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charts/chart2.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style2.xml" ContentType="application/vnd.ms-office.chartstyle+xml"/>
  <Override PartName="/xl/charts/colors2.xml" ContentType="application/vnd.ms-office.chartcolorstyle+xml"/>
  <Override PartName="/xl/externalLinks/externalLink2.xml" ContentType="application/vnd.openxmlformats-officedocument.spreadsheetml.externalLink+xml"/>
  <Override PartName="/xl/metadata.xml" ContentType="application/vnd.openxmlformats-officedocument.spreadsheetml.sheetMetadata+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1.xml" ContentType="application/vnd.openxmlformats-officedocument.spreadsheetml.comment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80855558\AppData\Local\rubicon\Acta Nova Client\Data\32440107\"/>
    </mc:Choice>
  </mc:AlternateContent>
  <xr:revisionPtr revIDLastSave="0" documentId="13_ncr:1_{2B7CF463-711E-4908-8DAD-7E9C4CCDFDCF}" xr6:coauthVersionLast="47" xr6:coauthVersionMax="47" xr10:uidLastSave="{00000000-0000-0000-0000-000000000000}"/>
  <workbookProtection workbookAlgorithmName="SHA-512" workbookHashValue="Q1eD25dlV6ji+IKUK3RdJ7Im8ltdsCIrhxPk3sDPvDU3WqI07OoSsV03Xm9nS2PPBfUW5khuu0Uov/DJhBur2Q==" workbookSaltValue="10vYvgsTSDBrZnPv6NqdpQ==" workbookSpinCount="100000" lockStructure="1"/>
  <bookViews>
    <workbookView xWindow="-120" yWindow="-120" windowWidth="29040" windowHeight="15720" tabRatio="435" xr2:uid="{00000000-000D-0000-FFFF-FFFF00000000}"/>
  </bookViews>
  <sheets>
    <sheet name="Version" sheetId="5" r:id="rId1"/>
    <sheet name="A" sheetId="6" r:id="rId2"/>
    <sheet name="B" sheetId="1" r:id="rId3"/>
    <sheet name="Y" sheetId="4" state="hidden" r:id="rId4"/>
    <sheet name="Z" sheetId="3" state="hidden" r:id="rId5"/>
  </sheets>
  <externalReferences>
    <externalReference r:id="rId6"/>
    <externalReference r:id="rId7"/>
  </externalReferences>
  <definedNames>
    <definedName name="categories">[1]SIA!$BQ$2:$BX$13</definedName>
    <definedName name="d">[2]Y!$B$1:$D$45</definedName>
    <definedName name="Kat_A">Y!$C$59:$E$61</definedName>
    <definedName name="Kat_B">Y!$C$56:$E$58</definedName>
    <definedName name="Lang">Version!$R$6</definedName>
    <definedName name="Lang_measure">Version!$R$12</definedName>
    <definedName name="measure_id">Version!$R$8</definedName>
    <definedName name="measure_type">Version!$R$9</definedName>
    <definedName name="measure_version">Version!$R$10</definedName>
    <definedName name="Method">Y!$C$78:$E$79</definedName>
    <definedName name="Reg">Y!$C$81:$E$84</definedName>
    <definedName name="Sys_A">Y!$C$62:$E$63</definedName>
    <definedName name="Sys_B">Y!$C$68:$E$69</definedName>
    <definedName name="Trad">Y!$C$2:$H$401</definedName>
    <definedName name="Transmission">[1]Y!$C$60:$E$62</definedName>
    <definedName name="_xlnm.Print_Area" localSheetId="1">A!$B$4:$L$79</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20" i="1" l="1"/>
  <c r="BO25" i="1"/>
  <c r="BO26" i="1"/>
  <c r="BO27" i="1"/>
  <c r="BO28" i="1"/>
  <c r="BO29" i="1"/>
  <c r="BO30" i="1"/>
  <c r="BO31" i="1"/>
  <c r="BO32" i="1"/>
  <c r="BO33" i="1"/>
  <c r="BO34" i="1"/>
  <c r="BO35" i="1"/>
  <c r="BO36" i="1"/>
  <c r="BO37" i="1"/>
  <c r="BO38" i="1"/>
  <c r="BO39" i="1"/>
  <c r="BO40" i="1"/>
  <c r="BO41" i="1"/>
  <c r="BO42" i="1"/>
  <c r="BO43" i="1"/>
  <c r="BO44" i="1"/>
  <c r="BO45" i="1"/>
  <c r="BO46" i="1"/>
  <c r="BO47" i="1"/>
  <c r="BO48" i="1"/>
  <c r="BO49" i="1"/>
  <c r="BO50" i="1"/>
  <c r="BO51" i="1"/>
  <c r="BO52" i="1"/>
  <c r="BO53" i="1"/>
  <c r="BO54" i="1"/>
  <c r="BO55" i="1"/>
  <c r="BO56" i="1"/>
  <c r="BO57" i="1"/>
  <c r="BO58" i="1"/>
  <c r="BO59" i="1"/>
  <c r="BO60" i="1"/>
  <c r="BO61" i="1"/>
  <c r="BO62" i="1"/>
  <c r="BO63" i="1"/>
  <c r="BO64" i="1"/>
  <c r="BO65" i="1"/>
  <c r="BO66" i="1"/>
  <c r="BO67" i="1"/>
  <c r="BO68" i="1"/>
  <c r="BO69" i="1"/>
  <c r="BO70" i="1"/>
  <c r="BO71" i="1"/>
  <c r="BO72" i="1"/>
  <c r="BO73" i="1"/>
  <c r="BO74" i="1"/>
  <c r="BO75" i="1"/>
  <c r="BO76" i="1"/>
  <c r="BO77" i="1"/>
  <c r="BO78" i="1"/>
  <c r="BO79" i="1"/>
  <c r="BO80" i="1"/>
  <c r="BO81" i="1"/>
  <c r="BO82" i="1"/>
  <c r="BO83" i="1"/>
  <c r="BO84" i="1"/>
  <c r="BO85" i="1"/>
  <c r="BO86" i="1"/>
  <c r="BO87" i="1"/>
  <c r="BO88" i="1"/>
  <c r="BO89" i="1"/>
  <c r="BO90" i="1"/>
  <c r="BO91" i="1"/>
  <c r="BO92" i="1"/>
  <c r="BO93" i="1"/>
  <c r="BO94" i="1"/>
  <c r="BO95" i="1"/>
  <c r="BO96" i="1"/>
  <c r="BO97" i="1"/>
  <c r="BO98" i="1"/>
  <c r="BO99" i="1"/>
  <c r="BO100" i="1"/>
  <c r="BO101" i="1"/>
  <c r="BO102" i="1"/>
  <c r="BO103" i="1"/>
  <c r="BO104" i="1"/>
  <c r="BO105" i="1"/>
  <c r="BO106" i="1"/>
  <c r="BO107" i="1"/>
  <c r="BO108" i="1"/>
  <c r="BO109" i="1"/>
  <c r="BO110" i="1"/>
  <c r="BO111" i="1"/>
  <c r="BO112" i="1"/>
  <c r="BO113" i="1"/>
  <c r="BO114" i="1"/>
  <c r="BO115" i="1"/>
  <c r="BO116" i="1"/>
  <c r="BO117" i="1"/>
  <c r="BO118" i="1"/>
  <c r="BO119" i="1"/>
  <c r="BO120" i="1"/>
  <c r="BO121" i="1"/>
  <c r="BO122" i="1"/>
  <c r="BO123" i="1"/>
  <c r="BO124" i="1"/>
  <c r="BO125" i="1"/>
  <c r="BO126" i="1"/>
  <c r="BO127" i="1"/>
  <c r="BO128" i="1"/>
  <c r="BO129" i="1"/>
  <c r="BO130" i="1"/>
  <c r="BO131" i="1"/>
  <c r="BO132" i="1"/>
  <c r="BO133" i="1"/>
  <c r="BO134" i="1"/>
  <c r="BO135" i="1"/>
  <c r="BO136" i="1"/>
  <c r="BO137" i="1"/>
  <c r="BO138" i="1"/>
  <c r="BO139" i="1"/>
  <c r="BO140" i="1"/>
  <c r="BO141" i="1"/>
  <c r="BO142" i="1"/>
  <c r="BO143" i="1"/>
  <c r="BO144" i="1"/>
  <c r="BO145" i="1"/>
  <c r="BO146" i="1"/>
  <c r="BO147" i="1"/>
  <c r="BO148" i="1"/>
  <c r="BO149" i="1"/>
  <c r="BO150" i="1"/>
  <c r="BO151" i="1"/>
  <c r="BO152" i="1"/>
  <c r="BO153" i="1"/>
  <c r="BO154" i="1"/>
  <c r="BO155" i="1"/>
  <c r="BO156" i="1"/>
  <c r="BO157" i="1"/>
  <c r="BO158" i="1"/>
  <c r="BO159" i="1"/>
  <c r="BO160" i="1"/>
  <c r="BO161" i="1"/>
  <c r="BO162" i="1"/>
  <c r="BO163" i="1"/>
  <c r="BO164" i="1"/>
  <c r="BO165" i="1"/>
  <c r="BO166" i="1"/>
  <c r="BO167" i="1"/>
  <c r="BO168" i="1"/>
  <c r="BO169" i="1"/>
  <c r="BO170" i="1"/>
  <c r="BO171" i="1"/>
  <c r="BO172" i="1"/>
  <c r="BO173" i="1"/>
  <c r="BO174" i="1"/>
  <c r="BO175" i="1"/>
  <c r="BO176" i="1"/>
  <c r="BO177" i="1"/>
  <c r="BO178" i="1"/>
  <c r="BO179" i="1"/>
  <c r="BO180" i="1"/>
  <c r="BO181" i="1"/>
  <c r="BO182" i="1"/>
  <c r="BO183" i="1"/>
  <c r="BO184" i="1"/>
  <c r="BO185" i="1"/>
  <c r="BO186" i="1"/>
  <c r="BO187" i="1"/>
  <c r="BO188" i="1"/>
  <c r="BO189" i="1"/>
  <c r="BO190" i="1"/>
  <c r="BO191" i="1"/>
  <c r="BO192" i="1"/>
  <c r="BO193" i="1"/>
  <c r="BO194" i="1"/>
  <c r="BO195" i="1"/>
  <c r="BO196" i="1"/>
  <c r="BO197" i="1"/>
  <c r="BO198" i="1"/>
  <c r="BO199" i="1"/>
  <c r="BO200" i="1"/>
  <c r="BO201" i="1"/>
  <c r="BO202" i="1"/>
  <c r="BO203" i="1"/>
  <c r="BO204" i="1"/>
  <c r="BO205" i="1"/>
  <c r="BO206" i="1"/>
  <c r="BO207" i="1"/>
  <c r="BO208" i="1"/>
  <c r="BO209" i="1"/>
  <c r="BO210" i="1"/>
  <c r="BO211" i="1"/>
  <c r="BO212" i="1"/>
  <c r="BO213" i="1"/>
  <c r="BO214" i="1"/>
  <c r="BO215" i="1"/>
  <c r="BO216" i="1"/>
  <c r="BO217" i="1"/>
  <c r="BO218" i="1"/>
  <c r="BO219" i="1"/>
  <c r="BO220" i="1"/>
  <c r="BO221" i="1"/>
  <c r="BO222" i="1"/>
  <c r="BO223" i="1"/>
  <c r="BO224" i="1"/>
  <c r="BO225" i="1"/>
  <c r="BO226" i="1"/>
  <c r="BO227" i="1"/>
  <c r="BO228" i="1"/>
  <c r="BO229" i="1"/>
  <c r="BO230" i="1"/>
  <c r="BO231" i="1"/>
  <c r="BO232" i="1"/>
  <c r="BO233" i="1"/>
  <c r="BO234" i="1"/>
  <c r="BO235" i="1"/>
  <c r="BO236" i="1"/>
  <c r="BO237" i="1"/>
  <c r="BO238" i="1"/>
  <c r="BO239" i="1"/>
  <c r="BO240" i="1"/>
  <c r="BO241" i="1"/>
  <c r="BO242" i="1"/>
  <c r="BO243" i="1"/>
  <c r="BO244" i="1"/>
  <c r="BO245" i="1"/>
  <c r="BO246" i="1"/>
  <c r="BO247" i="1"/>
  <c r="BO248" i="1"/>
  <c r="BO249" i="1"/>
  <c r="BO250" i="1"/>
  <c r="BO251" i="1"/>
  <c r="BO252" i="1"/>
  <c r="BO253" i="1"/>
  <c r="BO254" i="1"/>
  <c r="BO255" i="1"/>
  <c r="BO256" i="1"/>
  <c r="BO257" i="1"/>
  <c r="BO258" i="1"/>
  <c r="BO259" i="1"/>
  <c r="BO260" i="1"/>
  <c r="BO261" i="1"/>
  <c r="BO262" i="1"/>
  <c r="BO263" i="1"/>
  <c r="BO264" i="1"/>
  <c r="BO265" i="1"/>
  <c r="BO266" i="1"/>
  <c r="BO267" i="1"/>
  <c r="BO268" i="1"/>
  <c r="BO269" i="1"/>
  <c r="BO270" i="1"/>
  <c r="BO271" i="1"/>
  <c r="BO272" i="1"/>
  <c r="BO273" i="1"/>
  <c r="BO274" i="1"/>
  <c r="BO275" i="1"/>
  <c r="BO276" i="1"/>
  <c r="BO277" i="1"/>
  <c r="BO278" i="1"/>
  <c r="BO279" i="1"/>
  <c r="BO280" i="1"/>
  <c r="BO281" i="1"/>
  <c r="BO282" i="1"/>
  <c r="BO283" i="1"/>
  <c r="BO284" i="1"/>
  <c r="BO285" i="1"/>
  <c r="BO286" i="1"/>
  <c r="BO287" i="1"/>
  <c r="BO288" i="1"/>
  <c r="BO289" i="1"/>
  <c r="BO290" i="1"/>
  <c r="BO291" i="1"/>
  <c r="BO292" i="1"/>
  <c r="BO293" i="1"/>
  <c r="BO294" i="1"/>
  <c r="BO295" i="1"/>
  <c r="BO296" i="1"/>
  <c r="BO297" i="1"/>
  <c r="BO298" i="1"/>
  <c r="BO299" i="1"/>
  <c r="BO300" i="1"/>
  <c r="BO301" i="1"/>
  <c r="BO302" i="1"/>
  <c r="BO303" i="1"/>
  <c r="BO304" i="1"/>
  <c r="BO305" i="1"/>
  <c r="BO306" i="1"/>
  <c r="BO307" i="1"/>
  <c r="BO308" i="1"/>
  <c r="BO309" i="1"/>
  <c r="BO310" i="1"/>
  <c r="BO311" i="1"/>
  <c r="BO312" i="1"/>
  <c r="BO313" i="1"/>
  <c r="BO314" i="1"/>
  <c r="BO315" i="1"/>
  <c r="BO316" i="1"/>
  <c r="BO317" i="1"/>
  <c r="BO318" i="1"/>
  <c r="BO319" i="1"/>
  <c r="BO320" i="1"/>
  <c r="BO321" i="1"/>
  <c r="BO322" i="1"/>
  <c r="BO323" i="1"/>
  <c r="BO324" i="1"/>
  <c r="BO325" i="1"/>
  <c r="BO326" i="1"/>
  <c r="BO327" i="1"/>
  <c r="BO328" i="1"/>
  <c r="BO329" i="1"/>
  <c r="BO330" i="1"/>
  <c r="BO331" i="1"/>
  <c r="BO332" i="1"/>
  <c r="BO333" i="1"/>
  <c r="BO334" i="1"/>
  <c r="BO335" i="1"/>
  <c r="BO336" i="1"/>
  <c r="BO337" i="1"/>
  <c r="BO338" i="1"/>
  <c r="BO339" i="1"/>
  <c r="BO340" i="1"/>
  <c r="BO341" i="1"/>
  <c r="BO342" i="1"/>
  <c r="BO343" i="1"/>
  <c r="BO344" i="1"/>
  <c r="BO345" i="1"/>
  <c r="BO346" i="1"/>
  <c r="BO347" i="1"/>
  <c r="BO348" i="1"/>
  <c r="BO349" i="1"/>
  <c r="BO350" i="1"/>
  <c r="BO351" i="1"/>
  <c r="BO352" i="1"/>
  <c r="BO353" i="1"/>
  <c r="BO354" i="1"/>
  <c r="BO355" i="1"/>
  <c r="BO356" i="1"/>
  <c r="BO357" i="1"/>
  <c r="BO358" i="1"/>
  <c r="BO359" i="1"/>
  <c r="BO360" i="1"/>
  <c r="BO361" i="1"/>
  <c r="BO362" i="1"/>
  <c r="BO363" i="1"/>
  <c r="BO364" i="1"/>
  <c r="BO365" i="1"/>
  <c r="BO366" i="1"/>
  <c r="BO367" i="1"/>
  <c r="BO368" i="1"/>
  <c r="BO369" i="1"/>
  <c r="BO370" i="1"/>
  <c r="BO371" i="1"/>
  <c r="BO372" i="1"/>
  <c r="BO373" i="1"/>
  <c r="BO374" i="1"/>
  <c r="BO375" i="1"/>
  <c r="BO376" i="1"/>
  <c r="BO377" i="1"/>
  <c r="BO378" i="1"/>
  <c r="BO379" i="1"/>
  <c r="BO380" i="1"/>
  <c r="BO381" i="1"/>
  <c r="BO382" i="1"/>
  <c r="BO383" i="1"/>
  <c r="BO384" i="1"/>
  <c r="BO385" i="1"/>
  <c r="BO386" i="1"/>
  <c r="BO387" i="1"/>
  <c r="BO388" i="1"/>
  <c r="BO389" i="1"/>
  <c r="BO390" i="1"/>
  <c r="BO391" i="1"/>
  <c r="BO392" i="1"/>
  <c r="BO393" i="1"/>
  <c r="BO394" i="1"/>
  <c r="BO395" i="1"/>
  <c r="BO396" i="1"/>
  <c r="BO397" i="1"/>
  <c r="BO398" i="1"/>
  <c r="BO399" i="1"/>
  <c r="BO400" i="1"/>
  <c r="BO401" i="1"/>
  <c r="BO402" i="1"/>
  <c r="BO403" i="1"/>
  <c r="BO404" i="1"/>
  <c r="BO405" i="1"/>
  <c r="BO406" i="1"/>
  <c r="BO407" i="1"/>
  <c r="BO408" i="1"/>
  <c r="BO409" i="1"/>
  <c r="BO410" i="1"/>
  <c r="BO411" i="1"/>
  <c r="BO412" i="1"/>
  <c r="BO413" i="1"/>
  <c r="BO414" i="1"/>
  <c r="BO415" i="1"/>
  <c r="BO416" i="1"/>
  <c r="BO417" i="1"/>
  <c r="BO418" i="1"/>
  <c r="BO419" i="1"/>
  <c r="BO420" i="1"/>
  <c r="BO421" i="1"/>
  <c r="BO422" i="1"/>
  <c r="BO423" i="1"/>
  <c r="BO424" i="1"/>
  <c r="BO425" i="1"/>
  <c r="BO426" i="1"/>
  <c r="BO427" i="1"/>
  <c r="BO428" i="1"/>
  <c r="BO429" i="1"/>
  <c r="BO430" i="1"/>
  <c r="BO431" i="1"/>
  <c r="BO432" i="1"/>
  <c r="BO433" i="1"/>
  <c r="BO434" i="1"/>
  <c r="BO435" i="1"/>
  <c r="BO436" i="1"/>
  <c r="BO437" i="1"/>
  <c r="BO438" i="1"/>
  <c r="BO439" i="1"/>
  <c r="BO440" i="1"/>
  <c r="BO441" i="1"/>
  <c r="BO442" i="1"/>
  <c r="BO443" i="1"/>
  <c r="BO444" i="1"/>
  <c r="BO445" i="1"/>
  <c r="BO446" i="1"/>
  <c r="BO447" i="1"/>
  <c r="BO448" i="1"/>
  <c r="BO449" i="1"/>
  <c r="BO450" i="1"/>
  <c r="BO451" i="1"/>
  <c r="BO452" i="1"/>
  <c r="BO453" i="1"/>
  <c r="BO454" i="1"/>
  <c r="BO455" i="1"/>
  <c r="BO456" i="1"/>
  <c r="BO457" i="1"/>
  <c r="BO458" i="1"/>
  <c r="BO459" i="1"/>
  <c r="BO460" i="1"/>
  <c r="BO461" i="1"/>
  <c r="BO462" i="1"/>
  <c r="BO463" i="1"/>
  <c r="BO464" i="1"/>
  <c r="BO465" i="1"/>
  <c r="BO466" i="1"/>
  <c r="BO467" i="1"/>
  <c r="BO468" i="1"/>
  <c r="BO469" i="1"/>
  <c r="BO470" i="1"/>
  <c r="BO471" i="1"/>
  <c r="BO472" i="1"/>
  <c r="BO473" i="1"/>
  <c r="BO474" i="1"/>
  <c r="BO475" i="1"/>
  <c r="BO476" i="1"/>
  <c r="BO477" i="1"/>
  <c r="BO478" i="1"/>
  <c r="BO479" i="1"/>
  <c r="BO480" i="1"/>
  <c r="BO481" i="1"/>
  <c r="BO482" i="1"/>
  <c r="BO483" i="1"/>
  <c r="BO484" i="1"/>
  <c r="BO485" i="1"/>
  <c r="BO486" i="1"/>
  <c r="BO487" i="1"/>
  <c r="BO488" i="1"/>
  <c r="BO489" i="1"/>
  <c r="BO490" i="1"/>
  <c r="BO491" i="1"/>
  <c r="BO492" i="1"/>
  <c r="BO493" i="1"/>
  <c r="BO494" i="1"/>
  <c r="BO495" i="1"/>
  <c r="BO496" i="1"/>
  <c r="BO497" i="1"/>
  <c r="BO498" i="1"/>
  <c r="BO499" i="1"/>
  <c r="BO500" i="1"/>
  <c r="BO501" i="1"/>
  <c r="BO502" i="1"/>
  <c r="BO503" i="1"/>
  <c r="BO504" i="1"/>
  <c r="BO505" i="1"/>
  <c r="BO506" i="1"/>
  <c r="BO507" i="1"/>
  <c r="BO508" i="1"/>
  <c r="BO509" i="1"/>
  <c r="BO510" i="1"/>
  <c r="BO511" i="1"/>
  <c r="BO512" i="1"/>
  <c r="BO513" i="1"/>
  <c r="BO514" i="1"/>
  <c r="BO515" i="1"/>
  <c r="BO516" i="1"/>
  <c r="BO517" i="1"/>
  <c r="BO518" i="1"/>
  <c r="BO519" i="1"/>
  <c r="BO520" i="1"/>
  <c r="BO521" i="1"/>
  <c r="BO522" i="1"/>
  <c r="BO523" i="1"/>
  <c r="BO524" i="1"/>
  <c r="BO525" i="1"/>
  <c r="BO526" i="1"/>
  <c r="BO527" i="1"/>
  <c r="BO528" i="1"/>
  <c r="BO529" i="1"/>
  <c r="BO530" i="1"/>
  <c r="BO531" i="1"/>
  <c r="BO532" i="1"/>
  <c r="BO533" i="1"/>
  <c r="BO534" i="1"/>
  <c r="BO535" i="1"/>
  <c r="BO536" i="1"/>
  <c r="BO537" i="1"/>
  <c r="BO538" i="1"/>
  <c r="BO539" i="1"/>
  <c r="BO540" i="1"/>
  <c r="BO541" i="1"/>
  <c r="BO542" i="1"/>
  <c r="BO543" i="1"/>
  <c r="BO544" i="1"/>
  <c r="BO545" i="1"/>
  <c r="BO546" i="1"/>
  <c r="BO547" i="1"/>
  <c r="BO548" i="1"/>
  <c r="BO549" i="1"/>
  <c r="BO550" i="1"/>
  <c r="BO551" i="1"/>
  <c r="BO552" i="1"/>
  <c r="BO553" i="1"/>
  <c r="BO554" i="1"/>
  <c r="BO555" i="1"/>
  <c r="BO556" i="1"/>
  <c r="BO557" i="1"/>
  <c r="BO558" i="1"/>
  <c r="BO559" i="1"/>
  <c r="BO560" i="1"/>
  <c r="BO561" i="1"/>
  <c r="BO562" i="1"/>
  <c r="BO563" i="1"/>
  <c r="BO564" i="1"/>
  <c r="BO565" i="1"/>
  <c r="BO566" i="1"/>
  <c r="BO567" i="1"/>
  <c r="BO568" i="1"/>
  <c r="BO569" i="1"/>
  <c r="BO570" i="1"/>
  <c r="BO571" i="1"/>
  <c r="BO572" i="1"/>
  <c r="BO573" i="1"/>
  <c r="BO574" i="1"/>
  <c r="BO575" i="1"/>
  <c r="BO576" i="1"/>
  <c r="BO577" i="1"/>
  <c r="BO578" i="1"/>
  <c r="BO579" i="1"/>
  <c r="BO580" i="1"/>
  <c r="BO581" i="1"/>
  <c r="BO582" i="1"/>
  <c r="BO583" i="1"/>
  <c r="BO584" i="1"/>
  <c r="BO585" i="1"/>
  <c r="BO586" i="1"/>
  <c r="BO587" i="1"/>
  <c r="BO588" i="1"/>
  <c r="BO589" i="1"/>
  <c r="BO590" i="1"/>
  <c r="BO591" i="1"/>
  <c r="BO592" i="1"/>
  <c r="BO593" i="1"/>
  <c r="BO594" i="1"/>
  <c r="BO595" i="1"/>
  <c r="BO596" i="1"/>
  <c r="BO597" i="1"/>
  <c r="BO598" i="1"/>
  <c r="BO599" i="1"/>
  <c r="BO600" i="1"/>
  <c r="BO601" i="1"/>
  <c r="BO602" i="1"/>
  <c r="BO603" i="1"/>
  <c r="BO604" i="1"/>
  <c r="BO605" i="1"/>
  <c r="BO606" i="1"/>
  <c r="BO607" i="1"/>
  <c r="BO608" i="1"/>
  <c r="BO609" i="1"/>
  <c r="BO610" i="1"/>
  <c r="BO611" i="1"/>
  <c r="BO612" i="1"/>
  <c r="BO613" i="1"/>
  <c r="BO614" i="1"/>
  <c r="BO615" i="1"/>
  <c r="BO616" i="1"/>
  <c r="BO617" i="1"/>
  <c r="BO618" i="1"/>
  <c r="BO619" i="1"/>
  <c r="BO620" i="1"/>
  <c r="BO621" i="1"/>
  <c r="BO622" i="1"/>
  <c r="BO623" i="1"/>
  <c r="BO624" i="1"/>
  <c r="BO625" i="1"/>
  <c r="BO626" i="1"/>
  <c r="BO627" i="1"/>
  <c r="BO628" i="1"/>
  <c r="BO629" i="1"/>
  <c r="BO630" i="1"/>
  <c r="BO631" i="1"/>
  <c r="BO632" i="1"/>
  <c r="BO633" i="1"/>
  <c r="BO634" i="1"/>
  <c r="BO635" i="1"/>
  <c r="BO636" i="1"/>
  <c r="BO637" i="1"/>
  <c r="BO638" i="1"/>
  <c r="BO639" i="1"/>
  <c r="BO640" i="1"/>
  <c r="BO641" i="1"/>
  <c r="BO642" i="1"/>
  <c r="BO643" i="1"/>
  <c r="BO644" i="1"/>
  <c r="BO645" i="1"/>
  <c r="BO646" i="1"/>
  <c r="BO647" i="1"/>
  <c r="BO648" i="1"/>
  <c r="BO649" i="1"/>
  <c r="BO650" i="1"/>
  <c r="BO651" i="1"/>
  <c r="BO652" i="1"/>
  <c r="BO653" i="1"/>
  <c r="BO654" i="1"/>
  <c r="BO655" i="1"/>
  <c r="BO656" i="1"/>
  <c r="BO657" i="1"/>
  <c r="BO658" i="1"/>
  <c r="BO659" i="1"/>
  <c r="BO660" i="1"/>
  <c r="BO661" i="1"/>
  <c r="BO662" i="1"/>
  <c r="BO663" i="1"/>
  <c r="BO664" i="1"/>
  <c r="BO665" i="1"/>
  <c r="BO666" i="1"/>
  <c r="BO667" i="1"/>
  <c r="BO668" i="1"/>
  <c r="BO669" i="1"/>
  <c r="BO670" i="1"/>
  <c r="BO671" i="1"/>
  <c r="BO672" i="1"/>
  <c r="BO673" i="1"/>
  <c r="BO674" i="1"/>
  <c r="BO675" i="1"/>
  <c r="BO676" i="1"/>
  <c r="BO677" i="1"/>
  <c r="BO678" i="1"/>
  <c r="BO679" i="1"/>
  <c r="BO680" i="1"/>
  <c r="BO681" i="1"/>
  <c r="BO682" i="1"/>
  <c r="BO683" i="1"/>
  <c r="BO684" i="1"/>
  <c r="BO685" i="1"/>
  <c r="BO686" i="1"/>
  <c r="BO687" i="1"/>
  <c r="BO688" i="1"/>
  <c r="BO689" i="1"/>
  <c r="BO690" i="1"/>
  <c r="BO691" i="1"/>
  <c r="BO692" i="1"/>
  <c r="BO693" i="1"/>
  <c r="BO694" i="1"/>
  <c r="BO695" i="1"/>
  <c r="BO696" i="1"/>
  <c r="BO697" i="1"/>
  <c r="BO698" i="1"/>
  <c r="BO699" i="1"/>
  <c r="BO700" i="1"/>
  <c r="BO701" i="1"/>
  <c r="BO702" i="1"/>
  <c r="BO703" i="1"/>
  <c r="BO704" i="1"/>
  <c r="BO705" i="1"/>
  <c r="BO706" i="1"/>
  <c r="BO707" i="1"/>
  <c r="BO708" i="1"/>
  <c r="BO709" i="1"/>
  <c r="BO710" i="1"/>
  <c r="BO711" i="1"/>
  <c r="BO712" i="1"/>
  <c r="BO713" i="1"/>
  <c r="BO714" i="1"/>
  <c r="BO715" i="1"/>
  <c r="BO716" i="1"/>
  <c r="BO717" i="1"/>
  <c r="BO718" i="1"/>
  <c r="BO719" i="1"/>
  <c r="BO720" i="1"/>
  <c r="BO721" i="1"/>
  <c r="BO722" i="1"/>
  <c r="BO723" i="1"/>
  <c r="BO724" i="1"/>
  <c r="BO725" i="1"/>
  <c r="BO726" i="1"/>
  <c r="BO727" i="1"/>
  <c r="BO728" i="1"/>
  <c r="BO729" i="1"/>
  <c r="BO730" i="1"/>
  <c r="BO731" i="1"/>
  <c r="BO732" i="1"/>
  <c r="BO733" i="1"/>
  <c r="BO734" i="1"/>
  <c r="BO735" i="1"/>
  <c r="BO736" i="1"/>
  <c r="BO737" i="1"/>
  <c r="BO738" i="1"/>
  <c r="BO739" i="1"/>
  <c r="BO740" i="1"/>
  <c r="BO741" i="1"/>
  <c r="BO742" i="1"/>
  <c r="BO743" i="1"/>
  <c r="BO744" i="1"/>
  <c r="BO745" i="1"/>
  <c r="BO746" i="1"/>
  <c r="BO747" i="1"/>
  <c r="BO748" i="1"/>
  <c r="BO749" i="1"/>
  <c r="BO750" i="1"/>
  <c r="BO751" i="1"/>
  <c r="BO752" i="1"/>
  <c r="BO753" i="1"/>
  <c r="BO754" i="1"/>
  <c r="BO755" i="1"/>
  <c r="BO756" i="1"/>
  <c r="BO757" i="1"/>
  <c r="BO758" i="1"/>
  <c r="BO759" i="1"/>
  <c r="BO760" i="1"/>
  <c r="BO761" i="1"/>
  <c r="BO762" i="1"/>
  <c r="BO763" i="1"/>
  <c r="BO764" i="1"/>
  <c r="BO765" i="1"/>
  <c r="BO766" i="1"/>
  <c r="BO767" i="1"/>
  <c r="BO768" i="1"/>
  <c r="BO769" i="1"/>
  <c r="BO770" i="1"/>
  <c r="BO771" i="1"/>
  <c r="BO772" i="1"/>
  <c r="BO773" i="1"/>
  <c r="BO774" i="1"/>
  <c r="BO775" i="1"/>
  <c r="BO776" i="1"/>
  <c r="BO777" i="1"/>
  <c r="BO778" i="1"/>
  <c r="BO779" i="1"/>
  <c r="BO780" i="1"/>
  <c r="BO781" i="1"/>
  <c r="BO782" i="1"/>
  <c r="BO783" i="1"/>
  <c r="BO784" i="1"/>
  <c r="BO785" i="1"/>
  <c r="BO786" i="1"/>
  <c r="BO787" i="1"/>
  <c r="BO788" i="1"/>
  <c r="BO789" i="1"/>
  <c r="BO790" i="1"/>
  <c r="BO791" i="1"/>
  <c r="BO792" i="1"/>
  <c r="BO793" i="1"/>
  <c r="BO794" i="1"/>
  <c r="BO795" i="1"/>
  <c r="BO796" i="1"/>
  <c r="BO797" i="1"/>
  <c r="BO798" i="1"/>
  <c r="BO799" i="1"/>
  <c r="BO800" i="1"/>
  <c r="BO801" i="1"/>
  <c r="BO802" i="1"/>
  <c r="BO803" i="1"/>
  <c r="BO804" i="1"/>
  <c r="BO805" i="1"/>
  <c r="BO806" i="1"/>
  <c r="BO807" i="1"/>
  <c r="BO808" i="1"/>
  <c r="BO809" i="1"/>
  <c r="BO810" i="1"/>
  <c r="BO811" i="1"/>
  <c r="BO812" i="1"/>
  <c r="BO813" i="1"/>
  <c r="BO814" i="1"/>
  <c r="BO815" i="1"/>
  <c r="BO816" i="1"/>
  <c r="BO817" i="1"/>
  <c r="BO818" i="1"/>
  <c r="BO819" i="1"/>
  <c r="BO820" i="1"/>
  <c r="BO821" i="1"/>
  <c r="BO822" i="1"/>
  <c r="BO823" i="1"/>
  <c r="BO824" i="1"/>
  <c r="BO825" i="1"/>
  <c r="BO826" i="1"/>
  <c r="BO827" i="1"/>
  <c r="BO828" i="1"/>
  <c r="BO829" i="1"/>
  <c r="BO830" i="1"/>
  <c r="BO831" i="1"/>
  <c r="BO832" i="1"/>
  <c r="BO833" i="1"/>
  <c r="BO834" i="1"/>
  <c r="BO835" i="1"/>
  <c r="BO836" i="1"/>
  <c r="BO837" i="1"/>
  <c r="BO838" i="1"/>
  <c r="BO839" i="1"/>
  <c r="BO840" i="1"/>
  <c r="BO841" i="1"/>
  <c r="BO842" i="1"/>
  <c r="BO843" i="1"/>
  <c r="BO844" i="1"/>
  <c r="BO845" i="1"/>
  <c r="BO846" i="1"/>
  <c r="BO847" i="1"/>
  <c r="BO848" i="1"/>
  <c r="BO849" i="1"/>
  <c r="BO850" i="1"/>
  <c r="BO851" i="1"/>
  <c r="BO852" i="1"/>
  <c r="BO853" i="1"/>
  <c r="BO854" i="1"/>
  <c r="BO855" i="1"/>
  <c r="BO856" i="1"/>
  <c r="BO857" i="1"/>
  <c r="BO858" i="1"/>
  <c r="BO859" i="1"/>
  <c r="BO860" i="1"/>
  <c r="BO861" i="1"/>
  <c r="BO862" i="1"/>
  <c r="BO863" i="1"/>
  <c r="BO864" i="1"/>
  <c r="BO865" i="1"/>
  <c r="BO866" i="1"/>
  <c r="BO867" i="1"/>
  <c r="BO868" i="1"/>
  <c r="BO869" i="1"/>
  <c r="BO870" i="1"/>
  <c r="BO871" i="1"/>
  <c r="BO872" i="1"/>
  <c r="BO873" i="1"/>
  <c r="BO874" i="1"/>
  <c r="BO875" i="1"/>
  <c r="BO876" i="1"/>
  <c r="BO877" i="1"/>
  <c r="BO878" i="1"/>
  <c r="BO879" i="1"/>
  <c r="BO880" i="1"/>
  <c r="BO881" i="1"/>
  <c r="BO882" i="1"/>
  <c r="BO883" i="1"/>
  <c r="BO884" i="1"/>
  <c r="BO885" i="1"/>
  <c r="BO886" i="1"/>
  <c r="BO887" i="1"/>
  <c r="BO888" i="1"/>
  <c r="BO889" i="1"/>
  <c r="BO890" i="1"/>
  <c r="BO891" i="1"/>
  <c r="BO892" i="1"/>
  <c r="BO893" i="1"/>
  <c r="BO894" i="1"/>
  <c r="BO895" i="1"/>
  <c r="BO896" i="1"/>
  <c r="BO897" i="1"/>
  <c r="BO898" i="1"/>
  <c r="BO899" i="1"/>
  <c r="BO900" i="1"/>
  <c r="BO901" i="1"/>
  <c r="BO902" i="1"/>
  <c r="BO903" i="1"/>
  <c r="BO904" i="1"/>
  <c r="BO905" i="1"/>
  <c r="BO906" i="1"/>
  <c r="BO907" i="1"/>
  <c r="BO908" i="1"/>
  <c r="BO909" i="1"/>
  <c r="BO910" i="1"/>
  <c r="BO911" i="1"/>
  <c r="BO912" i="1"/>
  <c r="BO913" i="1"/>
  <c r="BO914" i="1"/>
  <c r="BO915" i="1"/>
  <c r="BO916" i="1"/>
  <c r="BO917" i="1"/>
  <c r="BO918" i="1"/>
  <c r="BO919" i="1"/>
  <c r="BO920" i="1"/>
  <c r="BO921" i="1"/>
  <c r="BO922" i="1"/>
  <c r="BO923" i="1"/>
  <c r="BO924" i="1"/>
  <c r="BO925" i="1"/>
  <c r="BO926" i="1"/>
  <c r="BO927" i="1"/>
  <c r="BO928" i="1"/>
  <c r="BO929" i="1"/>
  <c r="BO930" i="1"/>
  <c r="BO931" i="1"/>
  <c r="BO932" i="1"/>
  <c r="BO933" i="1"/>
  <c r="BO934" i="1"/>
  <c r="BO935" i="1"/>
  <c r="BO936" i="1"/>
  <c r="BO937" i="1"/>
  <c r="BO938" i="1"/>
  <c r="BO939" i="1"/>
  <c r="BO940" i="1"/>
  <c r="BO941" i="1"/>
  <c r="BO942" i="1"/>
  <c r="BO943" i="1"/>
  <c r="BO944" i="1"/>
  <c r="BO945" i="1"/>
  <c r="BO946" i="1"/>
  <c r="BO947" i="1"/>
  <c r="BO948" i="1"/>
  <c r="BO949" i="1"/>
  <c r="BO950" i="1"/>
  <c r="BO951" i="1"/>
  <c r="BO952" i="1"/>
  <c r="BO953" i="1"/>
  <c r="BO954" i="1"/>
  <c r="BO955" i="1"/>
  <c r="BO956" i="1"/>
  <c r="BO957" i="1"/>
  <c r="BO958" i="1"/>
  <c r="BO959" i="1"/>
  <c r="BO960" i="1"/>
  <c r="BO961" i="1"/>
  <c r="BO962" i="1"/>
  <c r="BO963" i="1"/>
  <c r="BO964" i="1"/>
  <c r="BO965" i="1"/>
  <c r="BO966" i="1"/>
  <c r="BO967" i="1"/>
  <c r="BO968" i="1"/>
  <c r="BO969" i="1"/>
  <c r="BO970" i="1"/>
  <c r="BO971" i="1"/>
  <c r="BO972" i="1"/>
  <c r="BO973" i="1"/>
  <c r="BO974" i="1"/>
  <c r="BO975" i="1"/>
  <c r="BO976" i="1"/>
  <c r="BO977" i="1"/>
  <c r="BO978" i="1"/>
  <c r="BO979" i="1"/>
  <c r="BO980" i="1"/>
  <c r="BO981" i="1"/>
  <c r="BO982" i="1"/>
  <c r="BO983" i="1"/>
  <c r="BO984" i="1"/>
  <c r="BO985" i="1"/>
  <c r="BO986" i="1"/>
  <c r="BO987" i="1"/>
  <c r="BO988" i="1"/>
  <c r="BO989" i="1"/>
  <c r="BO990" i="1"/>
  <c r="BO991" i="1"/>
  <c r="BO992" i="1"/>
  <c r="BO993" i="1"/>
  <c r="BO994" i="1"/>
  <c r="BO995" i="1"/>
  <c r="BO996" i="1"/>
  <c r="BO997" i="1"/>
  <c r="BO998" i="1"/>
  <c r="BO999" i="1"/>
  <c r="BO1000" i="1"/>
  <c r="BO1001" i="1"/>
  <c r="BO1002" i="1"/>
  <c r="BO1003" i="1"/>
  <c r="BO1004" i="1"/>
  <c r="BO1005" i="1"/>
  <c r="BO1006" i="1"/>
  <c r="BO1007" i="1"/>
  <c r="BO1008" i="1"/>
  <c r="BO1009" i="1"/>
  <c r="BO1010" i="1"/>
  <c r="BO1011" i="1"/>
  <c r="BO1012" i="1"/>
  <c r="BO1013" i="1"/>
  <c r="BO1014" i="1"/>
  <c r="BO1015" i="1"/>
  <c r="BO1016" i="1"/>
  <c r="BO1017" i="1"/>
  <c r="BO1018" i="1"/>
  <c r="BO1019" i="1"/>
  <c r="BO1020" i="1"/>
  <c r="BO1021" i="1"/>
  <c r="BO1022" i="1"/>
  <c r="BO1023" i="1"/>
  <c r="BO24" i="1"/>
  <c r="BP25" i="1"/>
  <c r="BP26" i="1"/>
  <c r="BP27" i="1"/>
  <c r="BP28" i="1"/>
  <c r="BP29" i="1"/>
  <c r="BP30" i="1"/>
  <c r="BP31" i="1"/>
  <c r="BP32" i="1"/>
  <c r="BP33" i="1"/>
  <c r="BP34" i="1"/>
  <c r="BP35" i="1"/>
  <c r="BP36" i="1"/>
  <c r="BP37" i="1"/>
  <c r="BP38" i="1"/>
  <c r="BP39" i="1"/>
  <c r="BP40" i="1"/>
  <c r="BP41" i="1"/>
  <c r="BP42" i="1"/>
  <c r="BP43" i="1"/>
  <c r="BP44" i="1"/>
  <c r="BP45" i="1"/>
  <c r="BP46" i="1"/>
  <c r="BP47" i="1"/>
  <c r="BP48" i="1"/>
  <c r="BP49" i="1"/>
  <c r="BP50" i="1"/>
  <c r="BP51" i="1"/>
  <c r="BP52" i="1"/>
  <c r="BP53" i="1"/>
  <c r="BP54" i="1"/>
  <c r="BP55" i="1"/>
  <c r="BP56" i="1"/>
  <c r="BP57" i="1"/>
  <c r="BP58" i="1"/>
  <c r="BP59" i="1"/>
  <c r="BP60" i="1"/>
  <c r="BP61" i="1"/>
  <c r="BP62" i="1"/>
  <c r="BP63" i="1"/>
  <c r="BP64" i="1"/>
  <c r="BP65" i="1"/>
  <c r="BP66" i="1"/>
  <c r="BP67" i="1"/>
  <c r="BP68" i="1"/>
  <c r="BP69" i="1"/>
  <c r="BP70" i="1"/>
  <c r="BP71" i="1"/>
  <c r="BP72" i="1"/>
  <c r="BP73" i="1"/>
  <c r="BP74" i="1"/>
  <c r="BP75" i="1"/>
  <c r="BP76" i="1"/>
  <c r="BP77" i="1"/>
  <c r="BP78" i="1"/>
  <c r="BP79" i="1"/>
  <c r="BP80" i="1"/>
  <c r="BP81" i="1"/>
  <c r="BP82" i="1"/>
  <c r="BP83" i="1"/>
  <c r="BP84" i="1"/>
  <c r="BP85" i="1"/>
  <c r="BP86" i="1"/>
  <c r="BP87" i="1"/>
  <c r="BP88" i="1"/>
  <c r="BP89" i="1"/>
  <c r="BP90" i="1"/>
  <c r="BP91" i="1"/>
  <c r="BP92" i="1"/>
  <c r="BP93" i="1"/>
  <c r="BP94" i="1"/>
  <c r="BP95" i="1"/>
  <c r="BP96" i="1"/>
  <c r="BP97" i="1"/>
  <c r="BP98" i="1"/>
  <c r="BP99" i="1"/>
  <c r="BP100" i="1"/>
  <c r="BP101" i="1"/>
  <c r="BP102" i="1"/>
  <c r="BP103" i="1"/>
  <c r="BP104" i="1"/>
  <c r="BP105" i="1"/>
  <c r="BP106" i="1"/>
  <c r="BP107" i="1"/>
  <c r="BP108" i="1"/>
  <c r="BP109" i="1"/>
  <c r="BP110" i="1"/>
  <c r="BP111" i="1"/>
  <c r="BP112" i="1"/>
  <c r="BP113" i="1"/>
  <c r="BP114" i="1"/>
  <c r="BP115" i="1"/>
  <c r="BP116" i="1"/>
  <c r="BP117" i="1"/>
  <c r="BP118" i="1"/>
  <c r="BP119" i="1"/>
  <c r="BP120" i="1"/>
  <c r="BP121" i="1"/>
  <c r="BP122" i="1"/>
  <c r="BP123" i="1"/>
  <c r="BP124" i="1"/>
  <c r="BP125" i="1"/>
  <c r="BP126" i="1"/>
  <c r="BP127" i="1"/>
  <c r="BP128" i="1"/>
  <c r="BP129" i="1"/>
  <c r="BP130" i="1"/>
  <c r="BP131" i="1"/>
  <c r="BP132" i="1"/>
  <c r="BP133" i="1"/>
  <c r="BP134" i="1"/>
  <c r="BP135" i="1"/>
  <c r="BP136" i="1"/>
  <c r="BP137" i="1"/>
  <c r="BP138" i="1"/>
  <c r="BP139" i="1"/>
  <c r="BP140" i="1"/>
  <c r="BP141" i="1"/>
  <c r="BP142" i="1"/>
  <c r="BP143" i="1"/>
  <c r="BP144" i="1"/>
  <c r="BP145" i="1"/>
  <c r="BP146" i="1"/>
  <c r="BP147" i="1"/>
  <c r="BP148" i="1"/>
  <c r="BP149" i="1"/>
  <c r="BP150" i="1"/>
  <c r="BP151" i="1"/>
  <c r="BP152" i="1"/>
  <c r="BP153" i="1"/>
  <c r="BP154" i="1"/>
  <c r="BP155" i="1"/>
  <c r="BP156" i="1"/>
  <c r="BP157" i="1"/>
  <c r="BP158" i="1"/>
  <c r="BP159" i="1"/>
  <c r="BP160" i="1"/>
  <c r="BP161" i="1"/>
  <c r="BP162" i="1"/>
  <c r="BP163" i="1"/>
  <c r="BP164" i="1"/>
  <c r="BP165" i="1"/>
  <c r="BP166" i="1"/>
  <c r="BP167" i="1"/>
  <c r="BP168" i="1"/>
  <c r="BP169" i="1"/>
  <c r="BP170" i="1"/>
  <c r="BP171" i="1"/>
  <c r="BP172" i="1"/>
  <c r="BP173" i="1"/>
  <c r="BP174" i="1"/>
  <c r="BP175" i="1"/>
  <c r="BP176" i="1"/>
  <c r="BP177" i="1"/>
  <c r="BP178" i="1"/>
  <c r="BP179" i="1"/>
  <c r="BP180" i="1"/>
  <c r="BP181" i="1"/>
  <c r="BP182" i="1"/>
  <c r="BP183" i="1"/>
  <c r="BP184" i="1"/>
  <c r="BP185" i="1"/>
  <c r="BP186" i="1"/>
  <c r="BP187" i="1"/>
  <c r="BP188" i="1"/>
  <c r="BP189" i="1"/>
  <c r="BP190" i="1"/>
  <c r="BP191" i="1"/>
  <c r="BP192" i="1"/>
  <c r="BP193" i="1"/>
  <c r="BP194" i="1"/>
  <c r="BP195" i="1"/>
  <c r="BP196" i="1"/>
  <c r="BP197" i="1"/>
  <c r="BP198" i="1"/>
  <c r="BP199" i="1"/>
  <c r="BP200" i="1"/>
  <c r="BP201" i="1"/>
  <c r="BP202" i="1"/>
  <c r="BP203" i="1"/>
  <c r="BP204" i="1"/>
  <c r="BP205" i="1"/>
  <c r="BP206" i="1"/>
  <c r="BP207" i="1"/>
  <c r="BP208" i="1"/>
  <c r="BP209" i="1"/>
  <c r="BP210" i="1"/>
  <c r="BP211" i="1"/>
  <c r="BP212" i="1"/>
  <c r="BP213" i="1"/>
  <c r="BP214" i="1"/>
  <c r="BP215" i="1"/>
  <c r="BP216" i="1"/>
  <c r="BP217" i="1"/>
  <c r="BP218" i="1"/>
  <c r="BP219" i="1"/>
  <c r="BP220" i="1"/>
  <c r="BP221" i="1"/>
  <c r="BP222" i="1"/>
  <c r="BP223" i="1"/>
  <c r="BP224" i="1"/>
  <c r="BP225" i="1"/>
  <c r="BP226" i="1"/>
  <c r="BP227" i="1"/>
  <c r="BP228" i="1"/>
  <c r="BP229" i="1"/>
  <c r="BP230" i="1"/>
  <c r="BP231" i="1"/>
  <c r="BP232" i="1"/>
  <c r="BP233" i="1"/>
  <c r="BP234" i="1"/>
  <c r="BP235" i="1"/>
  <c r="BP236" i="1"/>
  <c r="BP237" i="1"/>
  <c r="BP238" i="1"/>
  <c r="BP239" i="1"/>
  <c r="BP240" i="1"/>
  <c r="BP241" i="1"/>
  <c r="BP242" i="1"/>
  <c r="BP243" i="1"/>
  <c r="BP244" i="1"/>
  <c r="BP245" i="1"/>
  <c r="BP246" i="1"/>
  <c r="BP247" i="1"/>
  <c r="BP248" i="1"/>
  <c r="BP249" i="1"/>
  <c r="BP250" i="1"/>
  <c r="BP251" i="1"/>
  <c r="BP252" i="1"/>
  <c r="BP253" i="1"/>
  <c r="BP254" i="1"/>
  <c r="BP255" i="1"/>
  <c r="BP256" i="1"/>
  <c r="BP257" i="1"/>
  <c r="BP258" i="1"/>
  <c r="BP259" i="1"/>
  <c r="BP260" i="1"/>
  <c r="BP261" i="1"/>
  <c r="BP262" i="1"/>
  <c r="BP263" i="1"/>
  <c r="BP264" i="1"/>
  <c r="BP265" i="1"/>
  <c r="BP266" i="1"/>
  <c r="BP267" i="1"/>
  <c r="BP268" i="1"/>
  <c r="BP269" i="1"/>
  <c r="BP270" i="1"/>
  <c r="BP271" i="1"/>
  <c r="BP272" i="1"/>
  <c r="BP273" i="1"/>
  <c r="BP274" i="1"/>
  <c r="BP275" i="1"/>
  <c r="BP276" i="1"/>
  <c r="BP277" i="1"/>
  <c r="BP278" i="1"/>
  <c r="BP279" i="1"/>
  <c r="BP280" i="1"/>
  <c r="BP281" i="1"/>
  <c r="BP282" i="1"/>
  <c r="BP283" i="1"/>
  <c r="BP284" i="1"/>
  <c r="BP285" i="1"/>
  <c r="BP286" i="1"/>
  <c r="BP287" i="1"/>
  <c r="BP288" i="1"/>
  <c r="BP289" i="1"/>
  <c r="BP290" i="1"/>
  <c r="BP291" i="1"/>
  <c r="BP292" i="1"/>
  <c r="BP293" i="1"/>
  <c r="BP294" i="1"/>
  <c r="BP295" i="1"/>
  <c r="BP296" i="1"/>
  <c r="BP297" i="1"/>
  <c r="BP298" i="1"/>
  <c r="BP299" i="1"/>
  <c r="BP300" i="1"/>
  <c r="BP301" i="1"/>
  <c r="BP302" i="1"/>
  <c r="BP303" i="1"/>
  <c r="BP304" i="1"/>
  <c r="BP305" i="1"/>
  <c r="BP306" i="1"/>
  <c r="BP307" i="1"/>
  <c r="BP308" i="1"/>
  <c r="BP309" i="1"/>
  <c r="BP310" i="1"/>
  <c r="BP311" i="1"/>
  <c r="BP312" i="1"/>
  <c r="BP313" i="1"/>
  <c r="BP314" i="1"/>
  <c r="BP315" i="1"/>
  <c r="BP316" i="1"/>
  <c r="BP317" i="1"/>
  <c r="BP318" i="1"/>
  <c r="BP319" i="1"/>
  <c r="BP320" i="1"/>
  <c r="BP321" i="1"/>
  <c r="BP322" i="1"/>
  <c r="BP323" i="1"/>
  <c r="BP324" i="1"/>
  <c r="BP325" i="1"/>
  <c r="BP326" i="1"/>
  <c r="BP327" i="1"/>
  <c r="BP328" i="1"/>
  <c r="BP329" i="1"/>
  <c r="BP330" i="1"/>
  <c r="BP331" i="1"/>
  <c r="BP332" i="1"/>
  <c r="BP333" i="1"/>
  <c r="BP334" i="1"/>
  <c r="BP335" i="1"/>
  <c r="BP336" i="1"/>
  <c r="BP337" i="1"/>
  <c r="BP338" i="1"/>
  <c r="BP339" i="1"/>
  <c r="BP340" i="1"/>
  <c r="BP341" i="1"/>
  <c r="BP342" i="1"/>
  <c r="BP343" i="1"/>
  <c r="BP344" i="1"/>
  <c r="BP345" i="1"/>
  <c r="BP346" i="1"/>
  <c r="BP347" i="1"/>
  <c r="BP348" i="1"/>
  <c r="BP349" i="1"/>
  <c r="BP350" i="1"/>
  <c r="BP351" i="1"/>
  <c r="BP352" i="1"/>
  <c r="BP353" i="1"/>
  <c r="BP354" i="1"/>
  <c r="BP355" i="1"/>
  <c r="BP356" i="1"/>
  <c r="BP357" i="1"/>
  <c r="BP358" i="1"/>
  <c r="BP359" i="1"/>
  <c r="BP360" i="1"/>
  <c r="BP361" i="1"/>
  <c r="BP362" i="1"/>
  <c r="BP363" i="1"/>
  <c r="BP364" i="1"/>
  <c r="BP365" i="1"/>
  <c r="BP366" i="1"/>
  <c r="BP367" i="1"/>
  <c r="BP368" i="1"/>
  <c r="BP369" i="1"/>
  <c r="BP370" i="1"/>
  <c r="BP371" i="1"/>
  <c r="BP372" i="1"/>
  <c r="BP373" i="1"/>
  <c r="BP374" i="1"/>
  <c r="BP375" i="1"/>
  <c r="BP376" i="1"/>
  <c r="BP377" i="1"/>
  <c r="BP378" i="1"/>
  <c r="BP379" i="1"/>
  <c r="BP380" i="1"/>
  <c r="BP381" i="1"/>
  <c r="BP382" i="1"/>
  <c r="BP383" i="1"/>
  <c r="BP384" i="1"/>
  <c r="BP385" i="1"/>
  <c r="BP386" i="1"/>
  <c r="BP387" i="1"/>
  <c r="BP388" i="1"/>
  <c r="BP389" i="1"/>
  <c r="BP390" i="1"/>
  <c r="BP391" i="1"/>
  <c r="BP392" i="1"/>
  <c r="BP393" i="1"/>
  <c r="BP394" i="1"/>
  <c r="BP395" i="1"/>
  <c r="BP396" i="1"/>
  <c r="BP397" i="1"/>
  <c r="BP398" i="1"/>
  <c r="BP399" i="1"/>
  <c r="BP400" i="1"/>
  <c r="BP401" i="1"/>
  <c r="BP402" i="1"/>
  <c r="BP403" i="1"/>
  <c r="BP404" i="1"/>
  <c r="BP405" i="1"/>
  <c r="BP406" i="1"/>
  <c r="BP407" i="1"/>
  <c r="BP408" i="1"/>
  <c r="BP409" i="1"/>
  <c r="BP410" i="1"/>
  <c r="BP411" i="1"/>
  <c r="BP412" i="1"/>
  <c r="BP413" i="1"/>
  <c r="BP414" i="1"/>
  <c r="BP415" i="1"/>
  <c r="BP416" i="1"/>
  <c r="BP417" i="1"/>
  <c r="BP418" i="1"/>
  <c r="BP419" i="1"/>
  <c r="BP420" i="1"/>
  <c r="BP421" i="1"/>
  <c r="BP422" i="1"/>
  <c r="BP423" i="1"/>
  <c r="BP424" i="1"/>
  <c r="BP425" i="1"/>
  <c r="BP426" i="1"/>
  <c r="BP427" i="1"/>
  <c r="BP428" i="1"/>
  <c r="BP429" i="1"/>
  <c r="BP430" i="1"/>
  <c r="BP431" i="1"/>
  <c r="BP432" i="1"/>
  <c r="BP433" i="1"/>
  <c r="BP434" i="1"/>
  <c r="BP435" i="1"/>
  <c r="BP436" i="1"/>
  <c r="BP437" i="1"/>
  <c r="BP438" i="1"/>
  <c r="BP439" i="1"/>
  <c r="BP440" i="1"/>
  <c r="BP441" i="1"/>
  <c r="BP442" i="1"/>
  <c r="BP443" i="1"/>
  <c r="BP444" i="1"/>
  <c r="BP445" i="1"/>
  <c r="BP446" i="1"/>
  <c r="BP447" i="1"/>
  <c r="BP448" i="1"/>
  <c r="BP449" i="1"/>
  <c r="BP450" i="1"/>
  <c r="BP451" i="1"/>
  <c r="BP452" i="1"/>
  <c r="BP453" i="1"/>
  <c r="BP454" i="1"/>
  <c r="BP455" i="1"/>
  <c r="BP456" i="1"/>
  <c r="BP457" i="1"/>
  <c r="BP458" i="1"/>
  <c r="BP459" i="1"/>
  <c r="BP460" i="1"/>
  <c r="BP461" i="1"/>
  <c r="BP462" i="1"/>
  <c r="BP463" i="1"/>
  <c r="BP464" i="1"/>
  <c r="BP465" i="1"/>
  <c r="BP466" i="1"/>
  <c r="BP467" i="1"/>
  <c r="BP468" i="1"/>
  <c r="BP469" i="1"/>
  <c r="BP470" i="1"/>
  <c r="BP471" i="1"/>
  <c r="BP472" i="1"/>
  <c r="BP473" i="1"/>
  <c r="BP474" i="1"/>
  <c r="BP475" i="1"/>
  <c r="BP476" i="1"/>
  <c r="BP477" i="1"/>
  <c r="BP478" i="1"/>
  <c r="BP479" i="1"/>
  <c r="BP480" i="1"/>
  <c r="BP481" i="1"/>
  <c r="BP482" i="1"/>
  <c r="BP483" i="1"/>
  <c r="BP484" i="1"/>
  <c r="BP485" i="1"/>
  <c r="BP486" i="1"/>
  <c r="BP487" i="1"/>
  <c r="BP488" i="1"/>
  <c r="BP489" i="1"/>
  <c r="BP490" i="1"/>
  <c r="BP491" i="1"/>
  <c r="BP492" i="1"/>
  <c r="BP493" i="1"/>
  <c r="BP494" i="1"/>
  <c r="BP495" i="1"/>
  <c r="BP496" i="1"/>
  <c r="BP497" i="1"/>
  <c r="BP498" i="1"/>
  <c r="BP499" i="1"/>
  <c r="BP500" i="1"/>
  <c r="BP501" i="1"/>
  <c r="BP502" i="1"/>
  <c r="BP503" i="1"/>
  <c r="BP504" i="1"/>
  <c r="BP505" i="1"/>
  <c r="BP506" i="1"/>
  <c r="BP507" i="1"/>
  <c r="BP508" i="1"/>
  <c r="BP509" i="1"/>
  <c r="BP510" i="1"/>
  <c r="BP511" i="1"/>
  <c r="BP512" i="1"/>
  <c r="BP513" i="1"/>
  <c r="BP514" i="1"/>
  <c r="BP515" i="1"/>
  <c r="BP516" i="1"/>
  <c r="BP517" i="1"/>
  <c r="BP518" i="1"/>
  <c r="BP519" i="1"/>
  <c r="BP520" i="1"/>
  <c r="BP521" i="1"/>
  <c r="BP522" i="1"/>
  <c r="BP523" i="1"/>
  <c r="BP524" i="1"/>
  <c r="BP525" i="1"/>
  <c r="BP526" i="1"/>
  <c r="BP527" i="1"/>
  <c r="BP528" i="1"/>
  <c r="BP529" i="1"/>
  <c r="BP530" i="1"/>
  <c r="BP531" i="1"/>
  <c r="BP532" i="1"/>
  <c r="BP533" i="1"/>
  <c r="BP534" i="1"/>
  <c r="BP535" i="1"/>
  <c r="BP536" i="1"/>
  <c r="BP537" i="1"/>
  <c r="BP538" i="1"/>
  <c r="BP539" i="1"/>
  <c r="BP540" i="1"/>
  <c r="BP541" i="1"/>
  <c r="BP542" i="1"/>
  <c r="BP543" i="1"/>
  <c r="BP544" i="1"/>
  <c r="BP545" i="1"/>
  <c r="BP546" i="1"/>
  <c r="BP547" i="1"/>
  <c r="BP548" i="1"/>
  <c r="BP549" i="1"/>
  <c r="BP550" i="1"/>
  <c r="BP551" i="1"/>
  <c r="BP552" i="1"/>
  <c r="BP553" i="1"/>
  <c r="BP554" i="1"/>
  <c r="BP555" i="1"/>
  <c r="BP556" i="1"/>
  <c r="BP557" i="1"/>
  <c r="BP558" i="1"/>
  <c r="BP559" i="1"/>
  <c r="BP560" i="1"/>
  <c r="BP561" i="1"/>
  <c r="BP562" i="1"/>
  <c r="BP563" i="1"/>
  <c r="BP564" i="1"/>
  <c r="BP565" i="1"/>
  <c r="BP566" i="1"/>
  <c r="BP567" i="1"/>
  <c r="BP568" i="1"/>
  <c r="BP569" i="1"/>
  <c r="BP570" i="1"/>
  <c r="BP571" i="1"/>
  <c r="BP572" i="1"/>
  <c r="BP573" i="1"/>
  <c r="BP574" i="1"/>
  <c r="BP575" i="1"/>
  <c r="BP576" i="1"/>
  <c r="BP577" i="1"/>
  <c r="BP578" i="1"/>
  <c r="BP579" i="1"/>
  <c r="BP580" i="1"/>
  <c r="BP581" i="1"/>
  <c r="BP582" i="1"/>
  <c r="BP583" i="1"/>
  <c r="BP584" i="1"/>
  <c r="BP585" i="1"/>
  <c r="BP586" i="1"/>
  <c r="BP587" i="1"/>
  <c r="BP588" i="1"/>
  <c r="BP589" i="1"/>
  <c r="BP590" i="1"/>
  <c r="BP591" i="1"/>
  <c r="BP592" i="1"/>
  <c r="BP593" i="1"/>
  <c r="BP594" i="1"/>
  <c r="BP595" i="1"/>
  <c r="BP596" i="1"/>
  <c r="BP597" i="1"/>
  <c r="BP598" i="1"/>
  <c r="BP599" i="1"/>
  <c r="BP600" i="1"/>
  <c r="BP601" i="1"/>
  <c r="BP602" i="1"/>
  <c r="BP603" i="1"/>
  <c r="BP604" i="1"/>
  <c r="BP605" i="1"/>
  <c r="BP606" i="1"/>
  <c r="BP607" i="1"/>
  <c r="BP608" i="1"/>
  <c r="BP609" i="1"/>
  <c r="BP610" i="1"/>
  <c r="BP611" i="1"/>
  <c r="BP612" i="1"/>
  <c r="BP613" i="1"/>
  <c r="BP614" i="1"/>
  <c r="BP615" i="1"/>
  <c r="BP616" i="1"/>
  <c r="BP617" i="1"/>
  <c r="BP618" i="1"/>
  <c r="BP619" i="1"/>
  <c r="BP620" i="1"/>
  <c r="BP621" i="1"/>
  <c r="BP622" i="1"/>
  <c r="BP623" i="1"/>
  <c r="BP624" i="1"/>
  <c r="BP625" i="1"/>
  <c r="BP626" i="1"/>
  <c r="BP627" i="1"/>
  <c r="BP628" i="1"/>
  <c r="BP629" i="1"/>
  <c r="BP630" i="1"/>
  <c r="BP631" i="1"/>
  <c r="BP632" i="1"/>
  <c r="BP633" i="1"/>
  <c r="BP634" i="1"/>
  <c r="BP635" i="1"/>
  <c r="BP636" i="1"/>
  <c r="BP637" i="1"/>
  <c r="BP638" i="1"/>
  <c r="BP639" i="1"/>
  <c r="BP640" i="1"/>
  <c r="BP641" i="1"/>
  <c r="BP642" i="1"/>
  <c r="BP643" i="1"/>
  <c r="BP644" i="1"/>
  <c r="BP645" i="1"/>
  <c r="BP646" i="1"/>
  <c r="BP647" i="1"/>
  <c r="BP648" i="1"/>
  <c r="BP649" i="1"/>
  <c r="BP650" i="1"/>
  <c r="BP651" i="1"/>
  <c r="BP652" i="1"/>
  <c r="BP653" i="1"/>
  <c r="BP654" i="1"/>
  <c r="BP655" i="1"/>
  <c r="BP656" i="1"/>
  <c r="BP657" i="1"/>
  <c r="BP658" i="1"/>
  <c r="BP659" i="1"/>
  <c r="BP660" i="1"/>
  <c r="BP661" i="1"/>
  <c r="BP662" i="1"/>
  <c r="BP663" i="1"/>
  <c r="BP664" i="1"/>
  <c r="BP665" i="1"/>
  <c r="BP666" i="1"/>
  <c r="BP667" i="1"/>
  <c r="BP668" i="1"/>
  <c r="BP669" i="1"/>
  <c r="BP670" i="1"/>
  <c r="BP671" i="1"/>
  <c r="BP672" i="1"/>
  <c r="BP673" i="1"/>
  <c r="BP674" i="1"/>
  <c r="BP675" i="1"/>
  <c r="BP676" i="1"/>
  <c r="BP677" i="1"/>
  <c r="BP678" i="1"/>
  <c r="BP679" i="1"/>
  <c r="BP680" i="1"/>
  <c r="BP681" i="1"/>
  <c r="BP682" i="1"/>
  <c r="BP683" i="1"/>
  <c r="BP684" i="1"/>
  <c r="BP685" i="1"/>
  <c r="BP686" i="1"/>
  <c r="BP687" i="1"/>
  <c r="BP688" i="1"/>
  <c r="BP689" i="1"/>
  <c r="BP690" i="1"/>
  <c r="BP691" i="1"/>
  <c r="BP692" i="1"/>
  <c r="BP693" i="1"/>
  <c r="BP694" i="1"/>
  <c r="BP695" i="1"/>
  <c r="BP696" i="1"/>
  <c r="BP697" i="1"/>
  <c r="BP698" i="1"/>
  <c r="BP699" i="1"/>
  <c r="BP700" i="1"/>
  <c r="BP701" i="1"/>
  <c r="BP702" i="1"/>
  <c r="BP703" i="1"/>
  <c r="BP704" i="1"/>
  <c r="BP705" i="1"/>
  <c r="BP706" i="1"/>
  <c r="BP707" i="1"/>
  <c r="BP708" i="1"/>
  <c r="BP709" i="1"/>
  <c r="BP710" i="1"/>
  <c r="BP711" i="1"/>
  <c r="BP712" i="1"/>
  <c r="BP713" i="1"/>
  <c r="BP714" i="1"/>
  <c r="BP715" i="1"/>
  <c r="BP716" i="1"/>
  <c r="BP717" i="1"/>
  <c r="BP718" i="1"/>
  <c r="BP719" i="1"/>
  <c r="BP720" i="1"/>
  <c r="BP721" i="1"/>
  <c r="BP722" i="1"/>
  <c r="BP723" i="1"/>
  <c r="BP724" i="1"/>
  <c r="BP725" i="1"/>
  <c r="BP726" i="1"/>
  <c r="BP727" i="1"/>
  <c r="BP728" i="1"/>
  <c r="BP729" i="1"/>
  <c r="BP730" i="1"/>
  <c r="BP731" i="1"/>
  <c r="BP732" i="1"/>
  <c r="BP733" i="1"/>
  <c r="BP734" i="1"/>
  <c r="BP735" i="1"/>
  <c r="BP736" i="1"/>
  <c r="BP737" i="1"/>
  <c r="BP738" i="1"/>
  <c r="BP739" i="1"/>
  <c r="BP740" i="1"/>
  <c r="BP741" i="1"/>
  <c r="BP742" i="1"/>
  <c r="BP743" i="1"/>
  <c r="BP744" i="1"/>
  <c r="BP745" i="1"/>
  <c r="BP746" i="1"/>
  <c r="BP747" i="1"/>
  <c r="BP748" i="1"/>
  <c r="BP749" i="1"/>
  <c r="BP750" i="1"/>
  <c r="BP751" i="1"/>
  <c r="BP752" i="1"/>
  <c r="BP753" i="1"/>
  <c r="BP754" i="1"/>
  <c r="BP755" i="1"/>
  <c r="BP756" i="1"/>
  <c r="BP757" i="1"/>
  <c r="BP758" i="1"/>
  <c r="BP759" i="1"/>
  <c r="BP760" i="1"/>
  <c r="BP761" i="1"/>
  <c r="BP762" i="1"/>
  <c r="BP763" i="1"/>
  <c r="BP764" i="1"/>
  <c r="BP765" i="1"/>
  <c r="BP766" i="1"/>
  <c r="BP767" i="1"/>
  <c r="BP768" i="1"/>
  <c r="BP769" i="1"/>
  <c r="BP770" i="1"/>
  <c r="BP771" i="1"/>
  <c r="BP772" i="1"/>
  <c r="BP773" i="1"/>
  <c r="BP774" i="1"/>
  <c r="BP775" i="1"/>
  <c r="BP776" i="1"/>
  <c r="BP777" i="1"/>
  <c r="BP778" i="1"/>
  <c r="BP779" i="1"/>
  <c r="BP780" i="1"/>
  <c r="BP781" i="1"/>
  <c r="BP782" i="1"/>
  <c r="BP783" i="1"/>
  <c r="BP784" i="1"/>
  <c r="BP785" i="1"/>
  <c r="BP786" i="1"/>
  <c r="BP787" i="1"/>
  <c r="BP788" i="1"/>
  <c r="BP789" i="1"/>
  <c r="BP790" i="1"/>
  <c r="BP791" i="1"/>
  <c r="BP792" i="1"/>
  <c r="BP793" i="1"/>
  <c r="BP794" i="1"/>
  <c r="BP795" i="1"/>
  <c r="BP796" i="1"/>
  <c r="BP797" i="1"/>
  <c r="BP798" i="1"/>
  <c r="BP799" i="1"/>
  <c r="BP800" i="1"/>
  <c r="BP801" i="1"/>
  <c r="BP802" i="1"/>
  <c r="BP803" i="1"/>
  <c r="BP804" i="1"/>
  <c r="BP805" i="1"/>
  <c r="BP806" i="1"/>
  <c r="BP807" i="1"/>
  <c r="BP808" i="1"/>
  <c r="BP809" i="1"/>
  <c r="BP810" i="1"/>
  <c r="BP811" i="1"/>
  <c r="BP812" i="1"/>
  <c r="BP813" i="1"/>
  <c r="BP814" i="1"/>
  <c r="BP815" i="1"/>
  <c r="BP816" i="1"/>
  <c r="BP817" i="1"/>
  <c r="BP818" i="1"/>
  <c r="BP819" i="1"/>
  <c r="BP820" i="1"/>
  <c r="BP821" i="1"/>
  <c r="BP822" i="1"/>
  <c r="BP823" i="1"/>
  <c r="BP824" i="1"/>
  <c r="BP825" i="1"/>
  <c r="BP826" i="1"/>
  <c r="BP827" i="1"/>
  <c r="BP828" i="1"/>
  <c r="BP829" i="1"/>
  <c r="BP830" i="1"/>
  <c r="BP831" i="1"/>
  <c r="BP832" i="1"/>
  <c r="BP833" i="1"/>
  <c r="BP834" i="1"/>
  <c r="BP835" i="1"/>
  <c r="BP836" i="1"/>
  <c r="BP837" i="1"/>
  <c r="BP838" i="1"/>
  <c r="BP839" i="1"/>
  <c r="BP840" i="1"/>
  <c r="BP841" i="1"/>
  <c r="BP842" i="1"/>
  <c r="BP843" i="1"/>
  <c r="BP844" i="1"/>
  <c r="BP845" i="1"/>
  <c r="BP846" i="1"/>
  <c r="BP847" i="1"/>
  <c r="BP848" i="1"/>
  <c r="BP849" i="1"/>
  <c r="BP850" i="1"/>
  <c r="BP851" i="1"/>
  <c r="BP852" i="1"/>
  <c r="BP853" i="1"/>
  <c r="BP854" i="1"/>
  <c r="BP855" i="1"/>
  <c r="BP856" i="1"/>
  <c r="BP857" i="1"/>
  <c r="BP858" i="1"/>
  <c r="BP859" i="1"/>
  <c r="BP860" i="1"/>
  <c r="BP861" i="1"/>
  <c r="BP862" i="1"/>
  <c r="BP863" i="1"/>
  <c r="BP864" i="1"/>
  <c r="BP865" i="1"/>
  <c r="BP866" i="1"/>
  <c r="BP867" i="1"/>
  <c r="BP868" i="1"/>
  <c r="BP869" i="1"/>
  <c r="BP870" i="1"/>
  <c r="BP871" i="1"/>
  <c r="BP872" i="1"/>
  <c r="BP873" i="1"/>
  <c r="BP874" i="1"/>
  <c r="BP875" i="1"/>
  <c r="BP876" i="1"/>
  <c r="BP877" i="1"/>
  <c r="BP878" i="1"/>
  <c r="BP879" i="1"/>
  <c r="BP880" i="1"/>
  <c r="BP881" i="1"/>
  <c r="BP882" i="1"/>
  <c r="BP883" i="1"/>
  <c r="BP884" i="1"/>
  <c r="BP885" i="1"/>
  <c r="BP886" i="1"/>
  <c r="BP887" i="1"/>
  <c r="BP888" i="1"/>
  <c r="BP889" i="1"/>
  <c r="BP890" i="1"/>
  <c r="BP891" i="1"/>
  <c r="BP892" i="1"/>
  <c r="BP893" i="1"/>
  <c r="BP894" i="1"/>
  <c r="BP895" i="1"/>
  <c r="BP896" i="1"/>
  <c r="BP897" i="1"/>
  <c r="BP898" i="1"/>
  <c r="BP899" i="1"/>
  <c r="BP900" i="1"/>
  <c r="BP901" i="1"/>
  <c r="BP902" i="1"/>
  <c r="BP903" i="1"/>
  <c r="BP904" i="1"/>
  <c r="BP905" i="1"/>
  <c r="BP906" i="1"/>
  <c r="BP907" i="1"/>
  <c r="BP908" i="1"/>
  <c r="BP909" i="1"/>
  <c r="BP910" i="1"/>
  <c r="BP911" i="1"/>
  <c r="BP912" i="1"/>
  <c r="BP913" i="1"/>
  <c r="BP914" i="1"/>
  <c r="BP915" i="1"/>
  <c r="BP916" i="1"/>
  <c r="BP917" i="1"/>
  <c r="BP918" i="1"/>
  <c r="BP919" i="1"/>
  <c r="BP920" i="1"/>
  <c r="BP921" i="1"/>
  <c r="BP922" i="1"/>
  <c r="BP923" i="1"/>
  <c r="BP924" i="1"/>
  <c r="BP925" i="1"/>
  <c r="BP926" i="1"/>
  <c r="BP927" i="1"/>
  <c r="BP928" i="1"/>
  <c r="BP929" i="1"/>
  <c r="BP930" i="1"/>
  <c r="BP931" i="1"/>
  <c r="BP932" i="1"/>
  <c r="BP933" i="1"/>
  <c r="BP934" i="1"/>
  <c r="BP935" i="1"/>
  <c r="BP936" i="1"/>
  <c r="BP937" i="1"/>
  <c r="BP938" i="1"/>
  <c r="BP939" i="1"/>
  <c r="BP940" i="1"/>
  <c r="BP941" i="1"/>
  <c r="BP942" i="1"/>
  <c r="BP943" i="1"/>
  <c r="BP944" i="1"/>
  <c r="BP945" i="1"/>
  <c r="BP946" i="1"/>
  <c r="BP947" i="1"/>
  <c r="BP948" i="1"/>
  <c r="BP949" i="1"/>
  <c r="BP950" i="1"/>
  <c r="BP951" i="1"/>
  <c r="BP952" i="1"/>
  <c r="BP953" i="1"/>
  <c r="BP954" i="1"/>
  <c r="BP955" i="1"/>
  <c r="BP956" i="1"/>
  <c r="BP957" i="1"/>
  <c r="BP958" i="1"/>
  <c r="BP959" i="1"/>
  <c r="BP960" i="1"/>
  <c r="BP961" i="1"/>
  <c r="BP962" i="1"/>
  <c r="BP963" i="1"/>
  <c r="BP964" i="1"/>
  <c r="BP965" i="1"/>
  <c r="BP966" i="1"/>
  <c r="BP967" i="1"/>
  <c r="BP968" i="1"/>
  <c r="BP969" i="1"/>
  <c r="BP970" i="1"/>
  <c r="BP971" i="1"/>
  <c r="BP972" i="1"/>
  <c r="BP973" i="1"/>
  <c r="BP974" i="1"/>
  <c r="BP975" i="1"/>
  <c r="BP976" i="1"/>
  <c r="BP977" i="1"/>
  <c r="BP978" i="1"/>
  <c r="BP979" i="1"/>
  <c r="BP980" i="1"/>
  <c r="BP981" i="1"/>
  <c r="BP982" i="1"/>
  <c r="BP983" i="1"/>
  <c r="BP984" i="1"/>
  <c r="BP985" i="1"/>
  <c r="BP986" i="1"/>
  <c r="BP987" i="1"/>
  <c r="BP988" i="1"/>
  <c r="BP989" i="1"/>
  <c r="BP990" i="1"/>
  <c r="BP991" i="1"/>
  <c r="BP992" i="1"/>
  <c r="BP993" i="1"/>
  <c r="BP994" i="1"/>
  <c r="BP995" i="1"/>
  <c r="BP996" i="1"/>
  <c r="BP997" i="1"/>
  <c r="BP998" i="1"/>
  <c r="BP999" i="1"/>
  <c r="BP1000" i="1"/>
  <c r="BP1001" i="1"/>
  <c r="BP1002" i="1"/>
  <c r="BP1003" i="1"/>
  <c r="BP1004" i="1"/>
  <c r="BP1005" i="1"/>
  <c r="BP1006" i="1"/>
  <c r="BP1007" i="1"/>
  <c r="BP1008" i="1"/>
  <c r="BP1009" i="1"/>
  <c r="BP1010" i="1"/>
  <c r="BP1011" i="1"/>
  <c r="BP1012" i="1"/>
  <c r="BP1013" i="1"/>
  <c r="BP1014" i="1"/>
  <c r="BP1015" i="1"/>
  <c r="BP1016" i="1"/>
  <c r="BP1017" i="1"/>
  <c r="BP1018" i="1"/>
  <c r="BP1019" i="1"/>
  <c r="BP1020" i="1"/>
  <c r="BP1021" i="1"/>
  <c r="BP1022" i="1"/>
  <c r="BP1023" i="1"/>
  <c r="BP24" i="1"/>
  <c r="BU25" i="1"/>
  <c r="BU26" i="1"/>
  <c r="BU27" i="1"/>
  <c r="BU28" i="1"/>
  <c r="BU29" i="1"/>
  <c r="BU30" i="1"/>
  <c r="BU31" i="1"/>
  <c r="BU32" i="1"/>
  <c r="BU33" i="1"/>
  <c r="BU34" i="1"/>
  <c r="BU35" i="1"/>
  <c r="BU36" i="1"/>
  <c r="BU37" i="1"/>
  <c r="BU38" i="1"/>
  <c r="BU39" i="1"/>
  <c r="BU40" i="1"/>
  <c r="BU41" i="1"/>
  <c r="BU42" i="1"/>
  <c r="BU43" i="1"/>
  <c r="BU44" i="1"/>
  <c r="BU45" i="1"/>
  <c r="BU46" i="1"/>
  <c r="BU47" i="1"/>
  <c r="BU48" i="1"/>
  <c r="BU49" i="1"/>
  <c r="BU50" i="1"/>
  <c r="BU51" i="1"/>
  <c r="BU52" i="1"/>
  <c r="BU53" i="1"/>
  <c r="BU54" i="1"/>
  <c r="BU55" i="1"/>
  <c r="BU56" i="1"/>
  <c r="BU57" i="1"/>
  <c r="BU58" i="1"/>
  <c r="BU59" i="1"/>
  <c r="BU60" i="1"/>
  <c r="BU61" i="1"/>
  <c r="BU62" i="1"/>
  <c r="BU63" i="1"/>
  <c r="BU64" i="1"/>
  <c r="BU65" i="1"/>
  <c r="BU66" i="1"/>
  <c r="BU67" i="1"/>
  <c r="BU68" i="1"/>
  <c r="BU69" i="1"/>
  <c r="BU70" i="1"/>
  <c r="BU71" i="1"/>
  <c r="BU72" i="1"/>
  <c r="BU73" i="1"/>
  <c r="BU74" i="1"/>
  <c r="BU75" i="1"/>
  <c r="BU76" i="1"/>
  <c r="BU77" i="1"/>
  <c r="BU78" i="1"/>
  <c r="BU79" i="1"/>
  <c r="BU80" i="1"/>
  <c r="BU81" i="1"/>
  <c r="BU82" i="1"/>
  <c r="BU83" i="1"/>
  <c r="BU84" i="1"/>
  <c r="BU85" i="1"/>
  <c r="BU86" i="1"/>
  <c r="BU87" i="1"/>
  <c r="BU88" i="1"/>
  <c r="BU89" i="1"/>
  <c r="BU90" i="1"/>
  <c r="BU91" i="1"/>
  <c r="BU92" i="1"/>
  <c r="BU93" i="1"/>
  <c r="BU94" i="1"/>
  <c r="BU95" i="1"/>
  <c r="BU96" i="1"/>
  <c r="BU97" i="1"/>
  <c r="BU98" i="1"/>
  <c r="BU99" i="1"/>
  <c r="BU100" i="1"/>
  <c r="BU101" i="1"/>
  <c r="BU102" i="1"/>
  <c r="BU103" i="1"/>
  <c r="BU104" i="1"/>
  <c r="BU105" i="1"/>
  <c r="BU106" i="1"/>
  <c r="BU107" i="1"/>
  <c r="BU108" i="1"/>
  <c r="BU109" i="1"/>
  <c r="BU110" i="1"/>
  <c r="BU111" i="1"/>
  <c r="BU112" i="1"/>
  <c r="BU113" i="1"/>
  <c r="BU114" i="1"/>
  <c r="BU115" i="1"/>
  <c r="BU116" i="1"/>
  <c r="BU117" i="1"/>
  <c r="BU118" i="1"/>
  <c r="BU119" i="1"/>
  <c r="BU120" i="1"/>
  <c r="BU121" i="1"/>
  <c r="BU122" i="1"/>
  <c r="BU123" i="1"/>
  <c r="BU124" i="1"/>
  <c r="BU125" i="1"/>
  <c r="BU126" i="1"/>
  <c r="BU127" i="1"/>
  <c r="BU128" i="1"/>
  <c r="BU129" i="1"/>
  <c r="BU130" i="1"/>
  <c r="BU131" i="1"/>
  <c r="BU132" i="1"/>
  <c r="BU133" i="1"/>
  <c r="BU134" i="1"/>
  <c r="BU135" i="1"/>
  <c r="BU136" i="1"/>
  <c r="BU137" i="1"/>
  <c r="BU138" i="1"/>
  <c r="BU139" i="1"/>
  <c r="BU140" i="1"/>
  <c r="BU141" i="1"/>
  <c r="BU142" i="1"/>
  <c r="BU143" i="1"/>
  <c r="BU144" i="1"/>
  <c r="BU145" i="1"/>
  <c r="BU146" i="1"/>
  <c r="BU147" i="1"/>
  <c r="BU148" i="1"/>
  <c r="BU149" i="1"/>
  <c r="BU150" i="1"/>
  <c r="BU151" i="1"/>
  <c r="BU152" i="1"/>
  <c r="BU153" i="1"/>
  <c r="BU154" i="1"/>
  <c r="BU155" i="1"/>
  <c r="BU156" i="1"/>
  <c r="BU157" i="1"/>
  <c r="BU158" i="1"/>
  <c r="BU159" i="1"/>
  <c r="BU160" i="1"/>
  <c r="BU161" i="1"/>
  <c r="BU162" i="1"/>
  <c r="BU163" i="1"/>
  <c r="BU164" i="1"/>
  <c r="BU165" i="1"/>
  <c r="BU166" i="1"/>
  <c r="BU167" i="1"/>
  <c r="BU168" i="1"/>
  <c r="BU169" i="1"/>
  <c r="BU170" i="1"/>
  <c r="BU171" i="1"/>
  <c r="BU172" i="1"/>
  <c r="BU173" i="1"/>
  <c r="BU174" i="1"/>
  <c r="BU175" i="1"/>
  <c r="BU176" i="1"/>
  <c r="BU177" i="1"/>
  <c r="BU178" i="1"/>
  <c r="BU179" i="1"/>
  <c r="BU180" i="1"/>
  <c r="BU181" i="1"/>
  <c r="BU182" i="1"/>
  <c r="BU183" i="1"/>
  <c r="BU184" i="1"/>
  <c r="BU185" i="1"/>
  <c r="BU186" i="1"/>
  <c r="BU187" i="1"/>
  <c r="BU188" i="1"/>
  <c r="BU189" i="1"/>
  <c r="BU190" i="1"/>
  <c r="BU191" i="1"/>
  <c r="BU192" i="1"/>
  <c r="BU193" i="1"/>
  <c r="BU194" i="1"/>
  <c r="BU195" i="1"/>
  <c r="BU196" i="1"/>
  <c r="BU197" i="1"/>
  <c r="BU198" i="1"/>
  <c r="BU199" i="1"/>
  <c r="BU200" i="1"/>
  <c r="BU201" i="1"/>
  <c r="BU202" i="1"/>
  <c r="BU203" i="1"/>
  <c r="BU204" i="1"/>
  <c r="BU205" i="1"/>
  <c r="BU206" i="1"/>
  <c r="BU207" i="1"/>
  <c r="BU208" i="1"/>
  <c r="BU209" i="1"/>
  <c r="BU210" i="1"/>
  <c r="BU211" i="1"/>
  <c r="BU212" i="1"/>
  <c r="BU213" i="1"/>
  <c r="BU214" i="1"/>
  <c r="BU215" i="1"/>
  <c r="BU216" i="1"/>
  <c r="BU217" i="1"/>
  <c r="BU218" i="1"/>
  <c r="BU219" i="1"/>
  <c r="BU220" i="1"/>
  <c r="BU221" i="1"/>
  <c r="BU222" i="1"/>
  <c r="BU223" i="1"/>
  <c r="BU224" i="1"/>
  <c r="BU225" i="1"/>
  <c r="BU226" i="1"/>
  <c r="BU227" i="1"/>
  <c r="BU228" i="1"/>
  <c r="BU229" i="1"/>
  <c r="BU230" i="1"/>
  <c r="BU231" i="1"/>
  <c r="BU232" i="1"/>
  <c r="BU233" i="1"/>
  <c r="BU234" i="1"/>
  <c r="BU235" i="1"/>
  <c r="BU236" i="1"/>
  <c r="BU237" i="1"/>
  <c r="BU238" i="1"/>
  <c r="BU239" i="1"/>
  <c r="BU240" i="1"/>
  <c r="BU241" i="1"/>
  <c r="BU242" i="1"/>
  <c r="BU243" i="1"/>
  <c r="BU244" i="1"/>
  <c r="BU245" i="1"/>
  <c r="BU246" i="1"/>
  <c r="BU247" i="1"/>
  <c r="BU248" i="1"/>
  <c r="BU249" i="1"/>
  <c r="BU250" i="1"/>
  <c r="BU251" i="1"/>
  <c r="BU252" i="1"/>
  <c r="BU253" i="1"/>
  <c r="BU254" i="1"/>
  <c r="BU255" i="1"/>
  <c r="BU256" i="1"/>
  <c r="BU257" i="1"/>
  <c r="BU258" i="1"/>
  <c r="BU259" i="1"/>
  <c r="BU260" i="1"/>
  <c r="BU261" i="1"/>
  <c r="BU262" i="1"/>
  <c r="BU263" i="1"/>
  <c r="BU264" i="1"/>
  <c r="BU265" i="1"/>
  <c r="BU266" i="1"/>
  <c r="BU267" i="1"/>
  <c r="BU268" i="1"/>
  <c r="BU269" i="1"/>
  <c r="BU270" i="1"/>
  <c r="BU271" i="1"/>
  <c r="BU272" i="1"/>
  <c r="BU273" i="1"/>
  <c r="BU274" i="1"/>
  <c r="BU275" i="1"/>
  <c r="BU276" i="1"/>
  <c r="BU277" i="1"/>
  <c r="BU278" i="1"/>
  <c r="BU279" i="1"/>
  <c r="BU280" i="1"/>
  <c r="BU281" i="1"/>
  <c r="BU282" i="1"/>
  <c r="BU283" i="1"/>
  <c r="BU284" i="1"/>
  <c r="BU285" i="1"/>
  <c r="BU286" i="1"/>
  <c r="BU287" i="1"/>
  <c r="BU288" i="1"/>
  <c r="BU289" i="1"/>
  <c r="BU290" i="1"/>
  <c r="BU291" i="1"/>
  <c r="BU292" i="1"/>
  <c r="BU293" i="1"/>
  <c r="BU294" i="1"/>
  <c r="BU295" i="1"/>
  <c r="BU296" i="1"/>
  <c r="BU297" i="1"/>
  <c r="BU298" i="1"/>
  <c r="BU299" i="1"/>
  <c r="BU300" i="1"/>
  <c r="BU301" i="1"/>
  <c r="BU302" i="1"/>
  <c r="BU303" i="1"/>
  <c r="BU304" i="1"/>
  <c r="BU305" i="1"/>
  <c r="BU306" i="1"/>
  <c r="BU307" i="1"/>
  <c r="BU308" i="1"/>
  <c r="BU309" i="1"/>
  <c r="BU310" i="1"/>
  <c r="BU311" i="1"/>
  <c r="BU312" i="1"/>
  <c r="BU313" i="1"/>
  <c r="BU314" i="1"/>
  <c r="BU315" i="1"/>
  <c r="BU316" i="1"/>
  <c r="BU317" i="1"/>
  <c r="BU318" i="1"/>
  <c r="BU319" i="1"/>
  <c r="BU320" i="1"/>
  <c r="BU321" i="1"/>
  <c r="BU322" i="1"/>
  <c r="BU323" i="1"/>
  <c r="BU324" i="1"/>
  <c r="BU325" i="1"/>
  <c r="BU326" i="1"/>
  <c r="BU327" i="1"/>
  <c r="BU328" i="1"/>
  <c r="BU329" i="1"/>
  <c r="BU330" i="1"/>
  <c r="BU331" i="1"/>
  <c r="BU332" i="1"/>
  <c r="BU333" i="1"/>
  <c r="BU334" i="1"/>
  <c r="BU335" i="1"/>
  <c r="BU336" i="1"/>
  <c r="BU337" i="1"/>
  <c r="BU338" i="1"/>
  <c r="BU339" i="1"/>
  <c r="BU340" i="1"/>
  <c r="BU341" i="1"/>
  <c r="BU342" i="1"/>
  <c r="BU343" i="1"/>
  <c r="BU344" i="1"/>
  <c r="BU345" i="1"/>
  <c r="BU346" i="1"/>
  <c r="BU347" i="1"/>
  <c r="BU348" i="1"/>
  <c r="BU349" i="1"/>
  <c r="BU350" i="1"/>
  <c r="BU351" i="1"/>
  <c r="BU352" i="1"/>
  <c r="BU353" i="1"/>
  <c r="BU354" i="1"/>
  <c r="BU355" i="1"/>
  <c r="BU356" i="1"/>
  <c r="BU357" i="1"/>
  <c r="BU358" i="1"/>
  <c r="BU359" i="1"/>
  <c r="BU360" i="1"/>
  <c r="BU361" i="1"/>
  <c r="BU362" i="1"/>
  <c r="BU363" i="1"/>
  <c r="BU364" i="1"/>
  <c r="BU365" i="1"/>
  <c r="BU366" i="1"/>
  <c r="BU367" i="1"/>
  <c r="BU368" i="1"/>
  <c r="BU369" i="1"/>
  <c r="BU370" i="1"/>
  <c r="BU371" i="1"/>
  <c r="BU372" i="1"/>
  <c r="BU373" i="1"/>
  <c r="BU374" i="1"/>
  <c r="BU375" i="1"/>
  <c r="BU376" i="1"/>
  <c r="BU377" i="1"/>
  <c r="BU378" i="1"/>
  <c r="BU379" i="1"/>
  <c r="BU380" i="1"/>
  <c r="BU381" i="1"/>
  <c r="BU382" i="1"/>
  <c r="BU383" i="1"/>
  <c r="BU384" i="1"/>
  <c r="BU385" i="1"/>
  <c r="BU386" i="1"/>
  <c r="BU387" i="1"/>
  <c r="BU388" i="1"/>
  <c r="BU389" i="1"/>
  <c r="BU390" i="1"/>
  <c r="BU391" i="1"/>
  <c r="BU392" i="1"/>
  <c r="BU393" i="1"/>
  <c r="BU394" i="1"/>
  <c r="BU395" i="1"/>
  <c r="BU396" i="1"/>
  <c r="BU397" i="1"/>
  <c r="BU398" i="1"/>
  <c r="BU399" i="1"/>
  <c r="BU400" i="1"/>
  <c r="BU401" i="1"/>
  <c r="BU402" i="1"/>
  <c r="BU403" i="1"/>
  <c r="BU404" i="1"/>
  <c r="BU405" i="1"/>
  <c r="BU406" i="1"/>
  <c r="BU407" i="1"/>
  <c r="BU408" i="1"/>
  <c r="BU409" i="1"/>
  <c r="BU410" i="1"/>
  <c r="BU411" i="1"/>
  <c r="BU412" i="1"/>
  <c r="BU413" i="1"/>
  <c r="BU414" i="1"/>
  <c r="BU415" i="1"/>
  <c r="BU416" i="1"/>
  <c r="BU417" i="1"/>
  <c r="BU418" i="1"/>
  <c r="BU419" i="1"/>
  <c r="BU420" i="1"/>
  <c r="BU421" i="1"/>
  <c r="BU422" i="1"/>
  <c r="BU423" i="1"/>
  <c r="BU424" i="1"/>
  <c r="BU425" i="1"/>
  <c r="BU426" i="1"/>
  <c r="BU427" i="1"/>
  <c r="BU428" i="1"/>
  <c r="BU429" i="1"/>
  <c r="BU430" i="1"/>
  <c r="BU431" i="1"/>
  <c r="BU432" i="1"/>
  <c r="BU433" i="1"/>
  <c r="BU434" i="1"/>
  <c r="BU435" i="1"/>
  <c r="BU436" i="1"/>
  <c r="BU437" i="1"/>
  <c r="BU438" i="1"/>
  <c r="BU439" i="1"/>
  <c r="BU440" i="1"/>
  <c r="BU441" i="1"/>
  <c r="BU442" i="1"/>
  <c r="BU443" i="1"/>
  <c r="BU444" i="1"/>
  <c r="BU445" i="1"/>
  <c r="BU446" i="1"/>
  <c r="BU447" i="1"/>
  <c r="BU448" i="1"/>
  <c r="BU449" i="1"/>
  <c r="BU450" i="1"/>
  <c r="BU451" i="1"/>
  <c r="BU452" i="1"/>
  <c r="BU453" i="1"/>
  <c r="BU454" i="1"/>
  <c r="BU455" i="1"/>
  <c r="BU456" i="1"/>
  <c r="BU457" i="1"/>
  <c r="BU458" i="1"/>
  <c r="BU459" i="1"/>
  <c r="BU460" i="1"/>
  <c r="BU461" i="1"/>
  <c r="BU462" i="1"/>
  <c r="BU463" i="1"/>
  <c r="BU464" i="1"/>
  <c r="BU465" i="1"/>
  <c r="BU466" i="1"/>
  <c r="BU467" i="1"/>
  <c r="BU468" i="1"/>
  <c r="BU469" i="1"/>
  <c r="BU470" i="1"/>
  <c r="BU471" i="1"/>
  <c r="BU472" i="1"/>
  <c r="BU473" i="1"/>
  <c r="BU474" i="1"/>
  <c r="BU475" i="1"/>
  <c r="BU476" i="1"/>
  <c r="BU477" i="1"/>
  <c r="BU478" i="1"/>
  <c r="BU479" i="1"/>
  <c r="BU480" i="1"/>
  <c r="BU481" i="1"/>
  <c r="BU482" i="1"/>
  <c r="BU483" i="1"/>
  <c r="BU484" i="1"/>
  <c r="BU485" i="1"/>
  <c r="BU486" i="1"/>
  <c r="BU487" i="1"/>
  <c r="BU488" i="1"/>
  <c r="BU489" i="1"/>
  <c r="BU490" i="1"/>
  <c r="BU491" i="1"/>
  <c r="BU492" i="1"/>
  <c r="BU493" i="1"/>
  <c r="BU494" i="1"/>
  <c r="BU495" i="1"/>
  <c r="BU496" i="1"/>
  <c r="BU497" i="1"/>
  <c r="BU498" i="1"/>
  <c r="BU499" i="1"/>
  <c r="BU500" i="1"/>
  <c r="BU501" i="1"/>
  <c r="BU502" i="1"/>
  <c r="BU503" i="1"/>
  <c r="BU504" i="1"/>
  <c r="BU505" i="1"/>
  <c r="BU506" i="1"/>
  <c r="BU507" i="1"/>
  <c r="BU508" i="1"/>
  <c r="BU509" i="1"/>
  <c r="BU510" i="1"/>
  <c r="BU511" i="1"/>
  <c r="BU512" i="1"/>
  <c r="BU513" i="1"/>
  <c r="BU514" i="1"/>
  <c r="BU515" i="1"/>
  <c r="BU516" i="1"/>
  <c r="BU517" i="1"/>
  <c r="BU518" i="1"/>
  <c r="BU519" i="1"/>
  <c r="BU520" i="1"/>
  <c r="BU521" i="1"/>
  <c r="BU522" i="1"/>
  <c r="BU523" i="1"/>
  <c r="BU524" i="1"/>
  <c r="BU525" i="1"/>
  <c r="BU526" i="1"/>
  <c r="BU527" i="1"/>
  <c r="BU528" i="1"/>
  <c r="BU529" i="1"/>
  <c r="BU530" i="1"/>
  <c r="BU531" i="1"/>
  <c r="BU532" i="1"/>
  <c r="BU533" i="1"/>
  <c r="BU534" i="1"/>
  <c r="BU535" i="1"/>
  <c r="BU536" i="1"/>
  <c r="BU537" i="1"/>
  <c r="BU538" i="1"/>
  <c r="BU539" i="1"/>
  <c r="BU540" i="1"/>
  <c r="BU541" i="1"/>
  <c r="BU542" i="1"/>
  <c r="BU543" i="1"/>
  <c r="BU544" i="1"/>
  <c r="BU545" i="1"/>
  <c r="BU546" i="1"/>
  <c r="BU547" i="1"/>
  <c r="BU548" i="1"/>
  <c r="BU549" i="1"/>
  <c r="BU550" i="1"/>
  <c r="BU551" i="1"/>
  <c r="BU552" i="1"/>
  <c r="BU553" i="1"/>
  <c r="BU554" i="1"/>
  <c r="BU555" i="1"/>
  <c r="BU556" i="1"/>
  <c r="BU557" i="1"/>
  <c r="BU558" i="1"/>
  <c r="BU559" i="1"/>
  <c r="BU560" i="1"/>
  <c r="BU561" i="1"/>
  <c r="BU562" i="1"/>
  <c r="BU563" i="1"/>
  <c r="BU564" i="1"/>
  <c r="BU565" i="1"/>
  <c r="BU566" i="1"/>
  <c r="BU567" i="1"/>
  <c r="BU568" i="1"/>
  <c r="BU569" i="1"/>
  <c r="BU570" i="1"/>
  <c r="BU571" i="1"/>
  <c r="BU572" i="1"/>
  <c r="BU573" i="1"/>
  <c r="BU574" i="1"/>
  <c r="BU575" i="1"/>
  <c r="BU576" i="1"/>
  <c r="BU577" i="1"/>
  <c r="BU578" i="1"/>
  <c r="BU579" i="1"/>
  <c r="BU580" i="1"/>
  <c r="BU581" i="1"/>
  <c r="BU582" i="1"/>
  <c r="BU583" i="1"/>
  <c r="BU584" i="1"/>
  <c r="BU585" i="1"/>
  <c r="BU586" i="1"/>
  <c r="BU587" i="1"/>
  <c r="BU588" i="1"/>
  <c r="BU589" i="1"/>
  <c r="BU590" i="1"/>
  <c r="BU591" i="1"/>
  <c r="BU592" i="1"/>
  <c r="BU593" i="1"/>
  <c r="BU594" i="1"/>
  <c r="BU595" i="1"/>
  <c r="BU596" i="1"/>
  <c r="BU597" i="1"/>
  <c r="BU598" i="1"/>
  <c r="BU599" i="1"/>
  <c r="BU600" i="1"/>
  <c r="BU601" i="1"/>
  <c r="BU602" i="1"/>
  <c r="BU603" i="1"/>
  <c r="BU604" i="1"/>
  <c r="BU605" i="1"/>
  <c r="BU606" i="1"/>
  <c r="BU607" i="1"/>
  <c r="BU608" i="1"/>
  <c r="BU609" i="1"/>
  <c r="BU610" i="1"/>
  <c r="BU611" i="1"/>
  <c r="BU612" i="1"/>
  <c r="BU613" i="1"/>
  <c r="BU614" i="1"/>
  <c r="BU615" i="1"/>
  <c r="BU616" i="1"/>
  <c r="BU617" i="1"/>
  <c r="BU618" i="1"/>
  <c r="BU619" i="1"/>
  <c r="BU620" i="1"/>
  <c r="BU621" i="1"/>
  <c r="BU622" i="1"/>
  <c r="BU623" i="1"/>
  <c r="BU624" i="1"/>
  <c r="BU625" i="1"/>
  <c r="BU626" i="1"/>
  <c r="BU627" i="1"/>
  <c r="BU628" i="1"/>
  <c r="BU629" i="1"/>
  <c r="BU630" i="1"/>
  <c r="BU631" i="1"/>
  <c r="BU632" i="1"/>
  <c r="BU633" i="1"/>
  <c r="BU634" i="1"/>
  <c r="BU635" i="1"/>
  <c r="BU636" i="1"/>
  <c r="BU637" i="1"/>
  <c r="BU638" i="1"/>
  <c r="BU639" i="1"/>
  <c r="BU640" i="1"/>
  <c r="BU641" i="1"/>
  <c r="BU642" i="1"/>
  <c r="BU643" i="1"/>
  <c r="BU644" i="1"/>
  <c r="BU645" i="1"/>
  <c r="BU646" i="1"/>
  <c r="BU647" i="1"/>
  <c r="BU648" i="1"/>
  <c r="BU649" i="1"/>
  <c r="BU650" i="1"/>
  <c r="BU651" i="1"/>
  <c r="BU652" i="1"/>
  <c r="BU653" i="1"/>
  <c r="BU654" i="1"/>
  <c r="BU655" i="1"/>
  <c r="BU656" i="1"/>
  <c r="BU657" i="1"/>
  <c r="BU658" i="1"/>
  <c r="BU659" i="1"/>
  <c r="BU660" i="1"/>
  <c r="BU661" i="1"/>
  <c r="BU662" i="1"/>
  <c r="BU663" i="1"/>
  <c r="BU664" i="1"/>
  <c r="BU665" i="1"/>
  <c r="BU666" i="1"/>
  <c r="BU667" i="1"/>
  <c r="BU668" i="1"/>
  <c r="BU669" i="1"/>
  <c r="BU670" i="1"/>
  <c r="BU671" i="1"/>
  <c r="BU672" i="1"/>
  <c r="BU673" i="1"/>
  <c r="BU674" i="1"/>
  <c r="BU675" i="1"/>
  <c r="BU676" i="1"/>
  <c r="BU677" i="1"/>
  <c r="BU678" i="1"/>
  <c r="BU679" i="1"/>
  <c r="BU680" i="1"/>
  <c r="BU681" i="1"/>
  <c r="BU682" i="1"/>
  <c r="BU683" i="1"/>
  <c r="BU684" i="1"/>
  <c r="BU685" i="1"/>
  <c r="BU686" i="1"/>
  <c r="BU687" i="1"/>
  <c r="BU688" i="1"/>
  <c r="BU689" i="1"/>
  <c r="BU690" i="1"/>
  <c r="BU691" i="1"/>
  <c r="BU692" i="1"/>
  <c r="BU693" i="1"/>
  <c r="BU694" i="1"/>
  <c r="BU695" i="1"/>
  <c r="BU696" i="1"/>
  <c r="BU697" i="1"/>
  <c r="BU698" i="1"/>
  <c r="BU699" i="1"/>
  <c r="BU700" i="1"/>
  <c r="BU701" i="1"/>
  <c r="BU702" i="1"/>
  <c r="BU703" i="1"/>
  <c r="BU704" i="1"/>
  <c r="BU705" i="1"/>
  <c r="BU706" i="1"/>
  <c r="BU707" i="1"/>
  <c r="BU708" i="1"/>
  <c r="BU709" i="1"/>
  <c r="BU710" i="1"/>
  <c r="BU711" i="1"/>
  <c r="BU712" i="1"/>
  <c r="BU713" i="1"/>
  <c r="BU714" i="1"/>
  <c r="BU715" i="1"/>
  <c r="BU716" i="1"/>
  <c r="BU717" i="1"/>
  <c r="BU718" i="1"/>
  <c r="BU719" i="1"/>
  <c r="BU720" i="1"/>
  <c r="BU721" i="1"/>
  <c r="BU722" i="1"/>
  <c r="BU723" i="1"/>
  <c r="BU724" i="1"/>
  <c r="BU725" i="1"/>
  <c r="BU726" i="1"/>
  <c r="BU727" i="1"/>
  <c r="BU728" i="1"/>
  <c r="BU729" i="1"/>
  <c r="BU730" i="1"/>
  <c r="BU731" i="1"/>
  <c r="BU732" i="1"/>
  <c r="BU733" i="1"/>
  <c r="BU734" i="1"/>
  <c r="BU735" i="1"/>
  <c r="BU736" i="1"/>
  <c r="BU737" i="1"/>
  <c r="BU738" i="1"/>
  <c r="BU739" i="1"/>
  <c r="BU740" i="1"/>
  <c r="BU741" i="1"/>
  <c r="BU742" i="1"/>
  <c r="BU743" i="1"/>
  <c r="BU744" i="1"/>
  <c r="BU745" i="1"/>
  <c r="BU746" i="1"/>
  <c r="BU747" i="1"/>
  <c r="BU748" i="1"/>
  <c r="BU749" i="1"/>
  <c r="BU750" i="1"/>
  <c r="BU751" i="1"/>
  <c r="BU752" i="1"/>
  <c r="BU753" i="1"/>
  <c r="BU754" i="1"/>
  <c r="BU755" i="1"/>
  <c r="BU756" i="1"/>
  <c r="BU757" i="1"/>
  <c r="BU758" i="1"/>
  <c r="BU759" i="1"/>
  <c r="BU760" i="1"/>
  <c r="BU761" i="1"/>
  <c r="BU762" i="1"/>
  <c r="BU763" i="1"/>
  <c r="BU764" i="1"/>
  <c r="BU765" i="1"/>
  <c r="BU766" i="1"/>
  <c r="BU767" i="1"/>
  <c r="BU768" i="1"/>
  <c r="BU769" i="1"/>
  <c r="BU770" i="1"/>
  <c r="BU771" i="1"/>
  <c r="BU772" i="1"/>
  <c r="BU773" i="1"/>
  <c r="BU774" i="1"/>
  <c r="BU775" i="1"/>
  <c r="BU776" i="1"/>
  <c r="BU777" i="1"/>
  <c r="BU778" i="1"/>
  <c r="BU779" i="1"/>
  <c r="BU780" i="1"/>
  <c r="BU781" i="1"/>
  <c r="BU782" i="1"/>
  <c r="BU783" i="1"/>
  <c r="BU784" i="1"/>
  <c r="BU785" i="1"/>
  <c r="BU786" i="1"/>
  <c r="BU787" i="1"/>
  <c r="BU788" i="1"/>
  <c r="BU789" i="1"/>
  <c r="BU790" i="1"/>
  <c r="BU791" i="1"/>
  <c r="BU792" i="1"/>
  <c r="BU793" i="1"/>
  <c r="BU794" i="1"/>
  <c r="BU795" i="1"/>
  <c r="BU796" i="1"/>
  <c r="BU797" i="1"/>
  <c r="BU798" i="1"/>
  <c r="BU799" i="1"/>
  <c r="BU800" i="1"/>
  <c r="BU801" i="1"/>
  <c r="BU802" i="1"/>
  <c r="BU803" i="1"/>
  <c r="BU804" i="1"/>
  <c r="BU805" i="1"/>
  <c r="BU806" i="1"/>
  <c r="BU807" i="1"/>
  <c r="BU808" i="1"/>
  <c r="BU809" i="1"/>
  <c r="BU810" i="1"/>
  <c r="BU811" i="1"/>
  <c r="BU812" i="1"/>
  <c r="BU813" i="1"/>
  <c r="BU814" i="1"/>
  <c r="BU815" i="1"/>
  <c r="BU816" i="1"/>
  <c r="BU817" i="1"/>
  <c r="BU818" i="1"/>
  <c r="BU819" i="1"/>
  <c r="BU820" i="1"/>
  <c r="BU821" i="1"/>
  <c r="BU822" i="1"/>
  <c r="BU823" i="1"/>
  <c r="BU824" i="1"/>
  <c r="BU825" i="1"/>
  <c r="BU826" i="1"/>
  <c r="BU827" i="1"/>
  <c r="BU828" i="1"/>
  <c r="BU829" i="1"/>
  <c r="BU830" i="1"/>
  <c r="BU831" i="1"/>
  <c r="BU832" i="1"/>
  <c r="BU833" i="1"/>
  <c r="BU834" i="1"/>
  <c r="BU835" i="1"/>
  <c r="BU836" i="1"/>
  <c r="BU837" i="1"/>
  <c r="BU838" i="1"/>
  <c r="BU839" i="1"/>
  <c r="BU840" i="1"/>
  <c r="BU841" i="1"/>
  <c r="BU842" i="1"/>
  <c r="BU843" i="1"/>
  <c r="BU844" i="1"/>
  <c r="BU845" i="1"/>
  <c r="BU846" i="1"/>
  <c r="BU847" i="1"/>
  <c r="BU848" i="1"/>
  <c r="BU849" i="1"/>
  <c r="BU850" i="1"/>
  <c r="BU851" i="1"/>
  <c r="BU852" i="1"/>
  <c r="BU853" i="1"/>
  <c r="BU854" i="1"/>
  <c r="BU855" i="1"/>
  <c r="BU856" i="1"/>
  <c r="BU857" i="1"/>
  <c r="BU858" i="1"/>
  <c r="BU859" i="1"/>
  <c r="BU860" i="1"/>
  <c r="BU861" i="1"/>
  <c r="BU862" i="1"/>
  <c r="BU863" i="1"/>
  <c r="BU864" i="1"/>
  <c r="BU865" i="1"/>
  <c r="BU866" i="1"/>
  <c r="BU867" i="1"/>
  <c r="BU868" i="1"/>
  <c r="BU869" i="1"/>
  <c r="BU870" i="1"/>
  <c r="BU871" i="1"/>
  <c r="BU872" i="1"/>
  <c r="BU873" i="1"/>
  <c r="BU874" i="1"/>
  <c r="BU875" i="1"/>
  <c r="BU876" i="1"/>
  <c r="BU877" i="1"/>
  <c r="BU878" i="1"/>
  <c r="BU879" i="1"/>
  <c r="BU880" i="1"/>
  <c r="BU881" i="1"/>
  <c r="BU882" i="1"/>
  <c r="BU883" i="1"/>
  <c r="BU884" i="1"/>
  <c r="BU885" i="1"/>
  <c r="BU886" i="1"/>
  <c r="BU887" i="1"/>
  <c r="BU888" i="1"/>
  <c r="BU889" i="1"/>
  <c r="BU890" i="1"/>
  <c r="BU891" i="1"/>
  <c r="BU892" i="1"/>
  <c r="BU893" i="1"/>
  <c r="BU894" i="1"/>
  <c r="BU895" i="1"/>
  <c r="BU896" i="1"/>
  <c r="BU897" i="1"/>
  <c r="BU898" i="1"/>
  <c r="BU899" i="1"/>
  <c r="BU900" i="1"/>
  <c r="BU901" i="1"/>
  <c r="BU902" i="1"/>
  <c r="BU903" i="1"/>
  <c r="BU904" i="1"/>
  <c r="BU905" i="1"/>
  <c r="BU906" i="1"/>
  <c r="BU907" i="1"/>
  <c r="BU908" i="1"/>
  <c r="BU909" i="1"/>
  <c r="BU910" i="1"/>
  <c r="BU911" i="1"/>
  <c r="BU912" i="1"/>
  <c r="BU913" i="1"/>
  <c r="BU914" i="1"/>
  <c r="BU915" i="1"/>
  <c r="BU916" i="1"/>
  <c r="BU917" i="1"/>
  <c r="BU918" i="1"/>
  <c r="BU919" i="1"/>
  <c r="BU920" i="1"/>
  <c r="BU921" i="1"/>
  <c r="BU922" i="1"/>
  <c r="BU923" i="1"/>
  <c r="BU924" i="1"/>
  <c r="BU925" i="1"/>
  <c r="BU926" i="1"/>
  <c r="BU927" i="1"/>
  <c r="BU928" i="1"/>
  <c r="BU929" i="1"/>
  <c r="BU930" i="1"/>
  <c r="BU931" i="1"/>
  <c r="BU932" i="1"/>
  <c r="BU933" i="1"/>
  <c r="BU934" i="1"/>
  <c r="BU935" i="1"/>
  <c r="BU936" i="1"/>
  <c r="BU937" i="1"/>
  <c r="BU938" i="1"/>
  <c r="BU939" i="1"/>
  <c r="BU940" i="1"/>
  <c r="BU941" i="1"/>
  <c r="BU942" i="1"/>
  <c r="BU943" i="1"/>
  <c r="BU944" i="1"/>
  <c r="BU945" i="1"/>
  <c r="BU946" i="1"/>
  <c r="BU947" i="1"/>
  <c r="BU948" i="1"/>
  <c r="BU949" i="1"/>
  <c r="BU950" i="1"/>
  <c r="BU951" i="1"/>
  <c r="BU952" i="1"/>
  <c r="BU953" i="1"/>
  <c r="BU954" i="1"/>
  <c r="BU955" i="1"/>
  <c r="BU956" i="1"/>
  <c r="BU957" i="1"/>
  <c r="BU958" i="1"/>
  <c r="BU959" i="1"/>
  <c r="BU960" i="1"/>
  <c r="BU961" i="1"/>
  <c r="BU962" i="1"/>
  <c r="BU963" i="1"/>
  <c r="BU964" i="1"/>
  <c r="BU965" i="1"/>
  <c r="BU966" i="1"/>
  <c r="BU967" i="1"/>
  <c r="BU968" i="1"/>
  <c r="BU969" i="1"/>
  <c r="BU970" i="1"/>
  <c r="BU971" i="1"/>
  <c r="BU972" i="1"/>
  <c r="BU973" i="1"/>
  <c r="BU974" i="1"/>
  <c r="BU975" i="1"/>
  <c r="BU976" i="1"/>
  <c r="BU977" i="1"/>
  <c r="BU978" i="1"/>
  <c r="BU979" i="1"/>
  <c r="BU980" i="1"/>
  <c r="BU981" i="1"/>
  <c r="BU982" i="1"/>
  <c r="BU983" i="1"/>
  <c r="BU984" i="1"/>
  <c r="BU985" i="1"/>
  <c r="BU986" i="1"/>
  <c r="BU987" i="1"/>
  <c r="BU988" i="1"/>
  <c r="BU989" i="1"/>
  <c r="BU990" i="1"/>
  <c r="BU991" i="1"/>
  <c r="BU992" i="1"/>
  <c r="BU993" i="1"/>
  <c r="BU994" i="1"/>
  <c r="BU995" i="1"/>
  <c r="BU996" i="1"/>
  <c r="BU997" i="1"/>
  <c r="BU998" i="1"/>
  <c r="BU999" i="1"/>
  <c r="BU1000" i="1"/>
  <c r="BU1001" i="1"/>
  <c r="BU1002" i="1"/>
  <c r="BU1003" i="1"/>
  <c r="BU1004" i="1"/>
  <c r="BU1005" i="1"/>
  <c r="BU1006" i="1"/>
  <c r="BU1007" i="1"/>
  <c r="BU1008" i="1"/>
  <c r="BU1009" i="1"/>
  <c r="BU1010" i="1"/>
  <c r="BU1011" i="1"/>
  <c r="BU1012" i="1"/>
  <c r="BU1013" i="1"/>
  <c r="BU1014" i="1"/>
  <c r="BU1015" i="1"/>
  <c r="BU1016" i="1"/>
  <c r="BU1017" i="1"/>
  <c r="BU1018" i="1"/>
  <c r="BU1019" i="1"/>
  <c r="BU1020" i="1"/>
  <c r="BU1021" i="1"/>
  <c r="BU1022" i="1"/>
  <c r="BU1023" i="1"/>
  <c r="BU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108" i="1"/>
  <c r="AN109" i="1"/>
  <c r="AN110" i="1"/>
  <c r="AN111" i="1"/>
  <c r="AN112" i="1"/>
  <c r="AN113" i="1"/>
  <c r="AN114" i="1"/>
  <c r="AN115" i="1"/>
  <c r="AN116" i="1"/>
  <c r="AN117" i="1"/>
  <c r="AN118" i="1"/>
  <c r="AN119" i="1"/>
  <c r="AN120" i="1"/>
  <c r="AN121" i="1"/>
  <c r="AN122" i="1"/>
  <c r="AN123" i="1"/>
  <c r="AN124" i="1"/>
  <c r="AN125" i="1"/>
  <c r="AN126" i="1"/>
  <c r="AN127" i="1"/>
  <c r="AN128" i="1"/>
  <c r="AN129" i="1"/>
  <c r="AN130" i="1"/>
  <c r="AN131" i="1"/>
  <c r="AN132" i="1"/>
  <c r="AN133" i="1"/>
  <c r="AN134" i="1"/>
  <c r="AN135" i="1"/>
  <c r="AN136" i="1"/>
  <c r="AN137" i="1"/>
  <c r="AN138" i="1"/>
  <c r="AN139" i="1"/>
  <c r="AN140" i="1"/>
  <c r="AN141" i="1"/>
  <c r="AN142" i="1"/>
  <c r="AN143" i="1"/>
  <c r="AN144" i="1"/>
  <c r="AN145" i="1"/>
  <c r="AN146" i="1"/>
  <c r="AN147" i="1"/>
  <c r="AN148" i="1"/>
  <c r="AN149" i="1"/>
  <c r="AN150" i="1"/>
  <c r="AN151" i="1"/>
  <c r="AN152" i="1"/>
  <c r="AN153" i="1"/>
  <c r="AN154" i="1"/>
  <c r="AN155" i="1"/>
  <c r="AN156" i="1"/>
  <c r="AN157" i="1"/>
  <c r="AN158" i="1"/>
  <c r="AN159" i="1"/>
  <c r="AN160" i="1"/>
  <c r="AN161" i="1"/>
  <c r="AN162" i="1"/>
  <c r="AN163" i="1"/>
  <c r="AN164" i="1"/>
  <c r="AN165" i="1"/>
  <c r="AN166" i="1"/>
  <c r="AN167" i="1"/>
  <c r="AN168" i="1"/>
  <c r="AN169" i="1"/>
  <c r="AN170" i="1"/>
  <c r="AN171" i="1"/>
  <c r="AN172" i="1"/>
  <c r="AN173" i="1"/>
  <c r="AN174" i="1"/>
  <c r="AN175" i="1"/>
  <c r="AN176" i="1"/>
  <c r="AN177" i="1"/>
  <c r="AN178" i="1"/>
  <c r="AN179" i="1"/>
  <c r="AN180" i="1"/>
  <c r="AN181" i="1"/>
  <c r="AN182" i="1"/>
  <c r="AN183" i="1"/>
  <c r="AN184" i="1"/>
  <c r="AN185" i="1"/>
  <c r="AN186" i="1"/>
  <c r="AN187" i="1"/>
  <c r="AN188" i="1"/>
  <c r="AN189" i="1"/>
  <c r="AN190" i="1"/>
  <c r="AN191" i="1"/>
  <c r="AN192" i="1"/>
  <c r="AN193" i="1"/>
  <c r="AN194" i="1"/>
  <c r="AN195" i="1"/>
  <c r="AN196" i="1"/>
  <c r="AN197" i="1"/>
  <c r="AN198" i="1"/>
  <c r="AN199" i="1"/>
  <c r="AN200" i="1"/>
  <c r="AN201" i="1"/>
  <c r="AN202" i="1"/>
  <c r="AN203" i="1"/>
  <c r="AN204" i="1"/>
  <c r="AN205" i="1"/>
  <c r="AN206" i="1"/>
  <c r="AN207" i="1"/>
  <c r="AN208" i="1"/>
  <c r="AN209" i="1"/>
  <c r="AN210" i="1"/>
  <c r="AN211" i="1"/>
  <c r="AN212" i="1"/>
  <c r="AN213" i="1"/>
  <c r="AN214" i="1"/>
  <c r="AN215" i="1"/>
  <c r="AN216" i="1"/>
  <c r="AN217" i="1"/>
  <c r="AN218" i="1"/>
  <c r="AN219" i="1"/>
  <c r="AN220" i="1"/>
  <c r="AN221" i="1"/>
  <c r="AN222" i="1"/>
  <c r="AN223" i="1"/>
  <c r="AN224" i="1"/>
  <c r="AN225" i="1"/>
  <c r="AN226" i="1"/>
  <c r="AN227" i="1"/>
  <c r="AN228" i="1"/>
  <c r="AN229" i="1"/>
  <c r="AN230" i="1"/>
  <c r="AN231" i="1"/>
  <c r="AN232" i="1"/>
  <c r="AN233" i="1"/>
  <c r="AN234" i="1"/>
  <c r="AN235" i="1"/>
  <c r="AN236" i="1"/>
  <c r="AN237" i="1"/>
  <c r="AN238" i="1"/>
  <c r="AN239" i="1"/>
  <c r="AN240" i="1"/>
  <c r="AN241" i="1"/>
  <c r="AN242" i="1"/>
  <c r="AN243" i="1"/>
  <c r="AN244" i="1"/>
  <c r="AN245" i="1"/>
  <c r="AN246" i="1"/>
  <c r="AN247" i="1"/>
  <c r="AN248" i="1"/>
  <c r="AN249" i="1"/>
  <c r="AN250" i="1"/>
  <c r="AN251" i="1"/>
  <c r="AN252" i="1"/>
  <c r="AN253" i="1"/>
  <c r="AN254" i="1"/>
  <c r="AN255" i="1"/>
  <c r="AN256" i="1"/>
  <c r="AN257" i="1"/>
  <c r="AN258" i="1"/>
  <c r="AN259" i="1"/>
  <c r="AN260" i="1"/>
  <c r="AN261" i="1"/>
  <c r="AN262" i="1"/>
  <c r="AN263" i="1"/>
  <c r="AN264" i="1"/>
  <c r="AN265" i="1"/>
  <c r="AN266" i="1"/>
  <c r="AN267" i="1"/>
  <c r="AN268" i="1"/>
  <c r="AN269" i="1"/>
  <c r="AN270" i="1"/>
  <c r="AN271" i="1"/>
  <c r="AN272" i="1"/>
  <c r="AN273" i="1"/>
  <c r="AN274" i="1"/>
  <c r="AN275" i="1"/>
  <c r="AN276" i="1"/>
  <c r="AN277" i="1"/>
  <c r="AN278" i="1"/>
  <c r="AN279" i="1"/>
  <c r="AN280" i="1"/>
  <c r="AN281" i="1"/>
  <c r="AN282" i="1"/>
  <c r="AN283" i="1"/>
  <c r="AN284" i="1"/>
  <c r="AN285" i="1"/>
  <c r="AN286" i="1"/>
  <c r="AN287" i="1"/>
  <c r="AN288" i="1"/>
  <c r="AN289" i="1"/>
  <c r="AN290" i="1"/>
  <c r="AN291" i="1"/>
  <c r="AN292" i="1"/>
  <c r="AN293" i="1"/>
  <c r="AN294" i="1"/>
  <c r="AN295" i="1"/>
  <c r="AN296" i="1"/>
  <c r="AN297" i="1"/>
  <c r="AN298" i="1"/>
  <c r="AN299" i="1"/>
  <c r="AN300" i="1"/>
  <c r="AN301" i="1"/>
  <c r="AN302" i="1"/>
  <c r="AN303" i="1"/>
  <c r="AN304" i="1"/>
  <c r="AN305" i="1"/>
  <c r="AN306" i="1"/>
  <c r="AN307" i="1"/>
  <c r="AN308" i="1"/>
  <c r="AN309" i="1"/>
  <c r="AN310" i="1"/>
  <c r="AN311" i="1"/>
  <c r="AN312" i="1"/>
  <c r="AN313" i="1"/>
  <c r="AN314" i="1"/>
  <c r="AN315" i="1"/>
  <c r="AN316" i="1"/>
  <c r="AN317" i="1"/>
  <c r="AN318" i="1"/>
  <c r="AN319" i="1"/>
  <c r="AN320" i="1"/>
  <c r="AN321" i="1"/>
  <c r="AN322" i="1"/>
  <c r="AN323" i="1"/>
  <c r="AN324" i="1"/>
  <c r="AN325" i="1"/>
  <c r="AN326" i="1"/>
  <c r="AN327" i="1"/>
  <c r="AN328" i="1"/>
  <c r="AN329" i="1"/>
  <c r="AN330" i="1"/>
  <c r="AN331" i="1"/>
  <c r="AN332" i="1"/>
  <c r="AN333" i="1"/>
  <c r="AN334" i="1"/>
  <c r="AN335" i="1"/>
  <c r="AN336" i="1"/>
  <c r="AN337" i="1"/>
  <c r="AN338" i="1"/>
  <c r="AN339" i="1"/>
  <c r="AN340" i="1"/>
  <c r="AN341" i="1"/>
  <c r="AN342" i="1"/>
  <c r="AN343" i="1"/>
  <c r="AN344" i="1"/>
  <c r="AN345" i="1"/>
  <c r="AN346" i="1"/>
  <c r="AN347" i="1"/>
  <c r="AN348" i="1"/>
  <c r="AN349" i="1"/>
  <c r="AN350" i="1"/>
  <c r="AN351" i="1"/>
  <c r="AN352" i="1"/>
  <c r="AN353" i="1"/>
  <c r="AN354" i="1"/>
  <c r="AN355" i="1"/>
  <c r="AN356" i="1"/>
  <c r="AN357" i="1"/>
  <c r="AN358" i="1"/>
  <c r="AN359" i="1"/>
  <c r="AN360" i="1"/>
  <c r="AN361" i="1"/>
  <c r="AN362" i="1"/>
  <c r="AN363" i="1"/>
  <c r="AN364" i="1"/>
  <c r="AN365" i="1"/>
  <c r="AN366" i="1"/>
  <c r="AN367" i="1"/>
  <c r="AN368" i="1"/>
  <c r="AN369" i="1"/>
  <c r="AN370" i="1"/>
  <c r="AN371" i="1"/>
  <c r="AN372" i="1"/>
  <c r="AN373" i="1"/>
  <c r="AN374" i="1"/>
  <c r="AN375" i="1"/>
  <c r="AN376" i="1"/>
  <c r="AN377" i="1"/>
  <c r="AN378" i="1"/>
  <c r="AN379" i="1"/>
  <c r="AN380" i="1"/>
  <c r="AN381" i="1"/>
  <c r="AN382" i="1"/>
  <c r="AN383" i="1"/>
  <c r="AN384" i="1"/>
  <c r="AN385" i="1"/>
  <c r="AN386" i="1"/>
  <c r="AN387" i="1"/>
  <c r="AN388" i="1"/>
  <c r="AN389" i="1"/>
  <c r="AN390" i="1"/>
  <c r="AN391" i="1"/>
  <c r="AN392" i="1"/>
  <c r="AN393" i="1"/>
  <c r="AN394" i="1"/>
  <c r="AN395" i="1"/>
  <c r="AN396" i="1"/>
  <c r="AN397" i="1"/>
  <c r="AN398" i="1"/>
  <c r="AN399" i="1"/>
  <c r="AN400" i="1"/>
  <c r="AN401" i="1"/>
  <c r="AN402" i="1"/>
  <c r="AN403" i="1"/>
  <c r="AN404" i="1"/>
  <c r="AN405" i="1"/>
  <c r="AN406" i="1"/>
  <c r="AN407" i="1"/>
  <c r="AN408" i="1"/>
  <c r="AN409" i="1"/>
  <c r="AN410" i="1"/>
  <c r="AN411" i="1"/>
  <c r="AN412" i="1"/>
  <c r="AN413" i="1"/>
  <c r="AN414" i="1"/>
  <c r="AN415" i="1"/>
  <c r="AN416" i="1"/>
  <c r="AN417" i="1"/>
  <c r="AN418" i="1"/>
  <c r="AN419" i="1"/>
  <c r="AN420" i="1"/>
  <c r="AN421" i="1"/>
  <c r="AN422" i="1"/>
  <c r="AN423" i="1"/>
  <c r="AN424" i="1"/>
  <c r="AN425" i="1"/>
  <c r="AN426" i="1"/>
  <c r="AN427" i="1"/>
  <c r="AN428" i="1"/>
  <c r="AN429" i="1"/>
  <c r="AN430" i="1"/>
  <c r="AN431" i="1"/>
  <c r="AN432" i="1"/>
  <c r="AN433" i="1"/>
  <c r="AN434" i="1"/>
  <c r="AN435" i="1"/>
  <c r="AN436" i="1"/>
  <c r="AN437" i="1"/>
  <c r="AN438" i="1"/>
  <c r="AN439" i="1"/>
  <c r="AN440" i="1"/>
  <c r="AN441" i="1"/>
  <c r="AN442" i="1"/>
  <c r="AN443" i="1"/>
  <c r="AN444" i="1"/>
  <c r="AN445" i="1"/>
  <c r="AN446" i="1"/>
  <c r="AN447" i="1"/>
  <c r="AN448" i="1"/>
  <c r="AN449" i="1"/>
  <c r="AN450" i="1"/>
  <c r="AN451" i="1"/>
  <c r="AN452" i="1"/>
  <c r="AN453" i="1"/>
  <c r="AN454" i="1"/>
  <c r="AN455" i="1"/>
  <c r="AN456" i="1"/>
  <c r="AN457" i="1"/>
  <c r="AN458" i="1"/>
  <c r="AN459" i="1"/>
  <c r="AN460" i="1"/>
  <c r="AN461" i="1"/>
  <c r="AN462" i="1"/>
  <c r="AN463" i="1"/>
  <c r="AN464" i="1"/>
  <c r="AN465" i="1"/>
  <c r="AN466" i="1"/>
  <c r="AN467" i="1"/>
  <c r="AN468" i="1"/>
  <c r="AN469" i="1"/>
  <c r="AN470" i="1"/>
  <c r="AN471" i="1"/>
  <c r="AN472" i="1"/>
  <c r="AN473" i="1"/>
  <c r="AN474" i="1"/>
  <c r="AN475" i="1"/>
  <c r="AN476" i="1"/>
  <c r="AN477" i="1"/>
  <c r="AN478" i="1"/>
  <c r="AN479" i="1"/>
  <c r="AN480" i="1"/>
  <c r="AN481" i="1"/>
  <c r="AN482" i="1"/>
  <c r="AN483" i="1"/>
  <c r="AN484" i="1"/>
  <c r="AN485" i="1"/>
  <c r="AN486" i="1"/>
  <c r="AN487" i="1"/>
  <c r="AN488" i="1"/>
  <c r="AN489" i="1"/>
  <c r="AN490" i="1"/>
  <c r="AN491" i="1"/>
  <c r="AN492" i="1"/>
  <c r="AN493" i="1"/>
  <c r="AN494" i="1"/>
  <c r="AN495" i="1"/>
  <c r="AN496" i="1"/>
  <c r="AN497" i="1"/>
  <c r="AN498" i="1"/>
  <c r="AN499" i="1"/>
  <c r="AN500" i="1"/>
  <c r="AN501" i="1"/>
  <c r="AN502" i="1"/>
  <c r="AN503" i="1"/>
  <c r="AN504" i="1"/>
  <c r="AN505" i="1"/>
  <c r="AN506" i="1"/>
  <c r="AN507" i="1"/>
  <c r="AN508" i="1"/>
  <c r="AN509" i="1"/>
  <c r="AN510" i="1"/>
  <c r="AN511" i="1"/>
  <c r="AN512" i="1"/>
  <c r="AN513" i="1"/>
  <c r="AN514" i="1"/>
  <c r="AN515" i="1"/>
  <c r="AN516" i="1"/>
  <c r="AN517" i="1"/>
  <c r="AN518" i="1"/>
  <c r="AN519" i="1"/>
  <c r="AN520" i="1"/>
  <c r="AN521" i="1"/>
  <c r="AN522" i="1"/>
  <c r="AN523" i="1"/>
  <c r="AN524" i="1"/>
  <c r="AN525" i="1"/>
  <c r="AN526" i="1"/>
  <c r="AN527" i="1"/>
  <c r="AN528" i="1"/>
  <c r="AN529" i="1"/>
  <c r="AN530" i="1"/>
  <c r="AN531" i="1"/>
  <c r="AN532" i="1"/>
  <c r="AN533" i="1"/>
  <c r="AN534" i="1"/>
  <c r="AN535" i="1"/>
  <c r="AN536" i="1"/>
  <c r="AN537" i="1"/>
  <c r="AN538" i="1"/>
  <c r="AN539" i="1"/>
  <c r="AN540" i="1"/>
  <c r="AN541" i="1"/>
  <c r="AN542" i="1"/>
  <c r="AN543" i="1"/>
  <c r="AN544" i="1"/>
  <c r="AN545" i="1"/>
  <c r="AN546" i="1"/>
  <c r="AN547" i="1"/>
  <c r="AN548" i="1"/>
  <c r="AN549" i="1"/>
  <c r="AN550" i="1"/>
  <c r="AN551" i="1"/>
  <c r="AN552" i="1"/>
  <c r="AN553" i="1"/>
  <c r="AN554" i="1"/>
  <c r="AN555" i="1"/>
  <c r="AN556" i="1"/>
  <c r="AN557" i="1"/>
  <c r="AN558" i="1"/>
  <c r="AN559" i="1"/>
  <c r="AN560" i="1"/>
  <c r="AN561" i="1"/>
  <c r="AN562" i="1"/>
  <c r="AN563" i="1"/>
  <c r="AN564" i="1"/>
  <c r="AN565" i="1"/>
  <c r="AN566" i="1"/>
  <c r="AN567" i="1"/>
  <c r="AN568" i="1"/>
  <c r="AN569" i="1"/>
  <c r="AN570" i="1"/>
  <c r="AN571" i="1"/>
  <c r="AN572" i="1"/>
  <c r="AN573" i="1"/>
  <c r="AN574" i="1"/>
  <c r="AN575" i="1"/>
  <c r="AN576" i="1"/>
  <c r="AN577" i="1"/>
  <c r="AN578" i="1"/>
  <c r="AN579" i="1"/>
  <c r="AN580" i="1"/>
  <c r="AN581" i="1"/>
  <c r="AN582" i="1"/>
  <c r="AN583" i="1"/>
  <c r="AN584" i="1"/>
  <c r="AN585" i="1"/>
  <c r="AN586" i="1"/>
  <c r="AN587" i="1"/>
  <c r="AN588" i="1"/>
  <c r="AN589" i="1"/>
  <c r="AN590" i="1"/>
  <c r="AN591" i="1"/>
  <c r="AN592" i="1"/>
  <c r="AN593" i="1"/>
  <c r="AN594" i="1"/>
  <c r="AN595" i="1"/>
  <c r="AN596" i="1"/>
  <c r="AN597" i="1"/>
  <c r="AN598" i="1"/>
  <c r="AN599" i="1"/>
  <c r="AN600" i="1"/>
  <c r="AN601" i="1"/>
  <c r="AN602" i="1"/>
  <c r="AN603" i="1"/>
  <c r="AN604" i="1"/>
  <c r="AN605" i="1"/>
  <c r="AN606" i="1"/>
  <c r="AN607" i="1"/>
  <c r="AN608" i="1"/>
  <c r="AN609" i="1"/>
  <c r="AN610" i="1"/>
  <c r="AN611" i="1"/>
  <c r="AN612" i="1"/>
  <c r="AN613" i="1"/>
  <c r="AN614" i="1"/>
  <c r="AN615" i="1"/>
  <c r="AN616" i="1"/>
  <c r="AN617" i="1"/>
  <c r="AN618" i="1"/>
  <c r="AN619" i="1"/>
  <c r="AN620" i="1"/>
  <c r="AN621" i="1"/>
  <c r="AN622" i="1"/>
  <c r="AN623" i="1"/>
  <c r="AN624" i="1"/>
  <c r="AN625" i="1"/>
  <c r="AN626" i="1"/>
  <c r="AN627" i="1"/>
  <c r="AN628" i="1"/>
  <c r="AN629" i="1"/>
  <c r="AN630" i="1"/>
  <c r="AN631" i="1"/>
  <c r="AN632" i="1"/>
  <c r="AN633" i="1"/>
  <c r="AN634" i="1"/>
  <c r="AN635" i="1"/>
  <c r="AN636" i="1"/>
  <c r="AN637" i="1"/>
  <c r="AN638" i="1"/>
  <c r="AN639" i="1"/>
  <c r="AN640" i="1"/>
  <c r="AN641" i="1"/>
  <c r="AN642" i="1"/>
  <c r="AN643" i="1"/>
  <c r="AN644" i="1"/>
  <c r="AN645" i="1"/>
  <c r="AN646" i="1"/>
  <c r="AN647" i="1"/>
  <c r="AN648" i="1"/>
  <c r="AN649" i="1"/>
  <c r="AN650" i="1"/>
  <c r="AN651" i="1"/>
  <c r="AN652" i="1"/>
  <c r="AN653" i="1"/>
  <c r="AN654" i="1"/>
  <c r="AN655" i="1"/>
  <c r="AN656" i="1"/>
  <c r="AN657" i="1"/>
  <c r="AN658" i="1"/>
  <c r="AN659" i="1"/>
  <c r="AN660" i="1"/>
  <c r="AN661" i="1"/>
  <c r="AN662" i="1"/>
  <c r="AN663" i="1"/>
  <c r="AN664" i="1"/>
  <c r="AN665" i="1"/>
  <c r="AN666" i="1"/>
  <c r="AN667" i="1"/>
  <c r="AN668" i="1"/>
  <c r="AN669" i="1"/>
  <c r="AN670" i="1"/>
  <c r="AN671" i="1"/>
  <c r="AN672" i="1"/>
  <c r="AN673" i="1"/>
  <c r="AN674" i="1"/>
  <c r="AN675" i="1"/>
  <c r="AN676" i="1"/>
  <c r="AN677" i="1"/>
  <c r="AN678" i="1"/>
  <c r="AN679" i="1"/>
  <c r="AN680" i="1"/>
  <c r="AN681" i="1"/>
  <c r="AN682" i="1"/>
  <c r="AN683" i="1"/>
  <c r="AN684" i="1"/>
  <c r="AN685" i="1"/>
  <c r="AN686" i="1"/>
  <c r="AN687" i="1"/>
  <c r="AN688" i="1"/>
  <c r="AN689" i="1"/>
  <c r="AN690" i="1"/>
  <c r="AN691" i="1"/>
  <c r="AN692" i="1"/>
  <c r="AN693" i="1"/>
  <c r="AN694" i="1"/>
  <c r="AN695" i="1"/>
  <c r="AN696" i="1"/>
  <c r="AN697" i="1"/>
  <c r="AN698" i="1"/>
  <c r="AN699" i="1"/>
  <c r="AN700" i="1"/>
  <c r="AN701" i="1"/>
  <c r="AN702" i="1"/>
  <c r="AN703" i="1"/>
  <c r="AN704" i="1"/>
  <c r="AN705" i="1"/>
  <c r="AN706" i="1"/>
  <c r="AN707" i="1"/>
  <c r="AN708" i="1"/>
  <c r="AN709" i="1"/>
  <c r="AN710" i="1"/>
  <c r="AN711" i="1"/>
  <c r="AN712" i="1"/>
  <c r="AN713" i="1"/>
  <c r="AN714" i="1"/>
  <c r="AN715" i="1"/>
  <c r="AN716" i="1"/>
  <c r="AN717" i="1"/>
  <c r="AN718" i="1"/>
  <c r="AN719" i="1"/>
  <c r="AN720" i="1"/>
  <c r="AN721" i="1"/>
  <c r="AN722" i="1"/>
  <c r="AN723" i="1"/>
  <c r="AN724" i="1"/>
  <c r="AN725" i="1"/>
  <c r="AN726" i="1"/>
  <c r="AN727" i="1"/>
  <c r="AN728" i="1"/>
  <c r="AN729" i="1"/>
  <c r="AN730" i="1"/>
  <c r="AN731" i="1"/>
  <c r="AN732" i="1"/>
  <c r="AN733" i="1"/>
  <c r="AN734" i="1"/>
  <c r="AN735" i="1"/>
  <c r="AN736" i="1"/>
  <c r="AN737" i="1"/>
  <c r="AN738" i="1"/>
  <c r="AN739" i="1"/>
  <c r="AN740" i="1"/>
  <c r="AN741" i="1"/>
  <c r="AN742" i="1"/>
  <c r="AN743" i="1"/>
  <c r="AN744" i="1"/>
  <c r="AN745" i="1"/>
  <c r="AN746" i="1"/>
  <c r="AN747" i="1"/>
  <c r="AN748" i="1"/>
  <c r="AN749" i="1"/>
  <c r="AN750" i="1"/>
  <c r="AN751" i="1"/>
  <c r="AN752" i="1"/>
  <c r="AN753" i="1"/>
  <c r="AN754" i="1"/>
  <c r="AN755" i="1"/>
  <c r="AN756" i="1"/>
  <c r="AN757" i="1"/>
  <c r="AN758" i="1"/>
  <c r="AN759" i="1"/>
  <c r="AN760" i="1"/>
  <c r="AN761" i="1"/>
  <c r="AN762" i="1"/>
  <c r="AN763" i="1"/>
  <c r="AN764" i="1"/>
  <c r="AN765" i="1"/>
  <c r="AN766" i="1"/>
  <c r="AN767" i="1"/>
  <c r="AN768" i="1"/>
  <c r="AN769" i="1"/>
  <c r="AN770" i="1"/>
  <c r="AN771" i="1"/>
  <c r="AN772" i="1"/>
  <c r="AN773" i="1"/>
  <c r="AN774" i="1"/>
  <c r="AN775" i="1"/>
  <c r="AN776" i="1"/>
  <c r="AN777" i="1"/>
  <c r="AN778" i="1"/>
  <c r="AN779" i="1"/>
  <c r="AN780" i="1"/>
  <c r="AN781" i="1"/>
  <c r="AN782" i="1"/>
  <c r="AN783" i="1"/>
  <c r="AN784" i="1"/>
  <c r="AN785" i="1"/>
  <c r="AN786" i="1"/>
  <c r="AN787" i="1"/>
  <c r="AN788" i="1"/>
  <c r="AN789" i="1"/>
  <c r="AN790" i="1"/>
  <c r="AN791" i="1"/>
  <c r="AN792" i="1"/>
  <c r="AN793" i="1"/>
  <c r="AN794" i="1"/>
  <c r="AN795" i="1"/>
  <c r="AN796" i="1"/>
  <c r="AN797" i="1"/>
  <c r="AN798" i="1"/>
  <c r="AN799" i="1"/>
  <c r="AN800" i="1"/>
  <c r="AN801" i="1"/>
  <c r="AN802" i="1"/>
  <c r="AN803" i="1"/>
  <c r="AN804" i="1"/>
  <c r="AN805" i="1"/>
  <c r="AN806" i="1"/>
  <c r="AN807" i="1"/>
  <c r="AN808" i="1"/>
  <c r="AN809" i="1"/>
  <c r="AN810" i="1"/>
  <c r="AN811" i="1"/>
  <c r="AN812" i="1"/>
  <c r="AN813" i="1"/>
  <c r="AN814" i="1"/>
  <c r="AN815" i="1"/>
  <c r="AN816" i="1"/>
  <c r="AN817" i="1"/>
  <c r="AN818" i="1"/>
  <c r="AN819" i="1"/>
  <c r="AN820" i="1"/>
  <c r="AN821" i="1"/>
  <c r="AN822" i="1"/>
  <c r="AN823" i="1"/>
  <c r="AN824" i="1"/>
  <c r="AN825" i="1"/>
  <c r="AN826" i="1"/>
  <c r="AN827" i="1"/>
  <c r="AN828" i="1"/>
  <c r="AN829" i="1"/>
  <c r="AN830" i="1"/>
  <c r="AN831" i="1"/>
  <c r="AN832" i="1"/>
  <c r="AN833" i="1"/>
  <c r="AN834" i="1"/>
  <c r="AN835" i="1"/>
  <c r="AN836" i="1"/>
  <c r="AN837" i="1"/>
  <c r="AN838" i="1"/>
  <c r="AN839" i="1"/>
  <c r="AN840" i="1"/>
  <c r="AN841" i="1"/>
  <c r="AN842" i="1"/>
  <c r="AN843" i="1"/>
  <c r="AN844" i="1"/>
  <c r="AN845" i="1"/>
  <c r="AN846" i="1"/>
  <c r="AN847" i="1"/>
  <c r="AN848" i="1"/>
  <c r="AN849" i="1"/>
  <c r="AN850" i="1"/>
  <c r="AN851" i="1"/>
  <c r="AN852" i="1"/>
  <c r="AN853" i="1"/>
  <c r="AN854" i="1"/>
  <c r="AN855" i="1"/>
  <c r="AN856" i="1"/>
  <c r="AN857" i="1"/>
  <c r="AN858" i="1"/>
  <c r="AN859" i="1"/>
  <c r="AN860" i="1"/>
  <c r="AN861" i="1"/>
  <c r="AN862" i="1"/>
  <c r="AN863" i="1"/>
  <c r="AN864" i="1"/>
  <c r="AN865" i="1"/>
  <c r="AN866" i="1"/>
  <c r="AN867" i="1"/>
  <c r="AN868" i="1"/>
  <c r="AN869" i="1"/>
  <c r="AN870" i="1"/>
  <c r="AN871" i="1"/>
  <c r="AN872" i="1"/>
  <c r="AN873" i="1"/>
  <c r="AN874" i="1"/>
  <c r="AN875" i="1"/>
  <c r="AN876" i="1"/>
  <c r="AN877" i="1"/>
  <c r="AN878" i="1"/>
  <c r="AN879" i="1"/>
  <c r="AN880" i="1"/>
  <c r="AN881" i="1"/>
  <c r="AN882" i="1"/>
  <c r="AN883" i="1"/>
  <c r="AN884" i="1"/>
  <c r="AN885" i="1"/>
  <c r="AN886" i="1"/>
  <c r="AN887" i="1"/>
  <c r="AN888" i="1"/>
  <c r="AN889" i="1"/>
  <c r="AN890" i="1"/>
  <c r="AN891" i="1"/>
  <c r="AN892" i="1"/>
  <c r="AN893" i="1"/>
  <c r="AN894" i="1"/>
  <c r="AN895" i="1"/>
  <c r="AN896" i="1"/>
  <c r="AN897" i="1"/>
  <c r="AN898" i="1"/>
  <c r="AN899" i="1"/>
  <c r="AN900" i="1"/>
  <c r="AN901" i="1"/>
  <c r="AN902" i="1"/>
  <c r="AN903" i="1"/>
  <c r="AN904" i="1"/>
  <c r="AN905" i="1"/>
  <c r="AN906" i="1"/>
  <c r="AN907" i="1"/>
  <c r="AN908" i="1"/>
  <c r="AN909" i="1"/>
  <c r="AN910" i="1"/>
  <c r="AN911" i="1"/>
  <c r="AN912" i="1"/>
  <c r="AN913" i="1"/>
  <c r="AN914" i="1"/>
  <c r="AN915" i="1"/>
  <c r="AN916" i="1"/>
  <c r="AN917" i="1"/>
  <c r="AN918" i="1"/>
  <c r="AN919" i="1"/>
  <c r="AN920" i="1"/>
  <c r="AN921" i="1"/>
  <c r="AN922" i="1"/>
  <c r="AN923" i="1"/>
  <c r="AN924" i="1"/>
  <c r="AN925" i="1"/>
  <c r="AN926" i="1"/>
  <c r="AN927" i="1"/>
  <c r="AN928" i="1"/>
  <c r="AN929" i="1"/>
  <c r="AN930" i="1"/>
  <c r="AN931" i="1"/>
  <c r="AN932" i="1"/>
  <c r="AN933" i="1"/>
  <c r="AN934" i="1"/>
  <c r="AN935" i="1"/>
  <c r="AN936" i="1"/>
  <c r="AN937" i="1"/>
  <c r="AN938" i="1"/>
  <c r="AN939" i="1"/>
  <c r="AN940" i="1"/>
  <c r="AN941" i="1"/>
  <c r="AN942" i="1"/>
  <c r="AN943" i="1"/>
  <c r="AN944" i="1"/>
  <c r="AN945" i="1"/>
  <c r="AN946" i="1"/>
  <c r="AN947" i="1"/>
  <c r="AN948" i="1"/>
  <c r="AN949" i="1"/>
  <c r="AN950" i="1"/>
  <c r="AN951" i="1"/>
  <c r="AN952" i="1"/>
  <c r="AN953" i="1"/>
  <c r="AN954" i="1"/>
  <c r="AN955" i="1"/>
  <c r="AN956" i="1"/>
  <c r="AN957" i="1"/>
  <c r="AN958" i="1"/>
  <c r="AN959" i="1"/>
  <c r="AN960" i="1"/>
  <c r="AN961" i="1"/>
  <c r="AN962" i="1"/>
  <c r="AN963" i="1"/>
  <c r="AN964" i="1"/>
  <c r="AN965" i="1"/>
  <c r="AN966" i="1"/>
  <c r="AN967" i="1"/>
  <c r="AN968" i="1"/>
  <c r="AN969" i="1"/>
  <c r="AN970" i="1"/>
  <c r="AN971" i="1"/>
  <c r="AN972" i="1"/>
  <c r="AN973" i="1"/>
  <c r="AN974" i="1"/>
  <c r="AN975" i="1"/>
  <c r="AN976" i="1"/>
  <c r="AN977" i="1"/>
  <c r="AN978" i="1"/>
  <c r="AN979" i="1"/>
  <c r="AN980" i="1"/>
  <c r="AN981" i="1"/>
  <c r="AN982" i="1"/>
  <c r="AN983" i="1"/>
  <c r="AN984" i="1"/>
  <c r="AN985" i="1"/>
  <c r="AN986" i="1"/>
  <c r="AN987" i="1"/>
  <c r="AN988" i="1"/>
  <c r="AN989" i="1"/>
  <c r="AN990" i="1"/>
  <c r="AN991" i="1"/>
  <c r="AN992" i="1"/>
  <c r="AN993" i="1"/>
  <c r="AN994" i="1"/>
  <c r="AN995" i="1"/>
  <c r="AN996" i="1"/>
  <c r="AN997" i="1"/>
  <c r="AN998" i="1"/>
  <c r="AN999" i="1"/>
  <c r="AN1000" i="1"/>
  <c r="AN1001" i="1"/>
  <c r="AN1002" i="1"/>
  <c r="AN1003" i="1"/>
  <c r="AN1004" i="1"/>
  <c r="AN1005" i="1"/>
  <c r="AN1006" i="1"/>
  <c r="AN1007" i="1"/>
  <c r="AN1008" i="1"/>
  <c r="AN1009" i="1"/>
  <c r="AN1010" i="1"/>
  <c r="AN1011" i="1"/>
  <c r="AN1012" i="1"/>
  <c r="AN1013" i="1"/>
  <c r="AN1014" i="1"/>
  <c r="AN1015" i="1"/>
  <c r="AN1016" i="1"/>
  <c r="AN1017" i="1"/>
  <c r="AN1018" i="1"/>
  <c r="AN1019" i="1"/>
  <c r="AN1020" i="1"/>
  <c r="AN1021" i="1"/>
  <c r="AN1022" i="1"/>
  <c r="AN1023" i="1"/>
  <c r="AN24" i="1"/>
  <c r="T35" i="5" l="1"/>
  <c r="T34" i="5"/>
  <c r="T33" i="5"/>
  <c r="T32" i="5"/>
  <c r="T31" i="5"/>
  <c r="T30" i="5"/>
  <c r="T29" i="5"/>
  <c r="T28" i="5"/>
  <c r="T23" i="5"/>
  <c r="T24" i="5" s="1"/>
  <c r="T25" i="5" s="1"/>
  <c r="T26" i="5" s="1"/>
  <c r="T27" i="5" s="1"/>
  <c r="T22" i="5"/>
  <c r="C35" i="5"/>
  <c r="B35" i="5"/>
  <c r="C34" i="5"/>
  <c r="B34" i="5"/>
  <c r="C33" i="5"/>
  <c r="B33" i="5"/>
  <c r="C32" i="5"/>
  <c r="B32" i="5"/>
  <c r="C31" i="5"/>
  <c r="B31" i="5"/>
  <c r="C30" i="5"/>
  <c r="B30" i="5"/>
  <c r="C29" i="5"/>
  <c r="B29" i="5"/>
  <c r="C28" i="5"/>
  <c r="B28" i="5"/>
  <c r="C27" i="5"/>
  <c r="C26" i="5"/>
  <c r="B26" i="5"/>
  <c r="C25" i="5"/>
  <c r="B25" i="5"/>
  <c r="C24" i="5"/>
  <c r="B24" i="5"/>
  <c r="C23" i="5"/>
  <c r="B23" i="5"/>
  <c r="O25" i="1" l="1"/>
  <c r="Q25" i="1" s="1"/>
  <c r="O26" i="1"/>
  <c r="O27" i="1"/>
  <c r="Q27" i="1" s="1"/>
  <c r="O28" i="1"/>
  <c r="Q28" i="1" s="1"/>
  <c r="O29" i="1"/>
  <c r="Q29" i="1" s="1"/>
  <c r="O30" i="1"/>
  <c r="Q30" i="1" s="1"/>
  <c r="O31" i="1"/>
  <c r="Q31" i="1" s="1"/>
  <c r="O32" i="1"/>
  <c r="Q32" i="1" s="1"/>
  <c r="O33" i="1"/>
  <c r="Q33" i="1" s="1"/>
  <c r="O34" i="1"/>
  <c r="Q34" i="1" s="1"/>
  <c r="O35" i="1"/>
  <c r="Q35" i="1" s="1"/>
  <c r="O36" i="1"/>
  <c r="Q36" i="1" s="1"/>
  <c r="O37" i="1"/>
  <c r="Q37" i="1" s="1"/>
  <c r="O38" i="1"/>
  <c r="Q38" i="1" s="1"/>
  <c r="O39" i="1"/>
  <c r="Q39" i="1" s="1"/>
  <c r="O40" i="1"/>
  <c r="Q40" i="1" s="1"/>
  <c r="O41" i="1"/>
  <c r="Q41" i="1" s="1"/>
  <c r="O42" i="1"/>
  <c r="Q42" i="1" s="1"/>
  <c r="O43" i="1"/>
  <c r="Q43" i="1" s="1"/>
  <c r="O44" i="1"/>
  <c r="Q44" i="1" s="1"/>
  <c r="O45" i="1"/>
  <c r="Q45" i="1" s="1"/>
  <c r="O46" i="1"/>
  <c r="Q46" i="1" s="1"/>
  <c r="O47" i="1"/>
  <c r="Q47" i="1" s="1"/>
  <c r="O48" i="1"/>
  <c r="Q48" i="1" s="1"/>
  <c r="O49" i="1"/>
  <c r="Q49" i="1" s="1"/>
  <c r="O50" i="1"/>
  <c r="Q50" i="1" s="1"/>
  <c r="O51" i="1"/>
  <c r="Q51" i="1" s="1"/>
  <c r="O52" i="1"/>
  <c r="Q52" i="1" s="1"/>
  <c r="O53" i="1"/>
  <c r="Q53" i="1" s="1"/>
  <c r="O54" i="1"/>
  <c r="Q54" i="1" s="1"/>
  <c r="O55" i="1"/>
  <c r="Q55" i="1" s="1"/>
  <c r="O56" i="1"/>
  <c r="Q56" i="1" s="1"/>
  <c r="O57" i="1"/>
  <c r="Q57" i="1" s="1"/>
  <c r="O58" i="1"/>
  <c r="Q58" i="1" s="1"/>
  <c r="O59" i="1"/>
  <c r="Q59" i="1" s="1"/>
  <c r="O60" i="1"/>
  <c r="Q60" i="1" s="1"/>
  <c r="O61" i="1"/>
  <c r="Q61" i="1" s="1"/>
  <c r="O62" i="1"/>
  <c r="Q62" i="1" s="1"/>
  <c r="O63" i="1"/>
  <c r="Q63" i="1" s="1"/>
  <c r="O64" i="1"/>
  <c r="Q64" i="1" s="1"/>
  <c r="O65" i="1"/>
  <c r="Q65" i="1" s="1"/>
  <c r="O66" i="1"/>
  <c r="Q66" i="1" s="1"/>
  <c r="O67" i="1"/>
  <c r="Q67" i="1" s="1"/>
  <c r="O68" i="1"/>
  <c r="Q68" i="1" s="1"/>
  <c r="O69" i="1"/>
  <c r="Q69" i="1" s="1"/>
  <c r="O70" i="1"/>
  <c r="Q70" i="1" s="1"/>
  <c r="O71" i="1"/>
  <c r="Q71" i="1" s="1"/>
  <c r="O72" i="1"/>
  <c r="Q72" i="1" s="1"/>
  <c r="O73" i="1"/>
  <c r="Q73" i="1" s="1"/>
  <c r="O74" i="1"/>
  <c r="O75" i="1"/>
  <c r="Q75" i="1" s="1"/>
  <c r="O76" i="1"/>
  <c r="Q76" i="1" s="1"/>
  <c r="O77" i="1"/>
  <c r="Q77" i="1" s="1"/>
  <c r="O78" i="1"/>
  <c r="Q78" i="1" s="1"/>
  <c r="O79" i="1"/>
  <c r="Q79" i="1" s="1"/>
  <c r="O80" i="1"/>
  <c r="Q80" i="1" s="1"/>
  <c r="O81" i="1"/>
  <c r="Q81" i="1" s="1"/>
  <c r="O82" i="1"/>
  <c r="Q82" i="1" s="1"/>
  <c r="O83" i="1"/>
  <c r="Q83" i="1" s="1"/>
  <c r="O84" i="1"/>
  <c r="Q84" i="1" s="1"/>
  <c r="O85" i="1"/>
  <c r="Q85" i="1" s="1"/>
  <c r="O86" i="1"/>
  <c r="Q86" i="1" s="1"/>
  <c r="O87" i="1"/>
  <c r="Q87" i="1" s="1"/>
  <c r="O88" i="1"/>
  <c r="Q88" i="1" s="1"/>
  <c r="O89" i="1"/>
  <c r="Q89" i="1" s="1"/>
  <c r="O90" i="1"/>
  <c r="Q90" i="1" s="1"/>
  <c r="O91" i="1"/>
  <c r="Q91" i="1" s="1"/>
  <c r="O92" i="1"/>
  <c r="Q92" i="1" s="1"/>
  <c r="O93" i="1"/>
  <c r="Q93" i="1" s="1"/>
  <c r="O94" i="1"/>
  <c r="Q94" i="1" s="1"/>
  <c r="O95" i="1"/>
  <c r="Q95" i="1" s="1"/>
  <c r="O96" i="1"/>
  <c r="Q96" i="1" s="1"/>
  <c r="O97" i="1"/>
  <c r="Q97" i="1" s="1"/>
  <c r="O98" i="1"/>
  <c r="Q98" i="1" s="1"/>
  <c r="O99" i="1"/>
  <c r="Q99" i="1" s="1"/>
  <c r="O100" i="1"/>
  <c r="Q100" i="1" s="1"/>
  <c r="O101" i="1"/>
  <c r="Q101" i="1" s="1"/>
  <c r="O102" i="1"/>
  <c r="Q102" i="1" s="1"/>
  <c r="O103" i="1"/>
  <c r="Q103" i="1" s="1"/>
  <c r="O104" i="1"/>
  <c r="Q104" i="1" s="1"/>
  <c r="O105" i="1"/>
  <c r="Q105" i="1" s="1"/>
  <c r="O106" i="1"/>
  <c r="Q106" i="1" s="1"/>
  <c r="O107" i="1"/>
  <c r="Q107" i="1" s="1"/>
  <c r="O108" i="1"/>
  <c r="Q108" i="1" s="1"/>
  <c r="O109" i="1"/>
  <c r="Q109" i="1" s="1"/>
  <c r="O110" i="1"/>
  <c r="Q110" i="1" s="1"/>
  <c r="O111" i="1"/>
  <c r="Q111" i="1" s="1"/>
  <c r="O112" i="1"/>
  <c r="Q112" i="1" s="1"/>
  <c r="O113" i="1"/>
  <c r="Q113" i="1" s="1"/>
  <c r="O114" i="1"/>
  <c r="Q114" i="1" s="1"/>
  <c r="O115" i="1"/>
  <c r="Q115" i="1" s="1"/>
  <c r="O116" i="1"/>
  <c r="Q116" i="1" s="1"/>
  <c r="O117" i="1"/>
  <c r="Q117" i="1" s="1"/>
  <c r="O118" i="1"/>
  <c r="Q118" i="1" s="1"/>
  <c r="O119" i="1"/>
  <c r="Q119" i="1" s="1"/>
  <c r="O120" i="1"/>
  <c r="Q120" i="1" s="1"/>
  <c r="O121" i="1"/>
  <c r="Q121" i="1" s="1"/>
  <c r="O122" i="1"/>
  <c r="Q122" i="1" s="1"/>
  <c r="O123" i="1"/>
  <c r="Q123" i="1" s="1"/>
  <c r="O124" i="1"/>
  <c r="Q124" i="1" s="1"/>
  <c r="O125" i="1"/>
  <c r="Q125" i="1" s="1"/>
  <c r="O126" i="1"/>
  <c r="Q126" i="1" s="1"/>
  <c r="O127" i="1"/>
  <c r="Q127" i="1" s="1"/>
  <c r="O128" i="1"/>
  <c r="Q128" i="1" s="1"/>
  <c r="O129" i="1"/>
  <c r="Q129" i="1" s="1"/>
  <c r="O130" i="1"/>
  <c r="O131" i="1"/>
  <c r="Q131" i="1" s="1"/>
  <c r="O132" i="1"/>
  <c r="Q132" i="1" s="1"/>
  <c r="O133" i="1"/>
  <c r="Q133" i="1" s="1"/>
  <c r="O134" i="1"/>
  <c r="Q134" i="1" s="1"/>
  <c r="O135" i="1"/>
  <c r="Q135" i="1" s="1"/>
  <c r="O136" i="1"/>
  <c r="Q136" i="1" s="1"/>
  <c r="O137" i="1"/>
  <c r="Q137" i="1" s="1"/>
  <c r="O138" i="1"/>
  <c r="Q138" i="1" s="1"/>
  <c r="O139" i="1"/>
  <c r="Q139" i="1" s="1"/>
  <c r="O140" i="1"/>
  <c r="Q140" i="1" s="1"/>
  <c r="O141" i="1"/>
  <c r="Q141" i="1" s="1"/>
  <c r="O142" i="1"/>
  <c r="Q142" i="1" s="1"/>
  <c r="O143" i="1"/>
  <c r="Q143" i="1" s="1"/>
  <c r="O144" i="1"/>
  <c r="Q144" i="1" s="1"/>
  <c r="O145" i="1"/>
  <c r="O146" i="1"/>
  <c r="Q146" i="1" s="1"/>
  <c r="O147" i="1"/>
  <c r="Q147" i="1" s="1"/>
  <c r="O148" i="1"/>
  <c r="Q148" i="1" s="1"/>
  <c r="O149" i="1"/>
  <c r="Q149" i="1" s="1"/>
  <c r="O150" i="1"/>
  <c r="Q150" i="1" s="1"/>
  <c r="O151" i="1"/>
  <c r="Q151" i="1" s="1"/>
  <c r="O152" i="1"/>
  <c r="Q152" i="1" s="1"/>
  <c r="O153" i="1"/>
  <c r="Q153" i="1" s="1"/>
  <c r="O154" i="1"/>
  <c r="Q154" i="1" s="1"/>
  <c r="O155" i="1"/>
  <c r="Q155" i="1" s="1"/>
  <c r="O156" i="1"/>
  <c r="Q156" i="1" s="1"/>
  <c r="O157" i="1"/>
  <c r="Q157" i="1" s="1"/>
  <c r="O158" i="1"/>
  <c r="Q158" i="1" s="1"/>
  <c r="O159" i="1"/>
  <c r="Q159" i="1" s="1"/>
  <c r="O160" i="1"/>
  <c r="Q160" i="1" s="1"/>
  <c r="O161" i="1"/>
  <c r="Q161" i="1" s="1"/>
  <c r="O162" i="1"/>
  <c r="Q162" i="1" s="1"/>
  <c r="O163" i="1"/>
  <c r="Q163" i="1" s="1"/>
  <c r="O164" i="1"/>
  <c r="Q164" i="1" s="1"/>
  <c r="O165" i="1"/>
  <c r="Q165" i="1" s="1"/>
  <c r="O166" i="1"/>
  <c r="Q166" i="1" s="1"/>
  <c r="O167" i="1"/>
  <c r="Q167" i="1" s="1"/>
  <c r="O168" i="1"/>
  <c r="Q168" i="1" s="1"/>
  <c r="O169" i="1"/>
  <c r="Q169" i="1" s="1"/>
  <c r="O170" i="1"/>
  <c r="Q170" i="1" s="1"/>
  <c r="O171" i="1"/>
  <c r="Q171" i="1" s="1"/>
  <c r="O172" i="1"/>
  <c r="Q172" i="1" s="1"/>
  <c r="O173" i="1"/>
  <c r="Q173" i="1" s="1"/>
  <c r="O174" i="1"/>
  <c r="Q174" i="1" s="1"/>
  <c r="O175" i="1"/>
  <c r="Q175" i="1" s="1"/>
  <c r="O176" i="1"/>
  <c r="Q176" i="1" s="1"/>
  <c r="O177" i="1"/>
  <c r="Q177" i="1" s="1"/>
  <c r="O178" i="1"/>
  <c r="Q178" i="1" s="1"/>
  <c r="O179" i="1"/>
  <c r="Q179" i="1" s="1"/>
  <c r="O180" i="1"/>
  <c r="Q180" i="1" s="1"/>
  <c r="O181" i="1"/>
  <c r="Q181" i="1" s="1"/>
  <c r="O182" i="1"/>
  <c r="Q182" i="1" s="1"/>
  <c r="O183" i="1"/>
  <c r="Q183" i="1" s="1"/>
  <c r="O184" i="1"/>
  <c r="Q184" i="1" s="1"/>
  <c r="O185" i="1"/>
  <c r="Q185" i="1" s="1"/>
  <c r="O186" i="1"/>
  <c r="Q186" i="1" s="1"/>
  <c r="O187" i="1"/>
  <c r="Q187" i="1" s="1"/>
  <c r="O188" i="1"/>
  <c r="Q188" i="1" s="1"/>
  <c r="O189" i="1"/>
  <c r="Q189" i="1" s="1"/>
  <c r="O190" i="1"/>
  <c r="Q190" i="1" s="1"/>
  <c r="O191" i="1"/>
  <c r="Q191" i="1" s="1"/>
  <c r="O192" i="1"/>
  <c r="Q192" i="1" s="1"/>
  <c r="O193" i="1"/>
  <c r="Q193" i="1" s="1"/>
  <c r="O194" i="1"/>
  <c r="Q194" i="1" s="1"/>
  <c r="O195" i="1"/>
  <c r="Q195" i="1" s="1"/>
  <c r="O196" i="1"/>
  <c r="Q196" i="1" s="1"/>
  <c r="O197" i="1"/>
  <c r="Q197" i="1" s="1"/>
  <c r="O198" i="1"/>
  <c r="Q198" i="1" s="1"/>
  <c r="O199" i="1"/>
  <c r="Q199" i="1" s="1"/>
  <c r="O200" i="1"/>
  <c r="Q200" i="1" s="1"/>
  <c r="O201" i="1"/>
  <c r="Q201" i="1" s="1"/>
  <c r="O202" i="1"/>
  <c r="Q202" i="1" s="1"/>
  <c r="O203" i="1"/>
  <c r="Q203" i="1" s="1"/>
  <c r="O204" i="1"/>
  <c r="Q204" i="1" s="1"/>
  <c r="O205" i="1"/>
  <c r="Q205" i="1" s="1"/>
  <c r="O206" i="1"/>
  <c r="Q206" i="1" s="1"/>
  <c r="O207" i="1"/>
  <c r="Q207" i="1" s="1"/>
  <c r="O208" i="1"/>
  <c r="Q208" i="1" s="1"/>
  <c r="O209" i="1"/>
  <c r="Q209" i="1" s="1"/>
  <c r="O210" i="1"/>
  <c r="Q210" i="1" s="1"/>
  <c r="O211" i="1"/>
  <c r="Q211" i="1" s="1"/>
  <c r="O212" i="1"/>
  <c r="Q212" i="1" s="1"/>
  <c r="O213" i="1"/>
  <c r="Q213" i="1" s="1"/>
  <c r="O214" i="1"/>
  <c r="Q214" i="1" s="1"/>
  <c r="O215" i="1"/>
  <c r="Q215" i="1" s="1"/>
  <c r="O216" i="1"/>
  <c r="Q216" i="1" s="1"/>
  <c r="O217" i="1"/>
  <c r="Q217" i="1" s="1"/>
  <c r="O218" i="1"/>
  <c r="Q218" i="1" s="1"/>
  <c r="O219" i="1"/>
  <c r="Q219" i="1" s="1"/>
  <c r="O220" i="1"/>
  <c r="Q220" i="1" s="1"/>
  <c r="O221" i="1"/>
  <c r="Q221" i="1" s="1"/>
  <c r="O222" i="1"/>
  <c r="Q222" i="1" s="1"/>
  <c r="O223" i="1"/>
  <c r="Q223" i="1" s="1"/>
  <c r="O224" i="1"/>
  <c r="Q224" i="1" s="1"/>
  <c r="O225" i="1"/>
  <c r="Q225" i="1" s="1"/>
  <c r="O226" i="1"/>
  <c r="Q226" i="1" s="1"/>
  <c r="O227" i="1"/>
  <c r="Q227" i="1" s="1"/>
  <c r="O228" i="1"/>
  <c r="Q228" i="1" s="1"/>
  <c r="O229" i="1"/>
  <c r="Q229" i="1" s="1"/>
  <c r="O230" i="1"/>
  <c r="Q230" i="1" s="1"/>
  <c r="O231" i="1"/>
  <c r="Q231" i="1" s="1"/>
  <c r="O232" i="1"/>
  <c r="Q232" i="1" s="1"/>
  <c r="O233" i="1"/>
  <c r="Q233" i="1" s="1"/>
  <c r="O234" i="1"/>
  <c r="Q234" i="1" s="1"/>
  <c r="O235" i="1"/>
  <c r="Q235" i="1" s="1"/>
  <c r="O236" i="1"/>
  <c r="Q236" i="1" s="1"/>
  <c r="O237" i="1"/>
  <c r="Q237" i="1" s="1"/>
  <c r="O238" i="1"/>
  <c r="Q238" i="1" s="1"/>
  <c r="O239" i="1"/>
  <c r="Q239" i="1" s="1"/>
  <c r="O240" i="1"/>
  <c r="Q240" i="1" s="1"/>
  <c r="O241" i="1"/>
  <c r="Q241" i="1" s="1"/>
  <c r="O242" i="1"/>
  <c r="Q242" i="1" s="1"/>
  <c r="O243" i="1"/>
  <c r="Q243" i="1" s="1"/>
  <c r="O244" i="1"/>
  <c r="Q244" i="1" s="1"/>
  <c r="O245" i="1"/>
  <c r="Q245" i="1" s="1"/>
  <c r="O246" i="1"/>
  <c r="Q246" i="1" s="1"/>
  <c r="O247" i="1"/>
  <c r="Q247" i="1" s="1"/>
  <c r="O248" i="1"/>
  <c r="Q248" i="1" s="1"/>
  <c r="O249" i="1"/>
  <c r="Q249" i="1" s="1"/>
  <c r="O250" i="1"/>
  <c r="Q250" i="1" s="1"/>
  <c r="O251" i="1"/>
  <c r="Q251" i="1" s="1"/>
  <c r="O252" i="1"/>
  <c r="Q252" i="1" s="1"/>
  <c r="O253" i="1"/>
  <c r="Q253" i="1" s="1"/>
  <c r="O254" i="1"/>
  <c r="Q254" i="1" s="1"/>
  <c r="O255" i="1"/>
  <c r="Q255" i="1" s="1"/>
  <c r="O256" i="1"/>
  <c r="Q256" i="1" s="1"/>
  <c r="O257" i="1"/>
  <c r="Q257" i="1" s="1"/>
  <c r="O258" i="1"/>
  <c r="Q258" i="1" s="1"/>
  <c r="O259" i="1"/>
  <c r="Q259" i="1" s="1"/>
  <c r="O260" i="1"/>
  <c r="Q260" i="1" s="1"/>
  <c r="O261" i="1"/>
  <c r="Q261" i="1" s="1"/>
  <c r="O262" i="1"/>
  <c r="Q262" i="1" s="1"/>
  <c r="O263" i="1"/>
  <c r="Q263" i="1" s="1"/>
  <c r="O264" i="1"/>
  <c r="Q264" i="1" s="1"/>
  <c r="O265" i="1"/>
  <c r="Q265" i="1" s="1"/>
  <c r="O266" i="1"/>
  <c r="Q266" i="1" s="1"/>
  <c r="O267" i="1"/>
  <c r="Q267" i="1" s="1"/>
  <c r="O268" i="1"/>
  <c r="Q268" i="1" s="1"/>
  <c r="O269" i="1"/>
  <c r="Q269" i="1" s="1"/>
  <c r="O270" i="1"/>
  <c r="Q270" i="1" s="1"/>
  <c r="O271" i="1"/>
  <c r="Q271" i="1" s="1"/>
  <c r="O272" i="1"/>
  <c r="Q272" i="1" s="1"/>
  <c r="O273" i="1"/>
  <c r="Q273" i="1" s="1"/>
  <c r="O274" i="1"/>
  <c r="Q274" i="1" s="1"/>
  <c r="O275" i="1"/>
  <c r="Q275" i="1" s="1"/>
  <c r="O276" i="1"/>
  <c r="Q276" i="1" s="1"/>
  <c r="O277" i="1"/>
  <c r="Q277" i="1" s="1"/>
  <c r="O278" i="1"/>
  <c r="Q278" i="1" s="1"/>
  <c r="O279" i="1"/>
  <c r="Q279" i="1" s="1"/>
  <c r="O280" i="1"/>
  <c r="Q280" i="1" s="1"/>
  <c r="O281" i="1"/>
  <c r="Q281" i="1" s="1"/>
  <c r="O282" i="1"/>
  <c r="Q282" i="1" s="1"/>
  <c r="O283" i="1"/>
  <c r="Q283" i="1" s="1"/>
  <c r="O284" i="1"/>
  <c r="Q284" i="1" s="1"/>
  <c r="O285" i="1"/>
  <c r="Q285" i="1" s="1"/>
  <c r="O286" i="1"/>
  <c r="Q286" i="1" s="1"/>
  <c r="O287" i="1"/>
  <c r="Q287" i="1" s="1"/>
  <c r="O288" i="1"/>
  <c r="Q288" i="1" s="1"/>
  <c r="O289" i="1"/>
  <c r="Q289" i="1" s="1"/>
  <c r="O290" i="1"/>
  <c r="Q290" i="1" s="1"/>
  <c r="O291" i="1"/>
  <c r="Q291" i="1" s="1"/>
  <c r="O292" i="1"/>
  <c r="Q292" i="1" s="1"/>
  <c r="O293" i="1"/>
  <c r="Q293" i="1" s="1"/>
  <c r="O294" i="1"/>
  <c r="Q294" i="1" s="1"/>
  <c r="O295" i="1"/>
  <c r="Q295" i="1" s="1"/>
  <c r="O296" i="1"/>
  <c r="Q296" i="1" s="1"/>
  <c r="O297" i="1"/>
  <c r="Q297" i="1" s="1"/>
  <c r="O298" i="1"/>
  <c r="Q298" i="1" s="1"/>
  <c r="O299" i="1"/>
  <c r="Q299" i="1" s="1"/>
  <c r="O300" i="1"/>
  <c r="Q300" i="1" s="1"/>
  <c r="O301" i="1"/>
  <c r="Q301" i="1" s="1"/>
  <c r="O302" i="1"/>
  <c r="Q302" i="1" s="1"/>
  <c r="O303" i="1"/>
  <c r="Q303" i="1" s="1"/>
  <c r="O304" i="1"/>
  <c r="Q304" i="1" s="1"/>
  <c r="O305" i="1"/>
  <c r="Q305" i="1" s="1"/>
  <c r="O306" i="1"/>
  <c r="Q306" i="1" s="1"/>
  <c r="O307" i="1"/>
  <c r="Q307" i="1" s="1"/>
  <c r="O308" i="1"/>
  <c r="Q308" i="1" s="1"/>
  <c r="O309" i="1"/>
  <c r="Q309" i="1" s="1"/>
  <c r="O310" i="1"/>
  <c r="Q310" i="1" s="1"/>
  <c r="O311" i="1"/>
  <c r="Q311" i="1" s="1"/>
  <c r="O312" i="1"/>
  <c r="Q312" i="1" s="1"/>
  <c r="O313" i="1"/>
  <c r="Q313" i="1" s="1"/>
  <c r="O314" i="1"/>
  <c r="O315" i="1"/>
  <c r="Q315" i="1" s="1"/>
  <c r="O316" i="1"/>
  <c r="Q316" i="1" s="1"/>
  <c r="O317" i="1"/>
  <c r="Q317" i="1" s="1"/>
  <c r="O318" i="1"/>
  <c r="Q318" i="1" s="1"/>
  <c r="O319" i="1"/>
  <c r="Q319" i="1" s="1"/>
  <c r="O320" i="1"/>
  <c r="Q320" i="1" s="1"/>
  <c r="O321" i="1"/>
  <c r="Q321" i="1" s="1"/>
  <c r="O322" i="1"/>
  <c r="Q322" i="1" s="1"/>
  <c r="O323" i="1"/>
  <c r="Q323" i="1" s="1"/>
  <c r="O324" i="1"/>
  <c r="Q324" i="1" s="1"/>
  <c r="O325" i="1"/>
  <c r="Q325" i="1" s="1"/>
  <c r="O326" i="1"/>
  <c r="Q326" i="1" s="1"/>
  <c r="O327" i="1"/>
  <c r="Q327" i="1" s="1"/>
  <c r="O328" i="1"/>
  <c r="Q328" i="1" s="1"/>
  <c r="O329" i="1"/>
  <c r="Q329" i="1" s="1"/>
  <c r="O330" i="1"/>
  <c r="Q330" i="1" s="1"/>
  <c r="O331" i="1"/>
  <c r="Q331" i="1" s="1"/>
  <c r="O332" i="1"/>
  <c r="Q332" i="1" s="1"/>
  <c r="O333" i="1"/>
  <c r="Q333" i="1" s="1"/>
  <c r="O334" i="1"/>
  <c r="Q334" i="1" s="1"/>
  <c r="O335" i="1"/>
  <c r="Q335" i="1" s="1"/>
  <c r="O336" i="1"/>
  <c r="Q336" i="1" s="1"/>
  <c r="O337" i="1"/>
  <c r="Q337" i="1" s="1"/>
  <c r="O338" i="1"/>
  <c r="Q338" i="1" s="1"/>
  <c r="O339" i="1"/>
  <c r="Q339" i="1" s="1"/>
  <c r="O340" i="1"/>
  <c r="Q340" i="1" s="1"/>
  <c r="O341" i="1"/>
  <c r="Q341" i="1" s="1"/>
  <c r="O342" i="1"/>
  <c r="Q342" i="1" s="1"/>
  <c r="O343" i="1"/>
  <c r="Q343" i="1" s="1"/>
  <c r="O344" i="1"/>
  <c r="Q344" i="1" s="1"/>
  <c r="O345" i="1"/>
  <c r="Q345" i="1" s="1"/>
  <c r="O346" i="1"/>
  <c r="Q346" i="1" s="1"/>
  <c r="O347" i="1"/>
  <c r="Q347" i="1" s="1"/>
  <c r="O348" i="1"/>
  <c r="Q348" i="1" s="1"/>
  <c r="O349" i="1"/>
  <c r="Q349" i="1" s="1"/>
  <c r="O350" i="1"/>
  <c r="Q350" i="1" s="1"/>
  <c r="O351" i="1"/>
  <c r="Q351" i="1" s="1"/>
  <c r="O352" i="1"/>
  <c r="Q352" i="1" s="1"/>
  <c r="O353" i="1"/>
  <c r="Q353" i="1" s="1"/>
  <c r="O354" i="1"/>
  <c r="Q354" i="1" s="1"/>
  <c r="O355" i="1"/>
  <c r="Q355" i="1" s="1"/>
  <c r="O356" i="1"/>
  <c r="Q356" i="1" s="1"/>
  <c r="O357" i="1"/>
  <c r="Q357" i="1" s="1"/>
  <c r="O358" i="1"/>
  <c r="Q358" i="1" s="1"/>
  <c r="O359" i="1"/>
  <c r="Q359" i="1" s="1"/>
  <c r="O360" i="1"/>
  <c r="Q360" i="1" s="1"/>
  <c r="O361" i="1"/>
  <c r="Q361" i="1" s="1"/>
  <c r="O362" i="1"/>
  <c r="Q362" i="1" s="1"/>
  <c r="O363" i="1"/>
  <c r="Q363" i="1" s="1"/>
  <c r="O364" i="1"/>
  <c r="Q364" i="1" s="1"/>
  <c r="O365" i="1"/>
  <c r="Q365" i="1" s="1"/>
  <c r="O366" i="1"/>
  <c r="Q366" i="1" s="1"/>
  <c r="O367" i="1"/>
  <c r="Q367" i="1" s="1"/>
  <c r="O368" i="1"/>
  <c r="Q368" i="1" s="1"/>
  <c r="O369" i="1"/>
  <c r="Q369" i="1" s="1"/>
  <c r="O370" i="1"/>
  <c r="Q370" i="1" s="1"/>
  <c r="O371" i="1"/>
  <c r="Q371" i="1" s="1"/>
  <c r="O372" i="1"/>
  <c r="Q372" i="1" s="1"/>
  <c r="O373" i="1"/>
  <c r="Q373" i="1" s="1"/>
  <c r="O374" i="1"/>
  <c r="Q374" i="1" s="1"/>
  <c r="O375" i="1"/>
  <c r="Q375" i="1" s="1"/>
  <c r="O376" i="1"/>
  <c r="Q376" i="1" s="1"/>
  <c r="O377" i="1"/>
  <c r="Q377" i="1" s="1"/>
  <c r="O378" i="1"/>
  <c r="Q378" i="1" s="1"/>
  <c r="O379" i="1"/>
  <c r="Q379" i="1" s="1"/>
  <c r="O380" i="1"/>
  <c r="Q380" i="1" s="1"/>
  <c r="O381" i="1"/>
  <c r="Q381" i="1" s="1"/>
  <c r="O382" i="1"/>
  <c r="Q382" i="1" s="1"/>
  <c r="O383" i="1"/>
  <c r="Q383" i="1" s="1"/>
  <c r="O384" i="1"/>
  <c r="Q384" i="1" s="1"/>
  <c r="O385" i="1"/>
  <c r="Q385" i="1" s="1"/>
  <c r="O386" i="1"/>
  <c r="Q386" i="1" s="1"/>
  <c r="O387" i="1"/>
  <c r="Q387" i="1" s="1"/>
  <c r="O388" i="1"/>
  <c r="Q388" i="1" s="1"/>
  <c r="O389" i="1"/>
  <c r="Q389" i="1" s="1"/>
  <c r="O390" i="1"/>
  <c r="Q390" i="1" s="1"/>
  <c r="O391" i="1"/>
  <c r="Q391" i="1" s="1"/>
  <c r="O392" i="1"/>
  <c r="Q392" i="1" s="1"/>
  <c r="O393" i="1"/>
  <c r="Q393" i="1" s="1"/>
  <c r="O394" i="1"/>
  <c r="Q394" i="1" s="1"/>
  <c r="O395" i="1"/>
  <c r="Q395" i="1" s="1"/>
  <c r="O396" i="1"/>
  <c r="Q396" i="1" s="1"/>
  <c r="O397" i="1"/>
  <c r="Q397" i="1" s="1"/>
  <c r="O398" i="1"/>
  <c r="Q398" i="1" s="1"/>
  <c r="O399" i="1"/>
  <c r="Q399" i="1" s="1"/>
  <c r="O400" i="1"/>
  <c r="Q400" i="1" s="1"/>
  <c r="O401" i="1"/>
  <c r="Q401" i="1" s="1"/>
  <c r="O402" i="1"/>
  <c r="Q402" i="1" s="1"/>
  <c r="O403" i="1"/>
  <c r="Q403" i="1" s="1"/>
  <c r="O404" i="1"/>
  <c r="Q404" i="1" s="1"/>
  <c r="O405" i="1"/>
  <c r="Q405" i="1" s="1"/>
  <c r="O406" i="1"/>
  <c r="Q406" i="1" s="1"/>
  <c r="O407" i="1"/>
  <c r="Q407" i="1" s="1"/>
  <c r="O408" i="1"/>
  <c r="Q408" i="1" s="1"/>
  <c r="O409" i="1"/>
  <c r="Q409" i="1" s="1"/>
  <c r="O410" i="1"/>
  <c r="Q410" i="1" s="1"/>
  <c r="O411" i="1"/>
  <c r="Q411" i="1" s="1"/>
  <c r="O412" i="1"/>
  <c r="Q412" i="1" s="1"/>
  <c r="O413" i="1"/>
  <c r="Q413" i="1" s="1"/>
  <c r="O414" i="1"/>
  <c r="Q414" i="1" s="1"/>
  <c r="O415" i="1"/>
  <c r="Q415" i="1" s="1"/>
  <c r="O416" i="1"/>
  <c r="Q416" i="1" s="1"/>
  <c r="O417" i="1"/>
  <c r="Q417" i="1" s="1"/>
  <c r="O418" i="1"/>
  <c r="Q418" i="1" s="1"/>
  <c r="O419" i="1"/>
  <c r="Q419" i="1" s="1"/>
  <c r="O420" i="1"/>
  <c r="Q420" i="1" s="1"/>
  <c r="O421" i="1"/>
  <c r="Q421" i="1" s="1"/>
  <c r="O422" i="1"/>
  <c r="Q422" i="1" s="1"/>
  <c r="O423" i="1"/>
  <c r="Q423" i="1" s="1"/>
  <c r="O424" i="1"/>
  <c r="Q424" i="1" s="1"/>
  <c r="O425" i="1"/>
  <c r="Q425" i="1" s="1"/>
  <c r="O426" i="1"/>
  <c r="Q426" i="1" s="1"/>
  <c r="O427" i="1"/>
  <c r="Q427" i="1" s="1"/>
  <c r="O428" i="1"/>
  <c r="Q428" i="1" s="1"/>
  <c r="O429" i="1"/>
  <c r="Q429" i="1" s="1"/>
  <c r="O430" i="1"/>
  <c r="Q430" i="1" s="1"/>
  <c r="O431" i="1"/>
  <c r="Q431" i="1" s="1"/>
  <c r="O432" i="1"/>
  <c r="Q432" i="1" s="1"/>
  <c r="O433" i="1"/>
  <c r="Q433" i="1" s="1"/>
  <c r="O434" i="1"/>
  <c r="Q434" i="1" s="1"/>
  <c r="O435" i="1"/>
  <c r="Q435" i="1" s="1"/>
  <c r="O436" i="1"/>
  <c r="Q436" i="1" s="1"/>
  <c r="O437" i="1"/>
  <c r="Q437" i="1" s="1"/>
  <c r="O438" i="1"/>
  <c r="Q438" i="1" s="1"/>
  <c r="O439" i="1"/>
  <c r="Q439" i="1" s="1"/>
  <c r="O440" i="1"/>
  <c r="Q440" i="1" s="1"/>
  <c r="O441" i="1"/>
  <c r="Q441" i="1" s="1"/>
  <c r="O442" i="1"/>
  <c r="Q442" i="1" s="1"/>
  <c r="O443" i="1"/>
  <c r="Q443" i="1" s="1"/>
  <c r="O444" i="1"/>
  <c r="Q444" i="1" s="1"/>
  <c r="O445" i="1"/>
  <c r="Q445" i="1" s="1"/>
  <c r="O446" i="1"/>
  <c r="Q446" i="1" s="1"/>
  <c r="O447" i="1"/>
  <c r="Q447" i="1" s="1"/>
  <c r="O448" i="1"/>
  <c r="Q448" i="1" s="1"/>
  <c r="O449" i="1"/>
  <c r="Q449" i="1" s="1"/>
  <c r="O450" i="1"/>
  <c r="Q450" i="1" s="1"/>
  <c r="O451" i="1"/>
  <c r="Q451" i="1" s="1"/>
  <c r="O452" i="1"/>
  <c r="Q452" i="1" s="1"/>
  <c r="O453" i="1"/>
  <c r="Q453" i="1" s="1"/>
  <c r="O454" i="1"/>
  <c r="Q454" i="1" s="1"/>
  <c r="O455" i="1"/>
  <c r="Q455" i="1" s="1"/>
  <c r="O456" i="1"/>
  <c r="Q456" i="1" s="1"/>
  <c r="O457" i="1"/>
  <c r="Q457" i="1" s="1"/>
  <c r="O458" i="1"/>
  <c r="Q458" i="1" s="1"/>
  <c r="O459" i="1"/>
  <c r="Q459" i="1" s="1"/>
  <c r="O460" i="1"/>
  <c r="Q460" i="1" s="1"/>
  <c r="O461" i="1"/>
  <c r="Q461" i="1" s="1"/>
  <c r="O462" i="1"/>
  <c r="Q462" i="1" s="1"/>
  <c r="O463" i="1"/>
  <c r="Q463" i="1" s="1"/>
  <c r="O464" i="1"/>
  <c r="Q464" i="1" s="1"/>
  <c r="O465" i="1"/>
  <c r="Q465" i="1" s="1"/>
  <c r="O466" i="1"/>
  <c r="Q466" i="1" s="1"/>
  <c r="O467" i="1"/>
  <c r="Q467" i="1" s="1"/>
  <c r="O468" i="1"/>
  <c r="Q468" i="1" s="1"/>
  <c r="O469" i="1"/>
  <c r="Q469" i="1" s="1"/>
  <c r="O470" i="1"/>
  <c r="Q470" i="1" s="1"/>
  <c r="O471" i="1"/>
  <c r="Q471" i="1" s="1"/>
  <c r="O472" i="1"/>
  <c r="Q472" i="1" s="1"/>
  <c r="O473" i="1"/>
  <c r="Q473" i="1" s="1"/>
  <c r="O474" i="1"/>
  <c r="Q474" i="1" s="1"/>
  <c r="O475" i="1"/>
  <c r="Q475" i="1" s="1"/>
  <c r="O476" i="1"/>
  <c r="Q476" i="1" s="1"/>
  <c r="O477" i="1"/>
  <c r="Q477" i="1" s="1"/>
  <c r="O478" i="1"/>
  <c r="Q478" i="1" s="1"/>
  <c r="O479" i="1"/>
  <c r="Q479" i="1" s="1"/>
  <c r="O480" i="1"/>
  <c r="Q480" i="1" s="1"/>
  <c r="O481" i="1"/>
  <c r="Q481" i="1" s="1"/>
  <c r="O482" i="1"/>
  <c r="Q482" i="1" s="1"/>
  <c r="O483" i="1"/>
  <c r="Q483" i="1" s="1"/>
  <c r="O484" i="1"/>
  <c r="Q484" i="1" s="1"/>
  <c r="O485" i="1"/>
  <c r="Q485" i="1" s="1"/>
  <c r="O486" i="1"/>
  <c r="Q486" i="1" s="1"/>
  <c r="O487" i="1"/>
  <c r="Q487" i="1" s="1"/>
  <c r="O488" i="1"/>
  <c r="Q488" i="1" s="1"/>
  <c r="O489" i="1"/>
  <c r="Q489" i="1" s="1"/>
  <c r="O490" i="1"/>
  <c r="Q490" i="1" s="1"/>
  <c r="O491" i="1"/>
  <c r="Q491" i="1" s="1"/>
  <c r="O492" i="1"/>
  <c r="Q492" i="1" s="1"/>
  <c r="O493" i="1"/>
  <c r="Q493" i="1" s="1"/>
  <c r="O494" i="1"/>
  <c r="Q494" i="1" s="1"/>
  <c r="O495" i="1"/>
  <c r="Q495" i="1" s="1"/>
  <c r="O496" i="1"/>
  <c r="Q496" i="1" s="1"/>
  <c r="O497" i="1"/>
  <c r="Q497" i="1" s="1"/>
  <c r="O498" i="1"/>
  <c r="Q498" i="1" s="1"/>
  <c r="O499" i="1"/>
  <c r="Q499" i="1" s="1"/>
  <c r="O500" i="1"/>
  <c r="Q500" i="1" s="1"/>
  <c r="O501" i="1"/>
  <c r="Q501" i="1" s="1"/>
  <c r="O502" i="1"/>
  <c r="Q502" i="1" s="1"/>
  <c r="O503" i="1"/>
  <c r="Q503" i="1" s="1"/>
  <c r="O504" i="1"/>
  <c r="Q504" i="1" s="1"/>
  <c r="O505" i="1"/>
  <c r="Q505" i="1" s="1"/>
  <c r="O506" i="1"/>
  <c r="Q506" i="1" s="1"/>
  <c r="O507" i="1"/>
  <c r="Q507" i="1" s="1"/>
  <c r="O508" i="1"/>
  <c r="Q508" i="1" s="1"/>
  <c r="O509" i="1"/>
  <c r="Q509" i="1" s="1"/>
  <c r="O510" i="1"/>
  <c r="Q510" i="1" s="1"/>
  <c r="O511" i="1"/>
  <c r="Q511" i="1" s="1"/>
  <c r="O512" i="1"/>
  <c r="Q512" i="1" s="1"/>
  <c r="O513" i="1"/>
  <c r="Q513" i="1" s="1"/>
  <c r="O514" i="1"/>
  <c r="Q514" i="1" s="1"/>
  <c r="O515" i="1"/>
  <c r="Q515" i="1" s="1"/>
  <c r="O516" i="1"/>
  <c r="Q516" i="1" s="1"/>
  <c r="O517" i="1"/>
  <c r="Q517" i="1" s="1"/>
  <c r="O518" i="1"/>
  <c r="Q518" i="1" s="1"/>
  <c r="O519" i="1"/>
  <c r="Q519" i="1" s="1"/>
  <c r="O520" i="1"/>
  <c r="Q520" i="1" s="1"/>
  <c r="O521" i="1"/>
  <c r="Q521" i="1" s="1"/>
  <c r="O522" i="1"/>
  <c r="Q522" i="1" s="1"/>
  <c r="O523" i="1"/>
  <c r="Q523" i="1" s="1"/>
  <c r="O524" i="1"/>
  <c r="Q524" i="1" s="1"/>
  <c r="O525" i="1"/>
  <c r="Q525" i="1" s="1"/>
  <c r="O526" i="1"/>
  <c r="Q526" i="1" s="1"/>
  <c r="O527" i="1"/>
  <c r="Q527" i="1" s="1"/>
  <c r="O528" i="1"/>
  <c r="Q528" i="1" s="1"/>
  <c r="O529" i="1"/>
  <c r="Q529" i="1" s="1"/>
  <c r="O530" i="1"/>
  <c r="Q530" i="1" s="1"/>
  <c r="O531" i="1"/>
  <c r="Q531" i="1" s="1"/>
  <c r="O532" i="1"/>
  <c r="Q532" i="1" s="1"/>
  <c r="O533" i="1"/>
  <c r="Q533" i="1" s="1"/>
  <c r="O534" i="1"/>
  <c r="Q534" i="1" s="1"/>
  <c r="O535" i="1"/>
  <c r="Q535" i="1" s="1"/>
  <c r="O536" i="1"/>
  <c r="Q536" i="1" s="1"/>
  <c r="O537" i="1"/>
  <c r="Q537" i="1" s="1"/>
  <c r="O538" i="1"/>
  <c r="Q538" i="1" s="1"/>
  <c r="O539" i="1"/>
  <c r="Q539" i="1" s="1"/>
  <c r="O540" i="1"/>
  <c r="Q540" i="1" s="1"/>
  <c r="O541" i="1"/>
  <c r="Q541" i="1" s="1"/>
  <c r="O542" i="1"/>
  <c r="Q542" i="1" s="1"/>
  <c r="O543" i="1"/>
  <c r="Q543" i="1" s="1"/>
  <c r="O544" i="1"/>
  <c r="Q544" i="1" s="1"/>
  <c r="O545" i="1"/>
  <c r="Q545" i="1" s="1"/>
  <c r="O546" i="1"/>
  <c r="Q546" i="1" s="1"/>
  <c r="O547" i="1"/>
  <c r="Q547" i="1" s="1"/>
  <c r="O548" i="1"/>
  <c r="Q548" i="1" s="1"/>
  <c r="O549" i="1"/>
  <c r="Q549" i="1" s="1"/>
  <c r="O550" i="1"/>
  <c r="Q550" i="1" s="1"/>
  <c r="O551" i="1"/>
  <c r="Q551" i="1" s="1"/>
  <c r="O552" i="1"/>
  <c r="Q552" i="1" s="1"/>
  <c r="O553" i="1"/>
  <c r="Q553" i="1" s="1"/>
  <c r="O554" i="1"/>
  <c r="Q554" i="1" s="1"/>
  <c r="O555" i="1"/>
  <c r="Q555" i="1" s="1"/>
  <c r="O556" i="1"/>
  <c r="Q556" i="1" s="1"/>
  <c r="O557" i="1"/>
  <c r="Q557" i="1" s="1"/>
  <c r="O558" i="1"/>
  <c r="Q558" i="1" s="1"/>
  <c r="O559" i="1"/>
  <c r="Q559" i="1" s="1"/>
  <c r="O560" i="1"/>
  <c r="Q560" i="1" s="1"/>
  <c r="O561" i="1"/>
  <c r="Q561" i="1" s="1"/>
  <c r="O562" i="1"/>
  <c r="Q562" i="1" s="1"/>
  <c r="O563" i="1"/>
  <c r="Q563" i="1" s="1"/>
  <c r="O564" i="1"/>
  <c r="Q564" i="1" s="1"/>
  <c r="O565" i="1"/>
  <c r="Q565" i="1" s="1"/>
  <c r="O566" i="1"/>
  <c r="Q566" i="1" s="1"/>
  <c r="O567" i="1"/>
  <c r="Q567" i="1" s="1"/>
  <c r="O568" i="1"/>
  <c r="Q568" i="1" s="1"/>
  <c r="O569" i="1"/>
  <c r="Q569" i="1" s="1"/>
  <c r="O570" i="1"/>
  <c r="Q570" i="1" s="1"/>
  <c r="O571" i="1"/>
  <c r="Q571" i="1" s="1"/>
  <c r="O572" i="1"/>
  <c r="Q572" i="1" s="1"/>
  <c r="O573" i="1"/>
  <c r="Q573" i="1" s="1"/>
  <c r="O574" i="1"/>
  <c r="Q574" i="1" s="1"/>
  <c r="O575" i="1"/>
  <c r="Q575" i="1" s="1"/>
  <c r="O576" i="1"/>
  <c r="Q576" i="1" s="1"/>
  <c r="O577" i="1"/>
  <c r="Q577" i="1" s="1"/>
  <c r="O578" i="1"/>
  <c r="Q578" i="1" s="1"/>
  <c r="O579" i="1"/>
  <c r="Q579" i="1" s="1"/>
  <c r="O580" i="1"/>
  <c r="Q580" i="1" s="1"/>
  <c r="O581" i="1"/>
  <c r="Q581" i="1" s="1"/>
  <c r="O582" i="1"/>
  <c r="Q582" i="1" s="1"/>
  <c r="O583" i="1"/>
  <c r="Q583" i="1" s="1"/>
  <c r="O584" i="1"/>
  <c r="Q584" i="1" s="1"/>
  <c r="O585" i="1"/>
  <c r="Q585" i="1" s="1"/>
  <c r="O586" i="1"/>
  <c r="Q586" i="1" s="1"/>
  <c r="O587" i="1"/>
  <c r="Q587" i="1" s="1"/>
  <c r="O588" i="1"/>
  <c r="Q588" i="1" s="1"/>
  <c r="O589" i="1"/>
  <c r="Q589" i="1" s="1"/>
  <c r="O590" i="1"/>
  <c r="Q590" i="1" s="1"/>
  <c r="O591" i="1"/>
  <c r="Q591" i="1" s="1"/>
  <c r="O592" i="1"/>
  <c r="Q592" i="1" s="1"/>
  <c r="O593" i="1"/>
  <c r="Q593" i="1" s="1"/>
  <c r="O594" i="1"/>
  <c r="Q594" i="1" s="1"/>
  <c r="O595" i="1"/>
  <c r="Q595" i="1" s="1"/>
  <c r="O596" i="1"/>
  <c r="Q596" i="1" s="1"/>
  <c r="O597" i="1"/>
  <c r="Q597" i="1" s="1"/>
  <c r="O598" i="1"/>
  <c r="Q598" i="1" s="1"/>
  <c r="O599" i="1"/>
  <c r="Q599" i="1" s="1"/>
  <c r="O600" i="1"/>
  <c r="Q600" i="1" s="1"/>
  <c r="O601" i="1"/>
  <c r="Q601" i="1" s="1"/>
  <c r="O602" i="1"/>
  <c r="Q602" i="1" s="1"/>
  <c r="O603" i="1"/>
  <c r="Q603" i="1" s="1"/>
  <c r="O604" i="1"/>
  <c r="Q604" i="1" s="1"/>
  <c r="O605" i="1"/>
  <c r="Q605" i="1" s="1"/>
  <c r="O606" i="1"/>
  <c r="Q606" i="1" s="1"/>
  <c r="O607" i="1"/>
  <c r="Q607" i="1" s="1"/>
  <c r="O608" i="1"/>
  <c r="Q608" i="1" s="1"/>
  <c r="O609" i="1"/>
  <c r="Q609" i="1" s="1"/>
  <c r="O610" i="1"/>
  <c r="Q610" i="1" s="1"/>
  <c r="O611" i="1"/>
  <c r="Q611" i="1" s="1"/>
  <c r="O612" i="1"/>
  <c r="Q612" i="1" s="1"/>
  <c r="O613" i="1"/>
  <c r="Q613" i="1" s="1"/>
  <c r="O614" i="1"/>
  <c r="Q614" i="1" s="1"/>
  <c r="O615" i="1"/>
  <c r="Q615" i="1" s="1"/>
  <c r="O616" i="1"/>
  <c r="Q616" i="1" s="1"/>
  <c r="O617" i="1"/>
  <c r="Q617" i="1" s="1"/>
  <c r="O618" i="1"/>
  <c r="Q618" i="1" s="1"/>
  <c r="O619" i="1"/>
  <c r="Q619" i="1" s="1"/>
  <c r="O620" i="1"/>
  <c r="Q620" i="1" s="1"/>
  <c r="O621" i="1"/>
  <c r="Q621" i="1" s="1"/>
  <c r="O622" i="1"/>
  <c r="Q622" i="1" s="1"/>
  <c r="O623" i="1"/>
  <c r="Q623" i="1" s="1"/>
  <c r="O624" i="1"/>
  <c r="Q624" i="1" s="1"/>
  <c r="O625" i="1"/>
  <c r="Q625" i="1" s="1"/>
  <c r="O626" i="1"/>
  <c r="Q626" i="1" s="1"/>
  <c r="O627" i="1"/>
  <c r="Q627" i="1" s="1"/>
  <c r="O628" i="1"/>
  <c r="Q628" i="1" s="1"/>
  <c r="O629" i="1"/>
  <c r="Q629" i="1" s="1"/>
  <c r="O630" i="1"/>
  <c r="Q630" i="1" s="1"/>
  <c r="O631" i="1"/>
  <c r="Q631" i="1" s="1"/>
  <c r="O632" i="1"/>
  <c r="Q632" i="1" s="1"/>
  <c r="O633" i="1"/>
  <c r="Q633" i="1" s="1"/>
  <c r="O634" i="1"/>
  <c r="Q634" i="1" s="1"/>
  <c r="O635" i="1"/>
  <c r="Q635" i="1" s="1"/>
  <c r="O636" i="1"/>
  <c r="Q636" i="1" s="1"/>
  <c r="O637" i="1"/>
  <c r="Q637" i="1" s="1"/>
  <c r="O638" i="1"/>
  <c r="Q638" i="1" s="1"/>
  <c r="O639" i="1"/>
  <c r="Q639" i="1" s="1"/>
  <c r="O640" i="1"/>
  <c r="Q640" i="1" s="1"/>
  <c r="O641" i="1"/>
  <c r="Q641" i="1" s="1"/>
  <c r="O642" i="1"/>
  <c r="Q642" i="1" s="1"/>
  <c r="O643" i="1"/>
  <c r="Q643" i="1" s="1"/>
  <c r="O644" i="1"/>
  <c r="Q644" i="1" s="1"/>
  <c r="O645" i="1"/>
  <c r="Q645" i="1" s="1"/>
  <c r="O646" i="1"/>
  <c r="Q646" i="1" s="1"/>
  <c r="O647" i="1"/>
  <c r="Q647" i="1" s="1"/>
  <c r="O648" i="1"/>
  <c r="Q648" i="1" s="1"/>
  <c r="O649" i="1"/>
  <c r="Q649" i="1" s="1"/>
  <c r="O650" i="1"/>
  <c r="Q650" i="1" s="1"/>
  <c r="O651" i="1"/>
  <c r="Q651" i="1" s="1"/>
  <c r="O652" i="1"/>
  <c r="Q652" i="1" s="1"/>
  <c r="O653" i="1"/>
  <c r="Q653" i="1" s="1"/>
  <c r="O654" i="1"/>
  <c r="Q654" i="1" s="1"/>
  <c r="O655" i="1"/>
  <c r="Q655" i="1" s="1"/>
  <c r="O656" i="1"/>
  <c r="Q656" i="1" s="1"/>
  <c r="O657" i="1"/>
  <c r="Q657" i="1" s="1"/>
  <c r="O658" i="1"/>
  <c r="Q658" i="1" s="1"/>
  <c r="O659" i="1"/>
  <c r="Q659" i="1" s="1"/>
  <c r="O660" i="1"/>
  <c r="Q660" i="1" s="1"/>
  <c r="O661" i="1"/>
  <c r="Q661" i="1" s="1"/>
  <c r="O662" i="1"/>
  <c r="Q662" i="1" s="1"/>
  <c r="O663" i="1"/>
  <c r="Q663" i="1" s="1"/>
  <c r="O664" i="1"/>
  <c r="Q664" i="1" s="1"/>
  <c r="O665" i="1"/>
  <c r="Q665" i="1" s="1"/>
  <c r="O666" i="1"/>
  <c r="Q666" i="1" s="1"/>
  <c r="O667" i="1"/>
  <c r="Q667" i="1" s="1"/>
  <c r="O668" i="1"/>
  <c r="Q668" i="1" s="1"/>
  <c r="O669" i="1"/>
  <c r="Q669" i="1" s="1"/>
  <c r="O670" i="1"/>
  <c r="Q670" i="1" s="1"/>
  <c r="O671" i="1"/>
  <c r="Q671" i="1" s="1"/>
  <c r="O672" i="1"/>
  <c r="Q672" i="1" s="1"/>
  <c r="O673" i="1"/>
  <c r="Q673" i="1" s="1"/>
  <c r="O674" i="1"/>
  <c r="Q674" i="1" s="1"/>
  <c r="O675" i="1"/>
  <c r="Q675" i="1" s="1"/>
  <c r="O676" i="1"/>
  <c r="Q676" i="1" s="1"/>
  <c r="O677" i="1"/>
  <c r="Q677" i="1" s="1"/>
  <c r="O678" i="1"/>
  <c r="Q678" i="1" s="1"/>
  <c r="O679" i="1"/>
  <c r="Q679" i="1" s="1"/>
  <c r="O680" i="1"/>
  <c r="Q680" i="1" s="1"/>
  <c r="O681" i="1"/>
  <c r="Q681" i="1" s="1"/>
  <c r="O682" i="1"/>
  <c r="Q682" i="1" s="1"/>
  <c r="O683" i="1"/>
  <c r="Q683" i="1" s="1"/>
  <c r="O684" i="1"/>
  <c r="Q684" i="1" s="1"/>
  <c r="O685" i="1"/>
  <c r="Q685" i="1" s="1"/>
  <c r="O686" i="1"/>
  <c r="Q686" i="1" s="1"/>
  <c r="O687" i="1"/>
  <c r="Q687" i="1" s="1"/>
  <c r="O688" i="1"/>
  <c r="Q688" i="1" s="1"/>
  <c r="O689" i="1"/>
  <c r="Q689" i="1" s="1"/>
  <c r="O690" i="1"/>
  <c r="Q690" i="1" s="1"/>
  <c r="O691" i="1"/>
  <c r="Q691" i="1" s="1"/>
  <c r="O692" i="1"/>
  <c r="Q692" i="1" s="1"/>
  <c r="O693" i="1"/>
  <c r="Q693" i="1" s="1"/>
  <c r="O694" i="1"/>
  <c r="Q694" i="1" s="1"/>
  <c r="O695" i="1"/>
  <c r="Q695" i="1" s="1"/>
  <c r="O696" i="1"/>
  <c r="Q696" i="1" s="1"/>
  <c r="O697" i="1"/>
  <c r="Q697" i="1" s="1"/>
  <c r="O698" i="1"/>
  <c r="Q698" i="1" s="1"/>
  <c r="O699" i="1"/>
  <c r="Q699" i="1" s="1"/>
  <c r="O700" i="1"/>
  <c r="Q700" i="1" s="1"/>
  <c r="O701" i="1"/>
  <c r="Q701" i="1" s="1"/>
  <c r="O702" i="1"/>
  <c r="Q702" i="1" s="1"/>
  <c r="O703" i="1"/>
  <c r="Q703" i="1" s="1"/>
  <c r="O704" i="1"/>
  <c r="Q704" i="1" s="1"/>
  <c r="O705" i="1"/>
  <c r="Q705" i="1" s="1"/>
  <c r="O706" i="1"/>
  <c r="Q706" i="1" s="1"/>
  <c r="O707" i="1"/>
  <c r="Q707" i="1" s="1"/>
  <c r="O708" i="1"/>
  <c r="Q708" i="1" s="1"/>
  <c r="O709" i="1"/>
  <c r="Q709" i="1" s="1"/>
  <c r="O710" i="1"/>
  <c r="Q710" i="1" s="1"/>
  <c r="O711" i="1"/>
  <c r="Q711" i="1" s="1"/>
  <c r="O712" i="1"/>
  <c r="Q712" i="1" s="1"/>
  <c r="O713" i="1"/>
  <c r="Q713" i="1" s="1"/>
  <c r="O714" i="1"/>
  <c r="Q714" i="1" s="1"/>
  <c r="O715" i="1"/>
  <c r="Q715" i="1" s="1"/>
  <c r="O716" i="1"/>
  <c r="Q716" i="1" s="1"/>
  <c r="O717" i="1"/>
  <c r="Q717" i="1" s="1"/>
  <c r="O718" i="1"/>
  <c r="Q718" i="1" s="1"/>
  <c r="O719" i="1"/>
  <c r="Q719" i="1" s="1"/>
  <c r="O720" i="1"/>
  <c r="Q720" i="1" s="1"/>
  <c r="O721" i="1"/>
  <c r="Q721" i="1" s="1"/>
  <c r="O722" i="1"/>
  <c r="Q722" i="1" s="1"/>
  <c r="O723" i="1"/>
  <c r="Q723" i="1" s="1"/>
  <c r="O724" i="1"/>
  <c r="Q724" i="1" s="1"/>
  <c r="O725" i="1"/>
  <c r="Q725" i="1" s="1"/>
  <c r="O726" i="1"/>
  <c r="Q726" i="1" s="1"/>
  <c r="O727" i="1"/>
  <c r="Q727" i="1" s="1"/>
  <c r="O728" i="1"/>
  <c r="Q728" i="1" s="1"/>
  <c r="O729" i="1"/>
  <c r="Q729" i="1" s="1"/>
  <c r="O730" i="1"/>
  <c r="Q730" i="1" s="1"/>
  <c r="O731" i="1"/>
  <c r="Q731" i="1" s="1"/>
  <c r="O732" i="1"/>
  <c r="Q732" i="1" s="1"/>
  <c r="O733" i="1"/>
  <c r="Q733" i="1" s="1"/>
  <c r="O734" i="1"/>
  <c r="Q734" i="1" s="1"/>
  <c r="O735" i="1"/>
  <c r="Q735" i="1" s="1"/>
  <c r="O736" i="1"/>
  <c r="Q736" i="1" s="1"/>
  <c r="O737" i="1"/>
  <c r="Q737" i="1" s="1"/>
  <c r="O738" i="1"/>
  <c r="Q738" i="1" s="1"/>
  <c r="O739" i="1"/>
  <c r="Q739" i="1" s="1"/>
  <c r="O740" i="1"/>
  <c r="Q740" i="1" s="1"/>
  <c r="O741" i="1"/>
  <c r="Q741" i="1" s="1"/>
  <c r="O742" i="1"/>
  <c r="Q742" i="1" s="1"/>
  <c r="O743" i="1"/>
  <c r="Q743" i="1" s="1"/>
  <c r="O744" i="1"/>
  <c r="Q744" i="1" s="1"/>
  <c r="O745" i="1"/>
  <c r="Q745" i="1" s="1"/>
  <c r="O746" i="1"/>
  <c r="Q746" i="1" s="1"/>
  <c r="O747" i="1"/>
  <c r="Q747" i="1" s="1"/>
  <c r="O748" i="1"/>
  <c r="Q748" i="1" s="1"/>
  <c r="O749" i="1"/>
  <c r="Q749" i="1" s="1"/>
  <c r="O750" i="1"/>
  <c r="Q750" i="1" s="1"/>
  <c r="O751" i="1"/>
  <c r="Q751" i="1" s="1"/>
  <c r="O752" i="1"/>
  <c r="Q752" i="1" s="1"/>
  <c r="O753" i="1"/>
  <c r="Q753" i="1" s="1"/>
  <c r="O754" i="1"/>
  <c r="Q754" i="1" s="1"/>
  <c r="O755" i="1"/>
  <c r="Q755" i="1" s="1"/>
  <c r="O756" i="1"/>
  <c r="Q756" i="1" s="1"/>
  <c r="O757" i="1"/>
  <c r="Q757" i="1" s="1"/>
  <c r="O758" i="1"/>
  <c r="Q758" i="1" s="1"/>
  <c r="O759" i="1"/>
  <c r="Q759" i="1" s="1"/>
  <c r="O760" i="1"/>
  <c r="Q760" i="1" s="1"/>
  <c r="O761" i="1"/>
  <c r="Q761" i="1" s="1"/>
  <c r="O762" i="1"/>
  <c r="Q762" i="1" s="1"/>
  <c r="O763" i="1"/>
  <c r="Q763" i="1" s="1"/>
  <c r="O764" i="1"/>
  <c r="Q764" i="1" s="1"/>
  <c r="O765" i="1"/>
  <c r="Q765" i="1" s="1"/>
  <c r="O766" i="1"/>
  <c r="Q766" i="1" s="1"/>
  <c r="O767" i="1"/>
  <c r="Q767" i="1" s="1"/>
  <c r="O768" i="1"/>
  <c r="Q768" i="1" s="1"/>
  <c r="O769" i="1"/>
  <c r="Q769" i="1" s="1"/>
  <c r="O770" i="1"/>
  <c r="Q770" i="1" s="1"/>
  <c r="O771" i="1"/>
  <c r="Q771" i="1" s="1"/>
  <c r="O772" i="1"/>
  <c r="Q772" i="1" s="1"/>
  <c r="O773" i="1"/>
  <c r="Q773" i="1" s="1"/>
  <c r="O774" i="1"/>
  <c r="Q774" i="1" s="1"/>
  <c r="O775" i="1"/>
  <c r="Q775" i="1" s="1"/>
  <c r="O776" i="1"/>
  <c r="Q776" i="1" s="1"/>
  <c r="O777" i="1"/>
  <c r="Q777" i="1" s="1"/>
  <c r="O778" i="1"/>
  <c r="Q778" i="1" s="1"/>
  <c r="O779" i="1"/>
  <c r="Q779" i="1" s="1"/>
  <c r="O780" i="1"/>
  <c r="Q780" i="1" s="1"/>
  <c r="O781" i="1"/>
  <c r="Q781" i="1" s="1"/>
  <c r="O782" i="1"/>
  <c r="Q782" i="1" s="1"/>
  <c r="O783" i="1"/>
  <c r="Q783" i="1" s="1"/>
  <c r="O784" i="1"/>
  <c r="Q784" i="1" s="1"/>
  <c r="O785" i="1"/>
  <c r="Q785" i="1" s="1"/>
  <c r="O786" i="1"/>
  <c r="Q786" i="1" s="1"/>
  <c r="O787" i="1"/>
  <c r="Q787" i="1" s="1"/>
  <c r="O788" i="1"/>
  <c r="Q788" i="1" s="1"/>
  <c r="O789" i="1"/>
  <c r="Q789" i="1" s="1"/>
  <c r="O790" i="1"/>
  <c r="Q790" i="1" s="1"/>
  <c r="O791" i="1"/>
  <c r="Q791" i="1" s="1"/>
  <c r="O792" i="1"/>
  <c r="Q792" i="1" s="1"/>
  <c r="O793" i="1"/>
  <c r="Q793" i="1" s="1"/>
  <c r="O794" i="1"/>
  <c r="Q794" i="1" s="1"/>
  <c r="O795" i="1"/>
  <c r="Q795" i="1" s="1"/>
  <c r="O796" i="1"/>
  <c r="Q796" i="1" s="1"/>
  <c r="O797" i="1"/>
  <c r="Q797" i="1" s="1"/>
  <c r="O798" i="1"/>
  <c r="Q798" i="1" s="1"/>
  <c r="O799" i="1"/>
  <c r="Q799" i="1" s="1"/>
  <c r="O800" i="1"/>
  <c r="Q800" i="1" s="1"/>
  <c r="O801" i="1"/>
  <c r="Q801" i="1" s="1"/>
  <c r="O802" i="1"/>
  <c r="Q802" i="1" s="1"/>
  <c r="O803" i="1"/>
  <c r="Q803" i="1" s="1"/>
  <c r="O804" i="1"/>
  <c r="Q804" i="1" s="1"/>
  <c r="O805" i="1"/>
  <c r="Q805" i="1" s="1"/>
  <c r="O806" i="1"/>
  <c r="Q806" i="1" s="1"/>
  <c r="O807" i="1"/>
  <c r="Q807" i="1" s="1"/>
  <c r="O808" i="1"/>
  <c r="Q808" i="1" s="1"/>
  <c r="O809" i="1"/>
  <c r="Q809" i="1" s="1"/>
  <c r="O810" i="1"/>
  <c r="Q810" i="1" s="1"/>
  <c r="O811" i="1"/>
  <c r="Q811" i="1" s="1"/>
  <c r="O812" i="1"/>
  <c r="Q812" i="1" s="1"/>
  <c r="O813" i="1"/>
  <c r="Q813" i="1" s="1"/>
  <c r="O814" i="1"/>
  <c r="Q814" i="1" s="1"/>
  <c r="O815" i="1"/>
  <c r="Q815" i="1" s="1"/>
  <c r="O816" i="1"/>
  <c r="Q816" i="1" s="1"/>
  <c r="O817" i="1"/>
  <c r="Q817" i="1" s="1"/>
  <c r="O818" i="1"/>
  <c r="Q818" i="1" s="1"/>
  <c r="O819" i="1"/>
  <c r="Q819" i="1" s="1"/>
  <c r="O820" i="1"/>
  <c r="Q820" i="1" s="1"/>
  <c r="O821" i="1"/>
  <c r="Q821" i="1" s="1"/>
  <c r="O822" i="1"/>
  <c r="Q822" i="1" s="1"/>
  <c r="O823" i="1"/>
  <c r="Q823" i="1" s="1"/>
  <c r="O824" i="1"/>
  <c r="Q824" i="1" s="1"/>
  <c r="O825" i="1"/>
  <c r="Q825" i="1" s="1"/>
  <c r="O826" i="1"/>
  <c r="Q826" i="1" s="1"/>
  <c r="O827" i="1"/>
  <c r="Q827" i="1" s="1"/>
  <c r="O828" i="1"/>
  <c r="Q828" i="1" s="1"/>
  <c r="O829" i="1"/>
  <c r="Q829" i="1" s="1"/>
  <c r="O830" i="1"/>
  <c r="Q830" i="1" s="1"/>
  <c r="O831" i="1"/>
  <c r="Q831" i="1" s="1"/>
  <c r="O832" i="1"/>
  <c r="Q832" i="1" s="1"/>
  <c r="O833" i="1"/>
  <c r="Q833" i="1" s="1"/>
  <c r="O834" i="1"/>
  <c r="Q834" i="1" s="1"/>
  <c r="O835" i="1"/>
  <c r="Q835" i="1" s="1"/>
  <c r="O836" i="1"/>
  <c r="Q836" i="1" s="1"/>
  <c r="O837" i="1"/>
  <c r="Q837" i="1" s="1"/>
  <c r="O838" i="1"/>
  <c r="Q838" i="1" s="1"/>
  <c r="O839" i="1"/>
  <c r="Q839" i="1" s="1"/>
  <c r="O840" i="1"/>
  <c r="Q840" i="1" s="1"/>
  <c r="O841" i="1"/>
  <c r="Q841" i="1" s="1"/>
  <c r="O842" i="1"/>
  <c r="Q842" i="1" s="1"/>
  <c r="O843" i="1"/>
  <c r="Q843" i="1" s="1"/>
  <c r="O844" i="1"/>
  <c r="Q844" i="1" s="1"/>
  <c r="O845" i="1"/>
  <c r="Q845" i="1" s="1"/>
  <c r="O846" i="1"/>
  <c r="Q846" i="1" s="1"/>
  <c r="O847" i="1"/>
  <c r="Q847" i="1" s="1"/>
  <c r="O848" i="1"/>
  <c r="Q848" i="1" s="1"/>
  <c r="O849" i="1"/>
  <c r="Q849" i="1" s="1"/>
  <c r="O850" i="1"/>
  <c r="Q850" i="1" s="1"/>
  <c r="O851" i="1"/>
  <c r="Q851" i="1" s="1"/>
  <c r="O852" i="1"/>
  <c r="Q852" i="1" s="1"/>
  <c r="O853" i="1"/>
  <c r="Q853" i="1" s="1"/>
  <c r="O854" i="1"/>
  <c r="Q854" i="1" s="1"/>
  <c r="O855" i="1"/>
  <c r="Q855" i="1" s="1"/>
  <c r="O856" i="1"/>
  <c r="Q856" i="1" s="1"/>
  <c r="O857" i="1"/>
  <c r="Q857" i="1" s="1"/>
  <c r="O858" i="1"/>
  <c r="Q858" i="1" s="1"/>
  <c r="O859" i="1"/>
  <c r="Q859" i="1" s="1"/>
  <c r="O860" i="1"/>
  <c r="Q860" i="1" s="1"/>
  <c r="O861" i="1"/>
  <c r="Q861" i="1" s="1"/>
  <c r="O862" i="1"/>
  <c r="Q862" i="1" s="1"/>
  <c r="O863" i="1"/>
  <c r="Q863" i="1" s="1"/>
  <c r="O864" i="1"/>
  <c r="Q864" i="1" s="1"/>
  <c r="O865" i="1"/>
  <c r="Q865" i="1" s="1"/>
  <c r="O866" i="1"/>
  <c r="Q866" i="1" s="1"/>
  <c r="O867" i="1"/>
  <c r="Q867" i="1" s="1"/>
  <c r="O868" i="1"/>
  <c r="Q868" i="1" s="1"/>
  <c r="O869" i="1"/>
  <c r="Q869" i="1" s="1"/>
  <c r="O870" i="1"/>
  <c r="Q870" i="1" s="1"/>
  <c r="O871" i="1"/>
  <c r="Q871" i="1" s="1"/>
  <c r="O872" i="1"/>
  <c r="Q872" i="1" s="1"/>
  <c r="O873" i="1"/>
  <c r="Q873" i="1" s="1"/>
  <c r="O874" i="1"/>
  <c r="Q874" i="1" s="1"/>
  <c r="O875" i="1"/>
  <c r="Q875" i="1" s="1"/>
  <c r="O876" i="1"/>
  <c r="Q876" i="1" s="1"/>
  <c r="O877" i="1"/>
  <c r="Q877" i="1" s="1"/>
  <c r="O878" i="1"/>
  <c r="Q878" i="1" s="1"/>
  <c r="O879" i="1"/>
  <c r="Q879" i="1" s="1"/>
  <c r="O880" i="1"/>
  <c r="Q880" i="1" s="1"/>
  <c r="O881" i="1"/>
  <c r="Q881" i="1" s="1"/>
  <c r="O882" i="1"/>
  <c r="Q882" i="1" s="1"/>
  <c r="O883" i="1"/>
  <c r="Q883" i="1" s="1"/>
  <c r="O884" i="1"/>
  <c r="Q884" i="1" s="1"/>
  <c r="O885" i="1"/>
  <c r="Q885" i="1" s="1"/>
  <c r="O886" i="1"/>
  <c r="Q886" i="1" s="1"/>
  <c r="O887" i="1"/>
  <c r="Q887" i="1" s="1"/>
  <c r="O888" i="1"/>
  <c r="Q888" i="1" s="1"/>
  <c r="O889" i="1"/>
  <c r="Q889" i="1" s="1"/>
  <c r="O890" i="1"/>
  <c r="Q890" i="1" s="1"/>
  <c r="O891" i="1"/>
  <c r="Q891" i="1" s="1"/>
  <c r="O892" i="1"/>
  <c r="Q892" i="1" s="1"/>
  <c r="O893" i="1"/>
  <c r="Q893" i="1" s="1"/>
  <c r="O894" i="1"/>
  <c r="Q894" i="1" s="1"/>
  <c r="O895" i="1"/>
  <c r="Q895" i="1" s="1"/>
  <c r="O896" i="1"/>
  <c r="Q896" i="1" s="1"/>
  <c r="O897" i="1"/>
  <c r="Q897" i="1" s="1"/>
  <c r="O898" i="1"/>
  <c r="Q898" i="1" s="1"/>
  <c r="O899" i="1"/>
  <c r="Q899" i="1" s="1"/>
  <c r="O900" i="1"/>
  <c r="Q900" i="1" s="1"/>
  <c r="O901" i="1"/>
  <c r="Q901" i="1" s="1"/>
  <c r="O902" i="1"/>
  <c r="Q902" i="1" s="1"/>
  <c r="O903" i="1"/>
  <c r="Q903" i="1" s="1"/>
  <c r="O904" i="1"/>
  <c r="Q904" i="1" s="1"/>
  <c r="O905" i="1"/>
  <c r="Q905" i="1" s="1"/>
  <c r="O906" i="1"/>
  <c r="Q906" i="1" s="1"/>
  <c r="O907" i="1"/>
  <c r="Q907" i="1" s="1"/>
  <c r="O908" i="1"/>
  <c r="Q908" i="1" s="1"/>
  <c r="O909" i="1"/>
  <c r="Q909" i="1" s="1"/>
  <c r="O910" i="1"/>
  <c r="Q910" i="1" s="1"/>
  <c r="O911" i="1"/>
  <c r="Q911" i="1" s="1"/>
  <c r="O912" i="1"/>
  <c r="Q912" i="1" s="1"/>
  <c r="O913" i="1"/>
  <c r="Q913" i="1" s="1"/>
  <c r="O914" i="1"/>
  <c r="Q914" i="1" s="1"/>
  <c r="O915" i="1"/>
  <c r="Q915" i="1" s="1"/>
  <c r="O916" i="1"/>
  <c r="Q916" i="1" s="1"/>
  <c r="O917" i="1"/>
  <c r="Q917" i="1" s="1"/>
  <c r="O918" i="1"/>
  <c r="Q918" i="1" s="1"/>
  <c r="O919" i="1"/>
  <c r="Q919" i="1" s="1"/>
  <c r="O920" i="1"/>
  <c r="Q920" i="1" s="1"/>
  <c r="O921" i="1"/>
  <c r="Q921" i="1" s="1"/>
  <c r="O922" i="1"/>
  <c r="Q922" i="1" s="1"/>
  <c r="O923" i="1"/>
  <c r="Q923" i="1" s="1"/>
  <c r="O924" i="1"/>
  <c r="Q924" i="1" s="1"/>
  <c r="O925" i="1"/>
  <c r="Q925" i="1" s="1"/>
  <c r="O926" i="1"/>
  <c r="Q926" i="1" s="1"/>
  <c r="O927" i="1"/>
  <c r="Q927" i="1" s="1"/>
  <c r="O928" i="1"/>
  <c r="Q928" i="1" s="1"/>
  <c r="O929" i="1"/>
  <c r="Q929" i="1" s="1"/>
  <c r="O930" i="1"/>
  <c r="Q930" i="1" s="1"/>
  <c r="O931" i="1"/>
  <c r="Q931" i="1" s="1"/>
  <c r="O932" i="1"/>
  <c r="Q932" i="1" s="1"/>
  <c r="O933" i="1"/>
  <c r="Q933" i="1" s="1"/>
  <c r="O934" i="1"/>
  <c r="Q934" i="1" s="1"/>
  <c r="O935" i="1"/>
  <c r="Q935" i="1" s="1"/>
  <c r="O936" i="1"/>
  <c r="Q936" i="1" s="1"/>
  <c r="O937" i="1"/>
  <c r="Q937" i="1" s="1"/>
  <c r="O938" i="1"/>
  <c r="Q938" i="1" s="1"/>
  <c r="O939" i="1"/>
  <c r="Q939" i="1" s="1"/>
  <c r="O940" i="1"/>
  <c r="Q940" i="1" s="1"/>
  <c r="O941" i="1"/>
  <c r="Q941" i="1" s="1"/>
  <c r="O942" i="1"/>
  <c r="Q942" i="1" s="1"/>
  <c r="O943" i="1"/>
  <c r="Q943" i="1" s="1"/>
  <c r="O944" i="1"/>
  <c r="Q944" i="1" s="1"/>
  <c r="O945" i="1"/>
  <c r="Q945" i="1" s="1"/>
  <c r="O946" i="1"/>
  <c r="Q946" i="1" s="1"/>
  <c r="O947" i="1"/>
  <c r="Q947" i="1" s="1"/>
  <c r="O948" i="1"/>
  <c r="Q948" i="1" s="1"/>
  <c r="O949" i="1"/>
  <c r="Q949" i="1" s="1"/>
  <c r="O950" i="1"/>
  <c r="Q950" i="1" s="1"/>
  <c r="O951" i="1"/>
  <c r="Q951" i="1" s="1"/>
  <c r="O952" i="1"/>
  <c r="Q952" i="1" s="1"/>
  <c r="O953" i="1"/>
  <c r="Q953" i="1" s="1"/>
  <c r="O954" i="1"/>
  <c r="Q954" i="1" s="1"/>
  <c r="O955" i="1"/>
  <c r="Q955" i="1" s="1"/>
  <c r="O956" i="1"/>
  <c r="Q956" i="1" s="1"/>
  <c r="O957" i="1"/>
  <c r="Q957" i="1" s="1"/>
  <c r="O958" i="1"/>
  <c r="Q958" i="1" s="1"/>
  <c r="O959" i="1"/>
  <c r="Q959" i="1" s="1"/>
  <c r="O960" i="1"/>
  <c r="Q960" i="1" s="1"/>
  <c r="O961" i="1"/>
  <c r="Q961" i="1" s="1"/>
  <c r="O962" i="1"/>
  <c r="Q962" i="1" s="1"/>
  <c r="O963" i="1"/>
  <c r="Q963" i="1" s="1"/>
  <c r="O964" i="1"/>
  <c r="Q964" i="1" s="1"/>
  <c r="O965" i="1"/>
  <c r="Q965" i="1" s="1"/>
  <c r="O966" i="1"/>
  <c r="Q966" i="1" s="1"/>
  <c r="O967" i="1"/>
  <c r="Q967" i="1" s="1"/>
  <c r="O968" i="1"/>
  <c r="Q968" i="1" s="1"/>
  <c r="O969" i="1"/>
  <c r="Q969" i="1" s="1"/>
  <c r="O970" i="1"/>
  <c r="Q970" i="1" s="1"/>
  <c r="O971" i="1"/>
  <c r="Q971" i="1" s="1"/>
  <c r="O972" i="1"/>
  <c r="Q972" i="1" s="1"/>
  <c r="O973" i="1"/>
  <c r="Q973" i="1" s="1"/>
  <c r="O974" i="1"/>
  <c r="Q974" i="1" s="1"/>
  <c r="O975" i="1"/>
  <c r="Q975" i="1" s="1"/>
  <c r="O976" i="1"/>
  <c r="Q976" i="1" s="1"/>
  <c r="O977" i="1"/>
  <c r="Q977" i="1" s="1"/>
  <c r="O978" i="1"/>
  <c r="Q978" i="1" s="1"/>
  <c r="O979" i="1"/>
  <c r="Q979" i="1" s="1"/>
  <c r="O980" i="1"/>
  <c r="Q980" i="1" s="1"/>
  <c r="O981" i="1"/>
  <c r="Q981" i="1" s="1"/>
  <c r="O982" i="1"/>
  <c r="Q982" i="1" s="1"/>
  <c r="O983" i="1"/>
  <c r="Q983" i="1" s="1"/>
  <c r="O984" i="1"/>
  <c r="Q984" i="1" s="1"/>
  <c r="O985" i="1"/>
  <c r="Q985" i="1" s="1"/>
  <c r="O986" i="1"/>
  <c r="Q986" i="1" s="1"/>
  <c r="O987" i="1"/>
  <c r="Q987" i="1" s="1"/>
  <c r="O988" i="1"/>
  <c r="Q988" i="1" s="1"/>
  <c r="O989" i="1"/>
  <c r="Q989" i="1" s="1"/>
  <c r="O990" i="1"/>
  <c r="Q990" i="1" s="1"/>
  <c r="O991" i="1"/>
  <c r="Q991" i="1" s="1"/>
  <c r="O992" i="1"/>
  <c r="Q992" i="1" s="1"/>
  <c r="O993" i="1"/>
  <c r="Q993" i="1" s="1"/>
  <c r="O994" i="1"/>
  <c r="Q994" i="1" s="1"/>
  <c r="O995" i="1"/>
  <c r="Q995" i="1" s="1"/>
  <c r="O996" i="1"/>
  <c r="Q996" i="1" s="1"/>
  <c r="O997" i="1"/>
  <c r="Q997" i="1" s="1"/>
  <c r="O998" i="1"/>
  <c r="Q998" i="1" s="1"/>
  <c r="O999" i="1"/>
  <c r="Q999" i="1" s="1"/>
  <c r="O1000" i="1"/>
  <c r="Q1000" i="1" s="1"/>
  <c r="O1001" i="1"/>
  <c r="Q1001" i="1" s="1"/>
  <c r="O1002" i="1"/>
  <c r="Q1002" i="1" s="1"/>
  <c r="O1003" i="1"/>
  <c r="Q1003" i="1" s="1"/>
  <c r="O1004" i="1"/>
  <c r="Q1004" i="1" s="1"/>
  <c r="O1005" i="1"/>
  <c r="Q1005" i="1" s="1"/>
  <c r="O1006" i="1"/>
  <c r="Q1006" i="1" s="1"/>
  <c r="O1007" i="1"/>
  <c r="Q1007" i="1" s="1"/>
  <c r="O1008" i="1"/>
  <c r="Q1008" i="1" s="1"/>
  <c r="O1009" i="1"/>
  <c r="Q1009" i="1" s="1"/>
  <c r="O1010" i="1"/>
  <c r="Q1010" i="1" s="1"/>
  <c r="O1011" i="1"/>
  <c r="Q1011" i="1" s="1"/>
  <c r="O1012" i="1"/>
  <c r="Q1012" i="1" s="1"/>
  <c r="O1013" i="1"/>
  <c r="Q1013" i="1" s="1"/>
  <c r="O1014" i="1"/>
  <c r="Q1014" i="1" s="1"/>
  <c r="O1015" i="1"/>
  <c r="Q1015" i="1" s="1"/>
  <c r="O1016" i="1"/>
  <c r="Q1016" i="1" s="1"/>
  <c r="O1017" i="1"/>
  <c r="Q1017" i="1" s="1"/>
  <c r="O1018" i="1"/>
  <c r="Q1018" i="1" s="1"/>
  <c r="O1019" i="1"/>
  <c r="Q1019" i="1" s="1"/>
  <c r="O1020" i="1"/>
  <c r="Q1020" i="1" s="1"/>
  <c r="O1021" i="1"/>
  <c r="Q1021" i="1" s="1"/>
  <c r="O1022" i="1"/>
  <c r="Q1022" i="1" s="1"/>
  <c r="O1023" i="1"/>
  <c r="Q1023" i="1" s="1"/>
  <c r="O24" i="1"/>
  <c r="Q24" i="1" s="1"/>
  <c r="Q26" i="1"/>
  <c r="Q74" i="1"/>
  <c r="Q130" i="1"/>
  <c r="Q145" i="1"/>
  <c r="Q314" i="1"/>
  <c r="CJ31" i="1"/>
  <c r="CJ32" i="1"/>
  <c r="CN32" i="1" s="1"/>
  <c r="CJ33" i="1"/>
  <c r="CJ34" i="1"/>
  <c r="CJ35" i="1"/>
  <c r="CJ36" i="1"/>
  <c r="CJ37" i="1"/>
  <c r="CJ38" i="1"/>
  <c r="CN38" i="1" s="1"/>
  <c r="CJ39" i="1"/>
  <c r="CN39" i="1" s="1"/>
  <c r="CJ40" i="1"/>
  <c r="CN40" i="1" s="1"/>
  <c r="CJ41" i="1"/>
  <c r="CJ42" i="1"/>
  <c r="CN42" i="1" s="1"/>
  <c r="CJ43" i="1"/>
  <c r="CJ44" i="1"/>
  <c r="CM31" i="1"/>
  <c r="CM32" i="1"/>
  <c r="CM33" i="1"/>
  <c r="CM34" i="1"/>
  <c r="CM35" i="1"/>
  <c r="CM36" i="1"/>
  <c r="CM37" i="1"/>
  <c r="CM38" i="1"/>
  <c r="CM39" i="1"/>
  <c r="CM40" i="1"/>
  <c r="CM41" i="1"/>
  <c r="CM42" i="1"/>
  <c r="CM43" i="1"/>
  <c r="CM44" i="1"/>
  <c r="CI32" i="1"/>
  <c r="CI33" i="1"/>
  <c r="CI34" i="1"/>
  <c r="CI35" i="1"/>
  <c r="CI36" i="1"/>
  <c r="CI37" i="1"/>
  <c r="CI38" i="1"/>
  <c r="CI39" i="1"/>
  <c r="CI40" i="1"/>
  <c r="CI41" i="1"/>
  <c r="CI42" i="1"/>
  <c r="CI43" i="1"/>
  <c r="CI44" i="1"/>
  <c r="CI31" i="1"/>
  <c r="CI28" i="1"/>
  <c r="CK37" i="1" l="1"/>
  <c r="CO37" i="1" s="1"/>
  <c r="CK40" i="1"/>
  <c r="CO40" i="1" s="1"/>
  <c r="CK32" i="1"/>
  <c r="CO32" i="1" s="1"/>
  <c r="CK44" i="1"/>
  <c r="CO44" i="1" s="1"/>
  <c r="CK36" i="1"/>
  <c r="CO36" i="1" s="1"/>
  <c r="CK39" i="1"/>
  <c r="CO39" i="1" s="1"/>
  <c r="CK43" i="1"/>
  <c r="CO43" i="1" s="1"/>
  <c r="CK35" i="1"/>
  <c r="CO35" i="1" s="1"/>
  <c r="CP43" i="1"/>
  <c r="CK42" i="1"/>
  <c r="CO42" i="1" s="1"/>
  <c r="CK34" i="1"/>
  <c r="CO34" i="1" s="1"/>
  <c r="CK38" i="1"/>
  <c r="CO38" i="1" s="1"/>
  <c r="CK41" i="1"/>
  <c r="CO41" i="1" s="1"/>
  <c r="CK33" i="1"/>
  <c r="CO33" i="1" s="1"/>
  <c r="CK31" i="1"/>
  <c r="CO31" i="1" s="1"/>
  <c r="CP42" i="1"/>
  <c r="CP34" i="1"/>
  <c r="CP41" i="1"/>
  <c r="CP33" i="1"/>
  <c r="CN36" i="1"/>
  <c r="CP44" i="1"/>
  <c r="CP39" i="1"/>
  <c r="CP32" i="1"/>
  <c r="CP40" i="1"/>
  <c r="CP38" i="1"/>
  <c r="CP36" i="1"/>
  <c r="CP31" i="1"/>
  <c r="CP37" i="1"/>
  <c r="CP35" i="1"/>
  <c r="CN34" i="1"/>
  <c r="CN37" i="1"/>
  <c r="CN44" i="1"/>
  <c r="CN43" i="1"/>
  <c r="CN35" i="1"/>
  <c r="CN41" i="1"/>
  <c r="CN33" i="1"/>
  <c r="CN31" i="1"/>
  <c r="P21" i="5" l="1" a="1"/>
  <c r="P21" i="5" s="1"/>
  <c r="L8" i="5"/>
  <c r="H79" i="6"/>
  <c r="F15" i="1" a="1"/>
  <c r="F15" i="1" s="1"/>
  <c r="H78" i="6"/>
  <c r="Q21" i="5" l="1"/>
  <c r="P22" i="5"/>
  <c r="B22" i="5" s="1"/>
  <c r="D5" i="1"/>
  <c r="L11" i="6"/>
  <c r="AI1023" i="1"/>
  <c r="E1023" i="1"/>
  <c r="AI1022" i="1"/>
  <c r="E1022" i="1"/>
  <c r="AI1021" i="1"/>
  <c r="E1021" i="1"/>
  <c r="AI1020" i="1"/>
  <c r="E1020" i="1"/>
  <c r="AI1019" i="1"/>
  <c r="E1019" i="1"/>
  <c r="AI1018" i="1"/>
  <c r="E1018" i="1"/>
  <c r="AI1017" i="1"/>
  <c r="E1017" i="1"/>
  <c r="AI1016" i="1"/>
  <c r="E1016" i="1"/>
  <c r="AI1015" i="1"/>
  <c r="E1015" i="1"/>
  <c r="AI1014" i="1"/>
  <c r="E1014" i="1"/>
  <c r="AI1013" i="1"/>
  <c r="E1013" i="1"/>
  <c r="AI1012" i="1"/>
  <c r="E1012" i="1"/>
  <c r="AI1011" i="1"/>
  <c r="E1011" i="1"/>
  <c r="AI1010" i="1"/>
  <c r="E1010" i="1"/>
  <c r="AI1009" i="1"/>
  <c r="E1009" i="1"/>
  <c r="AI1008" i="1"/>
  <c r="E1008" i="1"/>
  <c r="AI1007" i="1"/>
  <c r="E1007" i="1"/>
  <c r="AI1006" i="1"/>
  <c r="E1006" i="1"/>
  <c r="AI1005" i="1"/>
  <c r="E1005" i="1"/>
  <c r="AI1004" i="1"/>
  <c r="E1004" i="1"/>
  <c r="AI1003" i="1"/>
  <c r="E1003" i="1"/>
  <c r="AI1002" i="1"/>
  <c r="E1002" i="1"/>
  <c r="AI1001" i="1"/>
  <c r="E1001" i="1"/>
  <c r="AI1000" i="1"/>
  <c r="E1000" i="1"/>
  <c r="AI999" i="1"/>
  <c r="E999" i="1"/>
  <c r="AI998" i="1"/>
  <c r="E998" i="1"/>
  <c r="AI997" i="1"/>
  <c r="E997" i="1"/>
  <c r="AI996" i="1"/>
  <c r="E996" i="1"/>
  <c r="AI995" i="1"/>
  <c r="E995" i="1"/>
  <c r="AI994" i="1"/>
  <c r="E994" i="1"/>
  <c r="AI993" i="1"/>
  <c r="E993" i="1"/>
  <c r="AI992" i="1"/>
  <c r="E992" i="1"/>
  <c r="AI991" i="1"/>
  <c r="E991" i="1"/>
  <c r="AI990" i="1"/>
  <c r="E990" i="1"/>
  <c r="AI989" i="1"/>
  <c r="E989" i="1"/>
  <c r="AI988" i="1"/>
  <c r="E988" i="1"/>
  <c r="AI987" i="1"/>
  <c r="E987" i="1"/>
  <c r="AI986" i="1"/>
  <c r="E986" i="1"/>
  <c r="AI985" i="1"/>
  <c r="E985" i="1"/>
  <c r="AI984" i="1"/>
  <c r="E984" i="1"/>
  <c r="AI983" i="1"/>
  <c r="E983" i="1"/>
  <c r="AI982" i="1"/>
  <c r="E982" i="1"/>
  <c r="AI981" i="1"/>
  <c r="E981" i="1"/>
  <c r="AI980" i="1"/>
  <c r="E980" i="1"/>
  <c r="AI979" i="1"/>
  <c r="E979" i="1"/>
  <c r="AI978" i="1"/>
  <c r="E978" i="1"/>
  <c r="AI977" i="1"/>
  <c r="E977" i="1"/>
  <c r="AI976" i="1"/>
  <c r="E976" i="1"/>
  <c r="AI975" i="1"/>
  <c r="E975" i="1"/>
  <c r="AI974" i="1"/>
  <c r="E974" i="1"/>
  <c r="AI973" i="1"/>
  <c r="E973" i="1"/>
  <c r="AI972" i="1"/>
  <c r="E972" i="1"/>
  <c r="AI971" i="1"/>
  <c r="E971" i="1"/>
  <c r="AI970" i="1"/>
  <c r="E970" i="1"/>
  <c r="AI969" i="1"/>
  <c r="E969" i="1"/>
  <c r="AI968" i="1"/>
  <c r="E968" i="1"/>
  <c r="AI967" i="1"/>
  <c r="E967" i="1"/>
  <c r="AI966" i="1"/>
  <c r="E966" i="1"/>
  <c r="AI965" i="1"/>
  <c r="E965" i="1"/>
  <c r="AI964" i="1"/>
  <c r="E964" i="1"/>
  <c r="AI963" i="1"/>
  <c r="E963" i="1"/>
  <c r="AI962" i="1"/>
  <c r="E962" i="1"/>
  <c r="AI961" i="1"/>
  <c r="E961" i="1"/>
  <c r="AI960" i="1"/>
  <c r="E960" i="1"/>
  <c r="AI959" i="1"/>
  <c r="E959" i="1"/>
  <c r="AI958" i="1"/>
  <c r="E958" i="1"/>
  <c r="AI957" i="1"/>
  <c r="E957" i="1"/>
  <c r="AI956" i="1"/>
  <c r="E956" i="1"/>
  <c r="AI955" i="1"/>
  <c r="E955" i="1"/>
  <c r="AI954" i="1"/>
  <c r="E954" i="1"/>
  <c r="AI953" i="1"/>
  <c r="E953" i="1"/>
  <c r="AI952" i="1"/>
  <c r="E952" i="1"/>
  <c r="AI951" i="1"/>
  <c r="E951" i="1"/>
  <c r="AI950" i="1"/>
  <c r="E950" i="1"/>
  <c r="AI949" i="1"/>
  <c r="E949" i="1"/>
  <c r="AI948" i="1"/>
  <c r="E948" i="1"/>
  <c r="AI947" i="1"/>
  <c r="E947" i="1"/>
  <c r="AI946" i="1"/>
  <c r="E946" i="1"/>
  <c r="AI945" i="1"/>
  <c r="E945" i="1"/>
  <c r="AI944" i="1"/>
  <c r="E944" i="1"/>
  <c r="AI943" i="1"/>
  <c r="E943" i="1"/>
  <c r="AI942" i="1"/>
  <c r="E942" i="1"/>
  <c r="AI941" i="1"/>
  <c r="E941" i="1"/>
  <c r="AI940" i="1"/>
  <c r="E940" i="1"/>
  <c r="AI939" i="1"/>
  <c r="E939" i="1"/>
  <c r="AI938" i="1"/>
  <c r="E938" i="1"/>
  <c r="AI937" i="1"/>
  <c r="E937" i="1"/>
  <c r="AI936" i="1"/>
  <c r="E936" i="1"/>
  <c r="AI935" i="1"/>
  <c r="E935" i="1"/>
  <c r="AI934" i="1"/>
  <c r="E934" i="1"/>
  <c r="AI933" i="1"/>
  <c r="E933" i="1"/>
  <c r="AI932" i="1"/>
  <c r="E932" i="1"/>
  <c r="AI931" i="1"/>
  <c r="E931" i="1"/>
  <c r="AI930" i="1"/>
  <c r="E930" i="1"/>
  <c r="AI929" i="1"/>
  <c r="E929" i="1"/>
  <c r="AI928" i="1"/>
  <c r="E928" i="1"/>
  <c r="AI927" i="1"/>
  <c r="E927" i="1"/>
  <c r="AI926" i="1"/>
  <c r="E926" i="1"/>
  <c r="AI925" i="1"/>
  <c r="E925" i="1"/>
  <c r="AI924" i="1"/>
  <c r="E924" i="1"/>
  <c r="AI923" i="1"/>
  <c r="E923" i="1"/>
  <c r="AI922" i="1"/>
  <c r="E922" i="1"/>
  <c r="AI921" i="1"/>
  <c r="E921" i="1"/>
  <c r="AI920" i="1"/>
  <c r="E920" i="1"/>
  <c r="AI919" i="1"/>
  <c r="E919" i="1"/>
  <c r="AI918" i="1"/>
  <c r="E918" i="1"/>
  <c r="AI917" i="1"/>
  <c r="E917" i="1"/>
  <c r="AI916" i="1"/>
  <c r="E916" i="1"/>
  <c r="AI915" i="1"/>
  <c r="E915" i="1"/>
  <c r="AI914" i="1"/>
  <c r="E914" i="1"/>
  <c r="AI913" i="1"/>
  <c r="E913" i="1"/>
  <c r="AI912" i="1"/>
  <c r="E912" i="1"/>
  <c r="AI911" i="1"/>
  <c r="E911" i="1"/>
  <c r="AI910" i="1"/>
  <c r="E910" i="1"/>
  <c r="AI909" i="1"/>
  <c r="E909" i="1"/>
  <c r="AI908" i="1"/>
  <c r="E908" i="1"/>
  <c r="AI907" i="1"/>
  <c r="E907" i="1"/>
  <c r="AI906" i="1"/>
  <c r="E906" i="1"/>
  <c r="AI905" i="1"/>
  <c r="E905" i="1"/>
  <c r="AI904" i="1"/>
  <c r="E904" i="1"/>
  <c r="AI903" i="1"/>
  <c r="E903" i="1"/>
  <c r="AI902" i="1"/>
  <c r="E902" i="1"/>
  <c r="AI901" i="1"/>
  <c r="E901" i="1"/>
  <c r="AI900" i="1"/>
  <c r="E900" i="1"/>
  <c r="AI899" i="1"/>
  <c r="E899" i="1"/>
  <c r="AI898" i="1"/>
  <c r="E898" i="1"/>
  <c r="AI897" i="1"/>
  <c r="E897" i="1"/>
  <c r="AI896" i="1"/>
  <c r="E896" i="1"/>
  <c r="AI895" i="1"/>
  <c r="E895" i="1"/>
  <c r="AI894" i="1"/>
  <c r="E894" i="1"/>
  <c r="AI893" i="1"/>
  <c r="E893" i="1"/>
  <c r="AI892" i="1"/>
  <c r="E892" i="1"/>
  <c r="AI891" i="1"/>
  <c r="E891" i="1"/>
  <c r="AI890" i="1"/>
  <c r="E890" i="1"/>
  <c r="AI889" i="1"/>
  <c r="E889" i="1"/>
  <c r="AI888" i="1"/>
  <c r="E888" i="1"/>
  <c r="AI887" i="1"/>
  <c r="E887" i="1"/>
  <c r="AI886" i="1"/>
  <c r="E886" i="1"/>
  <c r="AI885" i="1"/>
  <c r="E885" i="1"/>
  <c r="AI884" i="1"/>
  <c r="E884" i="1"/>
  <c r="AI883" i="1"/>
  <c r="E883" i="1"/>
  <c r="AI882" i="1"/>
  <c r="E882" i="1"/>
  <c r="AI881" i="1"/>
  <c r="E881" i="1"/>
  <c r="AI880" i="1"/>
  <c r="E880" i="1"/>
  <c r="AI879" i="1"/>
  <c r="E879" i="1"/>
  <c r="AI878" i="1"/>
  <c r="E878" i="1"/>
  <c r="AI877" i="1"/>
  <c r="E877" i="1"/>
  <c r="AI876" i="1"/>
  <c r="E876" i="1"/>
  <c r="AI875" i="1"/>
  <c r="E875" i="1"/>
  <c r="AI874" i="1"/>
  <c r="E874" i="1"/>
  <c r="AI873" i="1"/>
  <c r="E873" i="1"/>
  <c r="AI872" i="1"/>
  <c r="E872" i="1"/>
  <c r="AI871" i="1"/>
  <c r="E871" i="1"/>
  <c r="AI870" i="1"/>
  <c r="E870" i="1"/>
  <c r="AI869" i="1"/>
  <c r="E869" i="1"/>
  <c r="AI868" i="1"/>
  <c r="E868" i="1"/>
  <c r="AI867" i="1"/>
  <c r="E867" i="1"/>
  <c r="AI866" i="1"/>
  <c r="E866" i="1"/>
  <c r="AI865" i="1"/>
  <c r="E865" i="1"/>
  <c r="AI864" i="1"/>
  <c r="E864" i="1"/>
  <c r="AI863" i="1"/>
  <c r="E863" i="1"/>
  <c r="AI862" i="1"/>
  <c r="E862" i="1"/>
  <c r="AI861" i="1"/>
  <c r="E861" i="1"/>
  <c r="AI860" i="1"/>
  <c r="E860" i="1"/>
  <c r="AI859" i="1"/>
  <c r="E859" i="1"/>
  <c r="AI858" i="1"/>
  <c r="E858" i="1"/>
  <c r="AI857" i="1"/>
  <c r="E857" i="1"/>
  <c r="AI856" i="1"/>
  <c r="E856" i="1"/>
  <c r="AI855" i="1"/>
  <c r="E855" i="1"/>
  <c r="AI854" i="1"/>
  <c r="E854" i="1"/>
  <c r="AI853" i="1"/>
  <c r="E853" i="1"/>
  <c r="AI852" i="1"/>
  <c r="E852" i="1"/>
  <c r="AI851" i="1"/>
  <c r="E851" i="1"/>
  <c r="AI850" i="1"/>
  <c r="E850" i="1"/>
  <c r="AI849" i="1"/>
  <c r="E849" i="1"/>
  <c r="AI848" i="1"/>
  <c r="E848" i="1"/>
  <c r="AI847" i="1"/>
  <c r="E847" i="1"/>
  <c r="AI846" i="1"/>
  <c r="E846" i="1"/>
  <c r="AI845" i="1"/>
  <c r="E845" i="1"/>
  <c r="AI844" i="1"/>
  <c r="E844" i="1"/>
  <c r="AI843" i="1"/>
  <c r="E843" i="1"/>
  <c r="AI842" i="1"/>
  <c r="E842" i="1"/>
  <c r="AI841" i="1"/>
  <c r="E841" i="1"/>
  <c r="AI840" i="1"/>
  <c r="E840" i="1"/>
  <c r="AI839" i="1"/>
  <c r="E839" i="1"/>
  <c r="AI838" i="1"/>
  <c r="E838" i="1"/>
  <c r="AI837" i="1"/>
  <c r="E837" i="1"/>
  <c r="AI836" i="1"/>
  <c r="E836" i="1"/>
  <c r="AI835" i="1"/>
  <c r="E835" i="1"/>
  <c r="AI834" i="1"/>
  <c r="E834" i="1"/>
  <c r="AI833" i="1"/>
  <c r="E833" i="1"/>
  <c r="AI832" i="1"/>
  <c r="E832" i="1"/>
  <c r="AI831" i="1"/>
  <c r="E831" i="1"/>
  <c r="AI830" i="1"/>
  <c r="E830" i="1"/>
  <c r="AI829" i="1"/>
  <c r="E829" i="1"/>
  <c r="AI828" i="1"/>
  <c r="E828" i="1"/>
  <c r="AI827" i="1"/>
  <c r="E827" i="1"/>
  <c r="AI826" i="1"/>
  <c r="E826" i="1"/>
  <c r="AI825" i="1"/>
  <c r="E825" i="1"/>
  <c r="AI824" i="1"/>
  <c r="E824" i="1"/>
  <c r="AI823" i="1"/>
  <c r="E823" i="1"/>
  <c r="AI822" i="1"/>
  <c r="E822" i="1"/>
  <c r="AI821" i="1"/>
  <c r="E821" i="1"/>
  <c r="AI820" i="1"/>
  <c r="E820" i="1"/>
  <c r="AI819" i="1"/>
  <c r="E819" i="1"/>
  <c r="AI818" i="1"/>
  <c r="E818" i="1"/>
  <c r="AI817" i="1"/>
  <c r="E817" i="1"/>
  <c r="AI816" i="1"/>
  <c r="E816" i="1"/>
  <c r="AI815" i="1"/>
  <c r="E815" i="1"/>
  <c r="AI814" i="1"/>
  <c r="E814" i="1"/>
  <c r="AI813" i="1"/>
  <c r="E813" i="1"/>
  <c r="AI812" i="1"/>
  <c r="E812" i="1"/>
  <c r="AI811" i="1"/>
  <c r="E811" i="1"/>
  <c r="AI810" i="1"/>
  <c r="E810" i="1"/>
  <c r="AI809" i="1"/>
  <c r="E809" i="1"/>
  <c r="AI808" i="1"/>
  <c r="E808" i="1"/>
  <c r="AI807" i="1"/>
  <c r="E807" i="1"/>
  <c r="AI806" i="1"/>
  <c r="E806" i="1"/>
  <c r="AI805" i="1"/>
  <c r="E805" i="1"/>
  <c r="AI804" i="1"/>
  <c r="E804" i="1"/>
  <c r="AI803" i="1"/>
  <c r="E803" i="1"/>
  <c r="AI802" i="1"/>
  <c r="E802" i="1"/>
  <c r="AI801" i="1"/>
  <c r="E801" i="1"/>
  <c r="AI800" i="1"/>
  <c r="E800" i="1"/>
  <c r="AI799" i="1"/>
  <c r="E799" i="1"/>
  <c r="AI798" i="1"/>
  <c r="E798" i="1"/>
  <c r="AI797" i="1"/>
  <c r="E797" i="1"/>
  <c r="AI796" i="1"/>
  <c r="E796" i="1"/>
  <c r="AI795" i="1"/>
  <c r="E795" i="1"/>
  <c r="AI794" i="1"/>
  <c r="E794" i="1"/>
  <c r="AI793" i="1"/>
  <c r="E793" i="1"/>
  <c r="AI792" i="1"/>
  <c r="E792" i="1"/>
  <c r="AI791" i="1"/>
  <c r="E791" i="1"/>
  <c r="AI790" i="1"/>
  <c r="E790" i="1"/>
  <c r="AI789" i="1"/>
  <c r="E789" i="1"/>
  <c r="AI788" i="1"/>
  <c r="E788" i="1"/>
  <c r="AI787" i="1"/>
  <c r="E787" i="1"/>
  <c r="AI786" i="1"/>
  <c r="E786" i="1"/>
  <c r="AI785" i="1"/>
  <c r="E785" i="1"/>
  <c r="AI784" i="1"/>
  <c r="E784" i="1"/>
  <c r="AI783" i="1"/>
  <c r="E783" i="1"/>
  <c r="AI782" i="1"/>
  <c r="E782" i="1"/>
  <c r="AI781" i="1"/>
  <c r="E781" i="1"/>
  <c r="AI780" i="1"/>
  <c r="E780" i="1"/>
  <c r="AI779" i="1"/>
  <c r="E779" i="1"/>
  <c r="AI778" i="1"/>
  <c r="E778" i="1"/>
  <c r="AI777" i="1"/>
  <c r="E777" i="1"/>
  <c r="AI776" i="1"/>
  <c r="E776" i="1"/>
  <c r="AI775" i="1"/>
  <c r="E775" i="1"/>
  <c r="AI774" i="1"/>
  <c r="E774" i="1"/>
  <c r="AI773" i="1"/>
  <c r="E773" i="1"/>
  <c r="AI772" i="1"/>
  <c r="E772" i="1"/>
  <c r="AI771" i="1"/>
  <c r="E771" i="1"/>
  <c r="AI770" i="1"/>
  <c r="E770" i="1"/>
  <c r="AI769" i="1"/>
  <c r="E769" i="1"/>
  <c r="AI768" i="1"/>
  <c r="E768" i="1"/>
  <c r="AI767" i="1"/>
  <c r="E767" i="1"/>
  <c r="AI766" i="1"/>
  <c r="E766" i="1"/>
  <c r="AI765" i="1"/>
  <c r="E765" i="1"/>
  <c r="AI764" i="1"/>
  <c r="E764" i="1"/>
  <c r="AI763" i="1"/>
  <c r="E763" i="1"/>
  <c r="AI762" i="1"/>
  <c r="E762" i="1"/>
  <c r="AI761" i="1"/>
  <c r="E761" i="1"/>
  <c r="AI760" i="1"/>
  <c r="E760" i="1"/>
  <c r="AI759" i="1"/>
  <c r="E759" i="1"/>
  <c r="AI758" i="1"/>
  <c r="E758" i="1"/>
  <c r="AI757" i="1"/>
  <c r="E757" i="1"/>
  <c r="AI756" i="1"/>
  <c r="E756" i="1"/>
  <c r="AI755" i="1"/>
  <c r="E755" i="1"/>
  <c r="AI754" i="1"/>
  <c r="E754" i="1"/>
  <c r="AI753" i="1"/>
  <c r="E753" i="1"/>
  <c r="AI752" i="1"/>
  <c r="E752" i="1"/>
  <c r="AI751" i="1"/>
  <c r="E751" i="1"/>
  <c r="AI750" i="1"/>
  <c r="E750" i="1"/>
  <c r="AI749" i="1"/>
  <c r="E749" i="1"/>
  <c r="AI748" i="1"/>
  <c r="E748" i="1"/>
  <c r="AI747" i="1"/>
  <c r="E747" i="1"/>
  <c r="AI746" i="1"/>
  <c r="E746" i="1"/>
  <c r="AI745" i="1"/>
  <c r="E745" i="1"/>
  <c r="AI744" i="1"/>
  <c r="E744" i="1"/>
  <c r="AI743" i="1"/>
  <c r="E743" i="1"/>
  <c r="AI742" i="1"/>
  <c r="E742" i="1"/>
  <c r="AI741" i="1"/>
  <c r="E741" i="1"/>
  <c r="AI740" i="1"/>
  <c r="E740" i="1"/>
  <c r="AI739" i="1"/>
  <c r="E739" i="1"/>
  <c r="AI738" i="1"/>
  <c r="E738" i="1"/>
  <c r="AI737" i="1"/>
  <c r="E737" i="1"/>
  <c r="AI736" i="1"/>
  <c r="E736" i="1"/>
  <c r="AI735" i="1"/>
  <c r="E735" i="1"/>
  <c r="AI734" i="1"/>
  <c r="E734" i="1"/>
  <c r="AI733" i="1"/>
  <c r="E733" i="1"/>
  <c r="AI732" i="1"/>
  <c r="E732" i="1"/>
  <c r="AI731" i="1"/>
  <c r="E731" i="1"/>
  <c r="AI730" i="1"/>
  <c r="E730" i="1"/>
  <c r="AI729" i="1"/>
  <c r="E729" i="1"/>
  <c r="AI728" i="1"/>
  <c r="E728" i="1"/>
  <c r="AI727" i="1"/>
  <c r="E727" i="1"/>
  <c r="AI726" i="1"/>
  <c r="E726" i="1"/>
  <c r="AI725" i="1"/>
  <c r="E725" i="1"/>
  <c r="AI724" i="1"/>
  <c r="E724" i="1"/>
  <c r="AI723" i="1"/>
  <c r="E723" i="1"/>
  <c r="AI722" i="1"/>
  <c r="E722" i="1"/>
  <c r="AI721" i="1"/>
  <c r="E721" i="1"/>
  <c r="AI720" i="1"/>
  <c r="E720" i="1"/>
  <c r="AI719" i="1"/>
  <c r="E719" i="1"/>
  <c r="AI718" i="1"/>
  <c r="E718" i="1"/>
  <c r="AI717" i="1"/>
  <c r="E717" i="1"/>
  <c r="AI716" i="1"/>
  <c r="E716" i="1"/>
  <c r="AI715" i="1"/>
  <c r="E715" i="1"/>
  <c r="AI714" i="1"/>
  <c r="E714" i="1"/>
  <c r="AI713" i="1"/>
  <c r="E713" i="1"/>
  <c r="AI712" i="1"/>
  <c r="E712" i="1"/>
  <c r="AI711" i="1"/>
  <c r="E711" i="1"/>
  <c r="AI710" i="1"/>
  <c r="E710" i="1"/>
  <c r="AI709" i="1"/>
  <c r="E709" i="1"/>
  <c r="AI708" i="1"/>
  <c r="E708" i="1"/>
  <c r="AI707" i="1"/>
  <c r="E707" i="1"/>
  <c r="AI706" i="1"/>
  <c r="E706" i="1"/>
  <c r="AI705" i="1"/>
  <c r="E705" i="1"/>
  <c r="AI704" i="1"/>
  <c r="E704" i="1"/>
  <c r="AI703" i="1"/>
  <c r="E703" i="1"/>
  <c r="AI702" i="1"/>
  <c r="E702" i="1"/>
  <c r="AI701" i="1"/>
  <c r="E701" i="1"/>
  <c r="AI700" i="1"/>
  <c r="E700" i="1"/>
  <c r="AI699" i="1"/>
  <c r="E699" i="1"/>
  <c r="AI698" i="1"/>
  <c r="E698" i="1"/>
  <c r="AI697" i="1"/>
  <c r="E697" i="1"/>
  <c r="AI696" i="1"/>
  <c r="E696" i="1"/>
  <c r="AI695" i="1"/>
  <c r="E695" i="1"/>
  <c r="AI694" i="1"/>
  <c r="E694" i="1"/>
  <c r="AI693" i="1"/>
  <c r="E693" i="1"/>
  <c r="AI692" i="1"/>
  <c r="E692" i="1"/>
  <c r="AI691" i="1"/>
  <c r="E691" i="1"/>
  <c r="AI690" i="1"/>
  <c r="E690" i="1"/>
  <c r="AI689" i="1"/>
  <c r="E689" i="1"/>
  <c r="AI688" i="1"/>
  <c r="E688" i="1"/>
  <c r="AI687" i="1"/>
  <c r="E687" i="1"/>
  <c r="AI686" i="1"/>
  <c r="E686" i="1"/>
  <c r="AI685" i="1"/>
  <c r="E685" i="1"/>
  <c r="AI684" i="1"/>
  <c r="E684" i="1"/>
  <c r="AI683" i="1"/>
  <c r="E683" i="1"/>
  <c r="AI682" i="1"/>
  <c r="E682" i="1"/>
  <c r="AI681" i="1"/>
  <c r="E681" i="1"/>
  <c r="AI680" i="1"/>
  <c r="E680" i="1"/>
  <c r="AI679" i="1"/>
  <c r="E679" i="1"/>
  <c r="AI678" i="1"/>
  <c r="E678" i="1"/>
  <c r="AI677" i="1"/>
  <c r="E677" i="1"/>
  <c r="AI676" i="1"/>
  <c r="E676" i="1"/>
  <c r="AI675" i="1"/>
  <c r="E675" i="1"/>
  <c r="AI674" i="1"/>
  <c r="E674" i="1"/>
  <c r="AI673" i="1"/>
  <c r="E673" i="1"/>
  <c r="AI672" i="1"/>
  <c r="E672" i="1"/>
  <c r="AI671" i="1"/>
  <c r="E671" i="1"/>
  <c r="AI670" i="1"/>
  <c r="E670" i="1"/>
  <c r="AI669" i="1"/>
  <c r="E669" i="1"/>
  <c r="AI668" i="1"/>
  <c r="E668" i="1"/>
  <c r="AI667" i="1"/>
  <c r="E667" i="1"/>
  <c r="AI666" i="1"/>
  <c r="E666" i="1"/>
  <c r="AI665" i="1"/>
  <c r="E665" i="1"/>
  <c r="AI664" i="1"/>
  <c r="E664" i="1"/>
  <c r="AI663" i="1"/>
  <c r="E663" i="1"/>
  <c r="AI662" i="1"/>
  <c r="E662" i="1"/>
  <c r="AI661" i="1"/>
  <c r="E661" i="1"/>
  <c r="AI660" i="1"/>
  <c r="E660" i="1"/>
  <c r="AI659" i="1"/>
  <c r="E659" i="1"/>
  <c r="AI658" i="1"/>
  <c r="E658" i="1"/>
  <c r="AI657" i="1"/>
  <c r="E657" i="1"/>
  <c r="AI656" i="1"/>
  <c r="E656" i="1"/>
  <c r="AI655" i="1"/>
  <c r="E655" i="1"/>
  <c r="AI654" i="1"/>
  <c r="E654" i="1"/>
  <c r="AI653" i="1"/>
  <c r="E653" i="1"/>
  <c r="AI652" i="1"/>
  <c r="E652" i="1"/>
  <c r="AI651" i="1"/>
  <c r="E651" i="1"/>
  <c r="AI650" i="1"/>
  <c r="E650" i="1"/>
  <c r="AI649" i="1"/>
  <c r="E649" i="1"/>
  <c r="AI648" i="1"/>
  <c r="E648" i="1"/>
  <c r="AI647" i="1"/>
  <c r="E647" i="1"/>
  <c r="AI646" i="1"/>
  <c r="E646" i="1"/>
  <c r="AI645" i="1"/>
  <c r="E645" i="1"/>
  <c r="AI644" i="1"/>
  <c r="E644" i="1"/>
  <c r="AI643" i="1"/>
  <c r="E643" i="1"/>
  <c r="AI642" i="1"/>
  <c r="E642" i="1"/>
  <c r="AI641" i="1"/>
  <c r="E641" i="1"/>
  <c r="AI640" i="1"/>
  <c r="E640" i="1"/>
  <c r="AI639" i="1"/>
  <c r="E639" i="1"/>
  <c r="AI638" i="1"/>
  <c r="E638" i="1"/>
  <c r="AI637" i="1"/>
  <c r="E637" i="1"/>
  <c r="AI636" i="1"/>
  <c r="E636" i="1"/>
  <c r="AI635" i="1"/>
  <c r="E635" i="1"/>
  <c r="AI634" i="1"/>
  <c r="E634" i="1"/>
  <c r="AI633" i="1"/>
  <c r="E633" i="1"/>
  <c r="AI632" i="1"/>
  <c r="E632" i="1"/>
  <c r="AI631" i="1"/>
  <c r="E631" i="1"/>
  <c r="AI630" i="1"/>
  <c r="E630" i="1"/>
  <c r="AI629" i="1"/>
  <c r="E629" i="1"/>
  <c r="AI628" i="1"/>
  <c r="E628" i="1"/>
  <c r="AI627" i="1"/>
  <c r="E627" i="1"/>
  <c r="AI626" i="1"/>
  <c r="E626" i="1"/>
  <c r="AI625" i="1"/>
  <c r="E625" i="1"/>
  <c r="AI624" i="1"/>
  <c r="E624" i="1"/>
  <c r="AI623" i="1"/>
  <c r="E623" i="1"/>
  <c r="AI622" i="1"/>
  <c r="E622" i="1"/>
  <c r="AI621" i="1"/>
  <c r="E621" i="1"/>
  <c r="AI620" i="1"/>
  <c r="E620" i="1"/>
  <c r="AI619" i="1"/>
  <c r="E619" i="1"/>
  <c r="AI618" i="1"/>
  <c r="E618" i="1"/>
  <c r="AI617" i="1"/>
  <c r="E617" i="1"/>
  <c r="AI616" i="1"/>
  <c r="E616" i="1"/>
  <c r="AI615" i="1"/>
  <c r="E615" i="1"/>
  <c r="AI614" i="1"/>
  <c r="E614" i="1"/>
  <c r="AI613" i="1"/>
  <c r="E613" i="1"/>
  <c r="AI612" i="1"/>
  <c r="E612" i="1"/>
  <c r="AI611" i="1"/>
  <c r="E611" i="1"/>
  <c r="AI610" i="1"/>
  <c r="E610" i="1"/>
  <c r="AI609" i="1"/>
  <c r="E609" i="1"/>
  <c r="AI608" i="1"/>
  <c r="E608" i="1"/>
  <c r="AI607" i="1"/>
  <c r="E607" i="1"/>
  <c r="AI606" i="1"/>
  <c r="E606" i="1"/>
  <c r="AI605" i="1"/>
  <c r="E605" i="1"/>
  <c r="AI604" i="1"/>
  <c r="E604" i="1"/>
  <c r="AI603" i="1"/>
  <c r="E603" i="1"/>
  <c r="AI602" i="1"/>
  <c r="E602" i="1"/>
  <c r="AI601" i="1"/>
  <c r="E601" i="1"/>
  <c r="AI600" i="1"/>
  <c r="E600" i="1"/>
  <c r="AI599" i="1"/>
  <c r="E599" i="1"/>
  <c r="AI598" i="1"/>
  <c r="E598" i="1"/>
  <c r="AI597" i="1"/>
  <c r="E597" i="1"/>
  <c r="AI596" i="1"/>
  <c r="E596" i="1"/>
  <c r="AI595" i="1"/>
  <c r="E595" i="1"/>
  <c r="AI594" i="1"/>
  <c r="E594" i="1"/>
  <c r="AI593" i="1"/>
  <c r="E593" i="1"/>
  <c r="AI592" i="1"/>
  <c r="E592" i="1"/>
  <c r="AI591" i="1"/>
  <c r="E591" i="1"/>
  <c r="AI590" i="1"/>
  <c r="E590" i="1"/>
  <c r="AI589" i="1"/>
  <c r="E589" i="1"/>
  <c r="AI588" i="1"/>
  <c r="E588" i="1"/>
  <c r="AI587" i="1"/>
  <c r="E587" i="1"/>
  <c r="AI586" i="1"/>
  <c r="E586" i="1"/>
  <c r="AI585" i="1"/>
  <c r="E585" i="1"/>
  <c r="AI584" i="1"/>
  <c r="E584" i="1"/>
  <c r="AI583" i="1"/>
  <c r="E583" i="1"/>
  <c r="AI582" i="1"/>
  <c r="E582" i="1"/>
  <c r="AI581" i="1"/>
  <c r="E581" i="1"/>
  <c r="AI580" i="1"/>
  <c r="E580" i="1"/>
  <c r="AI579" i="1"/>
  <c r="E579" i="1"/>
  <c r="AI578" i="1"/>
  <c r="E578" i="1"/>
  <c r="AI577" i="1"/>
  <c r="E577" i="1"/>
  <c r="AI576" i="1"/>
  <c r="E576" i="1"/>
  <c r="AI575" i="1"/>
  <c r="E575" i="1"/>
  <c r="AI574" i="1"/>
  <c r="E574" i="1"/>
  <c r="AI573" i="1"/>
  <c r="E573" i="1"/>
  <c r="AI572" i="1"/>
  <c r="E572" i="1"/>
  <c r="AI571" i="1"/>
  <c r="E571" i="1"/>
  <c r="AI570" i="1"/>
  <c r="E570" i="1"/>
  <c r="AI569" i="1"/>
  <c r="E569" i="1"/>
  <c r="AI568" i="1"/>
  <c r="E568" i="1"/>
  <c r="AI567" i="1"/>
  <c r="E567" i="1"/>
  <c r="AI566" i="1"/>
  <c r="E566" i="1"/>
  <c r="AI565" i="1"/>
  <c r="E565" i="1"/>
  <c r="AI564" i="1"/>
  <c r="E564" i="1"/>
  <c r="AI563" i="1"/>
  <c r="E563" i="1"/>
  <c r="AI562" i="1"/>
  <c r="E562" i="1"/>
  <c r="AI561" i="1"/>
  <c r="E561" i="1"/>
  <c r="AI560" i="1"/>
  <c r="E560" i="1"/>
  <c r="AI559" i="1"/>
  <c r="E559" i="1"/>
  <c r="AI558" i="1"/>
  <c r="E558" i="1"/>
  <c r="AI557" i="1"/>
  <c r="E557" i="1"/>
  <c r="AI556" i="1"/>
  <c r="E556" i="1"/>
  <c r="AI555" i="1"/>
  <c r="E555" i="1"/>
  <c r="AI554" i="1"/>
  <c r="E554" i="1"/>
  <c r="AI553" i="1"/>
  <c r="E553" i="1"/>
  <c r="AI552" i="1"/>
  <c r="E552" i="1"/>
  <c r="AI551" i="1"/>
  <c r="E551" i="1"/>
  <c r="AI550" i="1"/>
  <c r="E550" i="1"/>
  <c r="AI549" i="1"/>
  <c r="E549" i="1"/>
  <c r="AI548" i="1"/>
  <c r="E548" i="1"/>
  <c r="AI547" i="1"/>
  <c r="E547" i="1"/>
  <c r="AI546" i="1"/>
  <c r="E546" i="1"/>
  <c r="AI545" i="1"/>
  <c r="E545" i="1"/>
  <c r="AI544" i="1"/>
  <c r="E544" i="1"/>
  <c r="AI543" i="1"/>
  <c r="E543" i="1"/>
  <c r="AI542" i="1"/>
  <c r="E542" i="1"/>
  <c r="AI541" i="1"/>
  <c r="E541" i="1"/>
  <c r="AI540" i="1"/>
  <c r="E540" i="1"/>
  <c r="AI539" i="1"/>
  <c r="E539" i="1"/>
  <c r="AI538" i="1"/>
  <c r="E538" i="1"/>
  <c r="AI537" i="1"/>
  <c r="E537" i="1"/>
  <c r="AI536" i="1"/>
  <c r="E536" i="1"/>
  <c r="AI535" i="1"/>
  <c r="E535" i="1"/>
  <c r="AI534" i="1"/>
  <c r="E534" i="1"/>
  <c r="AI533" i="1"/>
  <c r="E533" i="1"/>
  <c r="AI532" i="1"/>
  <c r="E532" i="1"/>
  <c r="AI531" i="1"/>
  <c r="E531" i="1"/>
  <c r="AI530" i="1"/>
  <c r="E530" i="1"/>
  <c r="AI529" i="1"/>
  <c r="E529" i="1"/>
  <c r="AI528" i="1"/>
  <c r="E528" i="1"/>
  <c r="AI527" i="1"/>
  <c r="E527" i="1"/>
  <c r="AI526" i="1"/>
  <c r="E526" i="1"/>
  <c r="AI525" i="1"/>
  <c r="E525" i="1"/>
  <c r="AI524" i="1"/>
  <c r="E524" i="1"/>
  <c r="AI523" i="1"/>
  <c r="E523" i="1"/>
  <c r="AI522" i="1"/>
  <c r="E522" i="1"/>
  <c r="AI521" i="1"/>
  <c r="E521" i="1"/>
  <c r="AI520" i="1"/>
  <c r="E520" i="1"/>
  <c r="AI519" i="1"/>
  <c r="E519" i="1"/>
  <c r="AI518" i="1"/>
  <c r="E518" i="1"/>
  <c r="AI517" i="1"/>
  <c r="E517" i="1"/>
  <c r="AI516" i="1"/>
  <c r="E516" i="1"/>
  <c r="AI515" i="1"/>
  <c r="E515" i="1"/>
  <c r="AI514" i="1"/>
  <c r="E514" i="1"/>
  <c r="AI513" i="1"/>
  <c r="E513" i="1"/>
  <c r="AI512" i="1"/>
  <c r="E512" i="1"/>
  <c r="AI511" i="1"/>
  <c r="E511" i="1"/>
  <c r="AI510" i="1"/>
  <c r="E510" i="1"/>
  <c r="AI509" i="1"/>
  <c r="E509" i="1"/>
  <c r="AI508" i="1"/>
  <c r="E508" i="1"/>
  <c r="AI507" i="1"/>
  <c r="E507" i="1"/>
  <c r="AI506" i="1"/>
  <c r="E506" i="1"/>
  <c r="AI505" i="1"/>
  <c r="E505" i="1"/>
  <c r="AI504" i="1"/>
  <c r="E504" i="1"/>
  <c r="AI503" i="1"/>
  <c r="E503" i="1"/>
  <c r="AI502" i="1"/>
  <c r="E502" i="1"/>
  <c r="AI501" i="1"/>
  <c r="E501" i="1"/>
  <c r="AI500" i="1"/>
  <c r="E500" i="1"/>
  <c r="AI499" i="1"/>
  <c r="E499" i="1"/>
  <c r="AI498" i="1"/>
  <c r="E498" i="1"/>
  <c r="AI497" i="1"/>
  <c r="E497" i="1"/>
  <c r="AI496" i="1"/>
  <c r="E496" i="1"/>
  <c r="AI495" i="1"/>
  <c r="E495" i="1"/>
  <c r="AI494" i="1"/>
  <c r="E494" i="1"/>
  <c r="AI493" i="1"/>
  <c r="E493" i="1"/>
  <c r="AI492" i="1"/>
  <c r="E492" i="1"/>
  <c r="AI491" i="1"/>
  <c r="E491" i="1"/>
  <c r="AI490" i="1"/>
  <c r="E490" i="1"/>
  <c r="AI489" i="1"/>
  <c r="E489" i="1"/>
  <c r="AI488" i="1"/>
  <c r="E488" i="1"/>
  <c r="AI487" i="1"/>
  <c r="E487" i="1"/>
  <c r="AI486" i="1"/>
  <c r="E486" i="1"/>
  <c r="AI485" i="1"/>
  <c r="E485" i="1"/>
  <c r="AI484" i="1"/>
  <c r="E484" i="1"/>
  <c r="AI483" i="1"/>
  <c r="E483" i="1"/>
  <c r="AI482" i="1"/>
  <c r="E482" i="1"/>
  <c r="AI481" i="1"/>
  <c r="E481" i="1"/>
  <c r="AI480" i="1"/>
  <c r="E480" i="1"/>
  <c r="AI479" i="1"/>
  <c r="E479" i="1"/>
  <c r="AI478" i="1"/>
  <c r="E478" i="1"/>
  <c r="AI477" i="1"/>
  <c r="E477" i="1"/>
  <c r="AI476" i="1"/>
  <c r="E476" i="1"/>
  <c r="AI475" i="1"/>
  <c r="E475" i="1"/>
  <c r="AI474" i="1"/>
  <c r="E474" i="1"/>
  <c r="AI473" i="1"/>
  <c r="E473" i="1"/>
  <c r="AI472" i="1"/>
  <c r="E472" i="1"/>
  <c r="AI471" i="1"/>
  <c r="E471" i="1"/>
  <c r="AI470" i="1"/>
  <c r="E470" i="1"/>
  <c r="AI469" i="1"/>
  <c r="E469" i="1"/>
  <c r="AI468" i="1"/>
  <c r="E468" i="1"/>
  <c r="AI467" i="1"/>
  <c r="E467" i="1"/>
  <c r="AI466" i="1"/>
  <c r="E466" i="1"/>
  <c r="AI465" i="1"/>
  <c r="E465" i="1"/>
  <c r="AI464" i="1"/>
  <c r="E464" i="1"/>
  <c r="AI463" i="1"/>
  <c r="E463" i="1"/>
  <c r="AI462" i="1"/>
  <c r="E462" i="1"/>
  <c r="AI461" i="1"/>
  <c r="E461" i="1"/>
  <c r="AI460" i="1"/>
  <c r="E460" i="1"/>
  <c r="AI459" i="1"/>
  <c r="E459" i="1"/>
  <c r="AI458" i="1"/>
  <c r="E458" i="1"/>
  <c r="AI457" i="1"/>
  <c r="E457" i="1"/>
  <c r="AI456" i="1"/>
  <c r="E456" i="1"/>
  <c r="AI455" i="1"/>
  <c r="E455" i="1"/>
  <c r="AI454" i="1"/>
  <c r="E454" i="1"/>
  <c r="AI453" i="1"/>
  <c r="E453" i="1"/>
  <c r="AI452" i="1"/>
  <c r="E452" i="1"/>
  <c r="AI451" i="1"/>
  <c r="E451" i="1"/>
  <c r="AI450" i="1"/>
  <c r="E450" i="1"/>
  <c r="AI449" i="1"/>
  <c r="E449" i="1"/>
  <c r="AI448" i="1"/>
  <c r="E448" i="1"/>
  <c r="AI447" i="1"/>
  <c r="E447" i="1"/>
  <c r="AI446" i="1"/>
  <c r="E446" i="1"/>
  <c r="AI445" i="1"/>
  <c r="E445" i="1"/>
  <c r="AI444" i="1"/>
  <c r="E444" i="1"/>
  <c r="AI443" i="1"/>
  <c r="E443" i="1"/>
  <c r="AI442" i="1"/>
  <c r="E442" i="1"/>
  <c r="AI441" i="1"/>
  <c r="E441" i="1"/>
  <c r="AI440" i="1"/>
  <c r="E440" i="1"/>
  <c r="AI439" i="1"/>
  <c r="E439" i="1"/>
  <c r="AI438" i="1"/>
  <c r="E438" i="1"/>
  <c r="AI437" i="1"/>
  <c r="E437" i="1"/>
  <c r="AI436" i="1"/>
  <c r="E436" i="1"/>
  <c r="AI435" i="1"/>
  <c r="E435" i="1"/>
  <c r="AI434" i="1"/>
  <c r="E434" i="1"/>
  <c r="AI433" i="1"/>
  <c r="E433" i="1"/>
  <c r="AI432" i="1"/>
  <c r="E432" i="1"/>
  <c r="AI431" i="1"/>
  <c r="E431" i="1"/>
  <c r="AI430" i="1"/>
  <c r="E430" i="1"/>
  <c r="AI429" i="1"/>
  <c r="E429" i="1"/>
  <c r="AI428" i="1"/>
  <c r="E428" i="1"/>
  <c r="AI427" i="1"/>
  <c r="E427" i="1"/>
  <c r="AI426" i="1"/>
  <c r="E426" i="1"/>
  <c r="AI425" i="1"/>
  <c r="E425" i="1"/>
  <c r="AI424" i="1"/>
  <c r="E424" i="1"/>
  <c r="AI423" i="1"/>
  <c r="E423" i="1"/>
  <c r="AI422" i="1"/>
  <c r="E422" i="1"/>
  <c r="AI421" i="1"/>
  <c r="E421" i="1"/>
  <c r="AI420" i="1"/>
  <c r="E420" i="1"/>
  <c r="AI419" i="1"/>
  <c r="E419" i="1"/>
  <c r="AI418" i="1"/>
  <c r="E418" i="1"/>
  <c r="AI417" i="1"/>
  <c r="E417" i="1"/>
  <c r="AI416" i="1"/>
  <c r="E416" i="1"/>
  <c r="AI415" i="1"/>
  <c r="E415" i="1"/>
  <c r="AI414" i="1"/>
  <c r="E414" i="1"/>
  <c r="AI413" i="1"/>
  <c r="E413" i="1"/>
  <c r="AI412" i="1"/>
  <c r="E412" i="1"/>
  <c r="AI411" i="1"/>
  <c r="E411" i="1"/>
  <c r="AI410" i="1"/>
  <c r="E410" i="1"/>
  <c r="AI409" i="1"/>
  <c r="E409" i="1"/>
  <c r="AI408" i="1"/>
  <c r="E408" i="1"/>
  <c r="AI407" i="1"/>
  <c r="E407" i="1"/>
  <c r="AI406" i="1"/>
  <c r="E406" i="1"/>
  <c r="AI405" i="1"/>
  <c r="E405" i="1"/>
  <c r="AI404" i="1"/>
  <c r="E404" i="1"/>
  <c r="AI403" i="1"/>
  <c r="E403" i="1"/>
  <c r="AI402" i="1"/>
  <c r="E402" i="1"/>
  <c r="AI401" i="1"/>
  <c r="E401" i="1"/>
  <c r="AI400" i="1"/>
  <c r="E400" i="1"/>
  <c r="AI399" i="1"/>
  <c r="E399" i="1"/>
  <c r="AI398" i="1"/>
  <c r="E398" i="1"/>
  <c r="AI397" i="1"/>
  <c r="E397" i="1"/>
  <c r="AI396" i="1"/>
  <c r="E396" i="1"/>
  <c r="AI395" i="1"/>
  <c r="E395" i="1"/>
  <c r="AI394" i="1"/>
  <c r="E394" i="1"/>
  <c r="AI393" i="1"/>
  <c r="E393" i="1"/>
  <c r="AI392" i="1"/>
  <c r="E392" i="1"/>
  <c r="AI391" i="1"/>
  <c r="E391" i="1"/>
  <c r="AI390" i="1"/>
  <c r="E390" i="1"/>
  <c r="AI389" i="1"/>
  <c r="E389" i="1"/>
  <c r="AI388" i="1"/>
  <c r="E388" i="1"/>
  <c r="AI387" i="1"/>
  <c r="E387" i="1"/>
  <c r="AI386" i="1"/>
  <c r="E386" i="1"/>
  <c r="AI385" i="1"/>
  <c r="E385" i="1"/>
  <c r="AI384" i="1"/>
  <c r="E384" i="1"/>
  <c r="AI383" i="1"/>
  <c r="E383" i="1"/>
  <c r="AI382" i="1"/>
  <c r="E382" i="1"/>
  <c r="AI381" i="1"/>
  <c r="E381" i="1"/>
  <c r="AI380" i="1"/>
  <c r="E380" i="1"/>
  <c r="AI379" i="1"/>
  <c r="E379" i="1"/>
  <c r="AI378" i="1"/>
  <c r="E378" i="1"/>
  <c r="AI377" i="1"/>
  <c r="E377" i="1"/>
  <c r="AI376" i="1"/>
  <c r="E376" i="1"/>
  <c r="AI375" i="1"/>
  <c r="E375" i="1"/>
  <c r="AI374" i="1"/>
  <c r="E374" i="1"/>
  <c r="AI373" i="1"/>
  <c r="E373" i="1"/>
  <c r="AI372" i="1"/>
  <c r="E372" i="1"/>
  <c r="AI371" i="1"/>
  <c r="E371" i="1"/>
  <c r="AI370" i="1"/>
  <c r="E370" i="1"/>
  <c r="AI369" i="1"/>
  <c r="E369" i="1"/>
  <c r="AI368" i="1"/>
  <c r="E368" i="1"/>
  <c r="AI367" i="1"/>
  <c r="E367" i="1"/>
  <c r="AI366" i="1"/>
  <c r="E366" i="1"/>
  <c r="AI365" i="1"/>
  <c r="E365" i="1"/>
  <c r="AI364" i="1"/>
  <c r="E364" i="1"/>
  <c r="AI363" i="1"/>
  <c r="E363" i="1"/>
  <c r="AI362" i="1"/>
  <c r="E362" i="1"/>
  <c r="AI361" i="1"/>
  <c r="E361" i="1"/>
  <c r="AI360" i="1"/>
  <c r="E360" i="1"/>
  <c r="AI359" i="1"/>
  <c r="E359" i="1"/>
  <c r="AI358" i="1"/>
  <c r="E358" i="1"/>
  <c r="AI357" i="1"/>
  <c r="E357" i="1"/>
  <c r="AI356" i="1"/>
  <c r="E356" i="1"/>
  <c r="AI355" i="1"/>
  <c r="E355" i="1"/>
  <c r="AI354" i="1"/>
  <c r="E354" i="1"/>
  <c r="AI353" i="1"/>
  <c r="E353" i="1"/>
  <c r="AI352" i="1"/>
  <c r="E352" i="1"/>
  <c r="AI351" i="1"/>
  <c r="E351" i="1"/>
  <c r="AI350" i="1"/>
  <c r="E350" i="1"/>
  <c r="AI349" i="1"/>
  <c r="E349" i="1"/>
  <c r="AI348" i="1"/>
  <c r="E348" i="1"/>
  <c r="AI347" i="1"/>
  <c r="E347" i="1"/>
  <c r="AI346" i="1"/>
  <c r="E346" i="1"/>
  <c r="AI345" i="1"/>
  <c r="E345" i="1"/>
  <c r="AI344" i="1"/>
  <c r="E344" i="1"/>
  <c r="AI343" i="1"/>
  <c r="E343" i="1"/>
  <c r="AI342" i="1"/>
  <c r="E342" i="1"/>
  <c r="AI341" i="1"/>
  <c r="E341" i="1"/>
  <c r="AI340" i="1"/>
  <c r="E340" i="1"/>
  <c r="AI339" i="1"/>
  <c r="E339" i="1"/>
  <c r="AI338" i="1"/>
  <c r="E338" i="1"/>
  <c r="AI337" i="1"/>
  <c r="E337" i="1"/>
  <c r="AI336" i="1"/>
  <c r="E336" i="1"/>
  <c r="AI335" i="1"/>
  <c r="E335" i="1"/>
  <c r="AI334" i="1"/>
  <c r="E334" i="1"/>
  <c r="AI333" i="1"/>
  <c r="E333" i="1"/>
  <c r="AI332" i="1"/>
  <c r="E332" i="1"/>
  <c r="AI331" i="1"/>
  <c r="E331" i="1"/>
  <c r="AI330" i="1"/>
  <c r="E330" i="1"/>
  <c r="AI329" i="1"/>
  <c r="E329" i="1"/>
  <c r="AI328" i="1"/>
  <c r="E328" i="1"/>
  <c r="AI327" i="1"/>
  <c r="E327" i="1"/>
  <c r="AI326" i="1"/>
  <c r="E326" i="1"/>
  <c r="AI325" i="1"/>
  <c r="E325" i="1"/>
  <c r="AI324" i="1"/>
  <c r="E324" i="1"/>
  <c r="AI323" i="1"/>
  <c r="E323" i="1"/>
  <c r="AI322" i="1"/>
  <c r="E322" i="1"/>
  <c r="AI321" i="1"/>
  <c r="E321" i="1"/>
  <c r="AI320" i="1"/>
  <c r="E320" i="1"/>
  <c r="AI319" i="1"/>
  <c r="E319" i="1"/>
  <c r="AI318" i="1"/>
  <c r="E318" i="1"/>
  <c r="AI317" i="1"/>
  <c r="E317" i="1"/>
  <c r="AI316" i="1"/>
  <c r="E316" i="1"/>
  <c r="AI315" i="1"/>
  <c r="E315" i="1"/>
  <c r="AI314" i="1"/>
  <c r="E314" i="1"/>
  <c r="AI313" i="1"/>
  <c r="E313" i="1"/>
  <c r="AI312" i="1"/>
  <c r="E312" i="1"/>
  <c r="AI311" i="1"/>
  <c r="E311" i="1"/>
  <c r="AI310" i="1"/>
  <c r="E310" i="1"/>
  <c r="AI309" i="1"/>
  <c r="E309" i="1"/>
  <c r="AI308" i="1"/>
  <c r="E308" i="1"/>
  <c r="AI307" i="1"/>
  <c r="E307" i="1"/>
  <c r="AI306" i="1"/>
  <c r="E306" i="1"/>
  <c r="AI305" i="1"/>
  <c r="E305" i="1"/>
  <c r="AI304" i="1"/>
  <c r="E304" i="1"/>
  <c r="AI303" i="1"/>
  <c r="E303" i="1"/>
  <c r="AI302" i="1"/>
  <c r="E302" i="1"/>
  <c r="AI301" i="1"/>
  <c r="E301" i="1"/>
  <c r="AI300" i="1"/>
  <c r="E300" i="1"/>
  <c r="AI299" i="1"/>
  <c r="E299" i="1"/>
  <c r="AI298" i="1"/>
  <c r="E298" i="1"/>
  <c r="AI297" i="1"/>
  <c r="E297" i="1"/>
  <c r="AI296" i="1"/>
  <c r="E296" i="1"/>
  <c r="AI295" i="1"/>
  <c r="E295" i="1"/>
  <c r="AI294" i="1"/>
  <c r="E294" i="1"/>
  <c r="AI293" i="1"/>
  <c r="E293" i="1"/>
  <c r="AI292" i="1"/>
  <c r="E292" i="1"/>
  <c r="AI291" i="1"/>
  <c r="E291" i="1"/>
  <c r="AI290" i="1"/>
  <c r="E290" i="1"/>
  <c r="AI289" i="1"/>
  <c r="E289" i="1"/>
  <c r="AI288" i="1"/>
  <c r="E288" i="1"/>
  <c r="AI287" i="1"/>
  <c r="E287" i="1"/>
  <c r="AI286" i="1"/>
  <c r="E286" i="1"/>
  <c r="AI285" i="1"/>
  <c r="E285" i="1"/>
  <c r="AI284" i="1"/>
  <c r="E284" i="1"/>
  <c r="AI283" i="1"/>
  <c r="E283" i="1"/>
  <c r="AI282" i="1"/>
  <c r="E282" i="1"/>
  <c r="AI281" i="1"/>
  <c r="E281" i="1"/>
  <c r="AI280" i="1"/>
  <c r="E280" i="1"/>
  <c r="AI279" i="1"/>
  <c r="E279" i="1"/>
  <c r="AI278" i="1"/>
  <c r="E278" i="1"/>
  <c r="AI277" i="1"/>
  <c r="E277" i="1"/>
  <c r="AI276" i="1"/>
  <c r="E276" i="1"/>
  <c r="AI275" i="1"/>
  <c r="E275" i="1"/>
  <c r="AI274" i="1"/>
  <c r="E274" i="1"/>
  <c r="AI273" i="1"/>
  <c r="E273" i="1"/>
  <c r="AI272" i="1"/>
  <c r="E272" i="1"/>
  <c r="AI271" i="1"/>
  <c r="E271" i="1"/>
  <c r="AI270" i="1"/>
  <c r="E270" i="1"/>
  <c r="AI269" i="1"/>
  <c r="E269" i="1"/>
  <c r="AI268" i="1"/>
  <c r="E268" i="1"/>
  <c r="AI267" i="1"/>
  <c r="E267" i="1"/>
  <c r="AI266" i="1"/>
  <c r="E266" i="1"/>
  <c r="AI265" i="1"/>
  <c r="E265" i="1"/>
  <c r="AI264" i="1"/>
  <c r="E264" i="1"/>
  <c r="AI263" i="1"/>
  <c r="E263" i="1"/>
  <c r="AI262" i="1"/>
  <c r="E262" i="1"/>
  <c r="AI261" i="1"/>
  <c r="E261" i="1"/>
  <c r="AI260" i="1"/>
  <c r="E260" i="1"/>
  <c r="AI259" i="1"/>
  <c r="E259" i="1"/>
  <c r="AI258" i="1"/>
  <c r="E258" i="1"/>
  <c r="AI257" i="1"/>
  <c r="E257" i="1"/>
  <c r="AI256" i="1"/>
  <c r="E256" i="1"/>
  <c r="AI255" i="1"/>
  <c r="E255" i="1"/>
  <c r="AI254" i="1"/>
  <c r="E254" i="1"/>
  <c r="AI253" i="1"/>
  <c r="E253" i="1"/>
  <c r="AI252" i="1"/>
  <c r="E252" i="1"/>
  <c r="AI251" i="1"/>
  <c r="E251" i="1"/>
  <c r="AI250" i="1"/>
  <c r="E250" i="1"/>
  <c r="AI249" i="1"/>
  <c r="E249" i="1"/>
  <c r="AI248" i="1"/>
  <c r="E248" i="1"/>
  <c r="AI247" i="1"/>
  <c r="E247" i="1"/>
  <c r="AI246" i="1"/>
  <c r="E246" i="1"/>
  <c r="AI245" i="1"/>
  <c r="E245" i="1"/>
  <c r="AI244" i="1"/>
  <c r="E244" i="1"/>
  <c r="AI243" i="1"/>
  <c r="E243" i="1"/>
  <c r="AI242" i="1"/>
  <c r="E242" i="1"/>
  <c r="AI241" i="1"/>
  <c r="E241" i="1"/>
  <c r="AI240" i="1"/>
  <c r="E240" i="1"/>
  <c r="AI239" i="1"/>
  <c r="E239" i="1"/>
  <c r="AI238" i="1"/>
  <c r="E238" i="1"/>
  <c r="AI237" i="1"/>
  <c r="E237" i="1"/>
  <c r="AI236" i="1"/>
  <c r="E236" i="1"/>
  <c r="AI235" i="1"/>
  <c r="E235" i="1"/>
  <c r="AI234" i="1"/>
  <c r="E234" i="1"/>
  <c r="AI233" i="1"/>
  <c r="E233" i="1"/>
  <c r="AI232" i="1"/>
  <c r="E232" i="1"/>
  <c r="AI231" i="1"/>
  <c r="E231" i="1"/>
  <c r="AI230" i="1"/>
  <c r="E230" i="1"/>
  <c r="AI229" i="1"/>
  <c r="E229" i="1"/>
  <c r="AI228" i="1"/>
  <c r="E228" i="1"/>
  <c r="AI227" i="1"/>
  <c r="E227" i="1"/>
  <c r="AI226" i="1"/>
  <c r="E226" i="1"/>
  <c r="AI225" i="1"/>
  <c r="E225" i="1"/>
  <c r="AI224" i="1"/>
  <c r="E224" i="1"/>
  <c r="E222" i="1"/>
  <c r="AI222" i="1"/>
  <c r="E223" i="1"/>
  <c r="AI223" i="1"/>
  <c r="E218" i="1"/>
  <c r="AI218" i="1"/>
  <c r="E219" i="1"/>
  <c r="AI219" i="1"/>
  <c r="E220" i="1"/>
  <c r="AI220" i="1"/>
  <c r="E221" i="1"/>
  <c r="AI221" i="1"/>
  <c r="E144" i="1"/>
  <c r="AI144" i="1"/>
  <c r="E145" i="1"/>
  <c r="AI145" i="1"/>
  <c r="E146" i="1"/>
  <c r="AI146" i="1"/>
  <c r="E147" i="1"/>
  <c r="AI147" i="1"/>
  <c r="E148" i="1"/>
  <c r="AI148" i="1"/>
  <c r="E149" i="1"/>
  <c r="AI149" i="1"/>
  <c r="E150" i="1"/>
  <c r="AI150" i="1"/>
  <c r="E151" i="1"/>
  <c r="AI151" i="1"/>
  <c r="E152" i="1"/>
  <c r="AI152" i="1"/>
  <c r="E153" i="1"/>
  <c r="AI153" i="1"/>
  <c r="E154" i="1"/>
  <c r="AI154" i="1"/>
  <c r="E155" i="1"/>
  <c r="AI155" i="1"/>
  <c r="E156" i="1"/>
  <c r="AI156" i="1"/>
  <c r="E157" i="1"/>
  <c r="AI157" i="1"/>
  <c r="E158" i="1"/>
  <c r="AI158" i="1"/>
  <c r="E159" i="1"/>
  <c r="AI159" i="1"/>
  <c r="E160" i="1"/>
  <c r="AI160" i="1"/>
  <c r="E161" i="1"/>
  <c r="AI161" i="1"/>
  <c r="E162" i="1"/>
  <c r="AI162" i="1"/>
  <c r="E163" i="1"/>
  <c r="AI163" i="1"/>
  <c r="E164" i="1"/>
  <c r="AI164" i="1"/>
  <c r="E165" i="1"/>
  <c r="AI165" i="1"/>
  <c r="E166" i="1"/>
  <c r="AI166" i="1"/>
  <c r="E167" i="1"/>
  <c r="AI167" i="1"/>
  <c r="E168" i="1"/>
  <c r="AI168" i="1"/>
  <c r="E169" i="1"/>
  <c r="AI169" i="1"/>
  <c r="E170" i="1"/>
  <c r="AI170" i="1"/>
  <c r="E171" i="1"/>
  <c r="AI171" i="1"/>
  <c r="E172" i="1"/>
  <c r="AI172" i="1"/>
  <c r="E173" i="1"/>
  <c r="AI173" i="1"/>
  <c r="E174" i="1"/>
  <c r="AI174" i="1"/>
  <c r="E175" i="1"/>
  <c r="AI175" i="1"/>
  <c r="E176" i="1"/>
  <c r="AI176" i="1"/>
  <c r="E177" i="1"/>
  <c r="AI177" i="1"/>
  <c r="E178" i="1"/>
  <c r="AI178" i="1"/>
  <c r="E179" i="1"/>
  <c r="AI179" i="1"/>
  <c r="E180" i="1"/>
  <c r="AI180" i="1"/>
  <c r="E181" i="1"/>
  <c r="AI181" i="1"/>
  <c r="E182" i="1"/>
  <c r="AI182" i="1"/>
  <c r="E183" i="1"/>
  <c r="AI183" i="1"/>
  <c r="E184" i="1"/>
  <c r="AI184" i="1"/>
  <c r="E185" i="1"/>
  <c r="AI185" i="1"/>
  <c r="E186" i="1"/>
  <c r="AI186" i="1"/>
  <c r="E187" i="1"/>
  <c r="AI187" i="1"/>
  <c r="E188" i="1"/>
  <c r="AI188" i="1"/>
  <c r="E189" i="1"/>
  <c r="AI189" i="1"/>
  <c r="E190" i="1"/>
  <c r="AI190" i="1"/>
  <c r="E191" i="1"/>
  <c r="AI191" i="1"/>
  <c r="E192" i="1"/>
  <c r="AI192" i="1"/>
  <c r="E193" i="1"/>
  <c r="AI193" i="1"/>
  <c r="E194" i="1"/>
  <c r="AI194" i="1"/>
  <c r="E195" i="1"/>
  <c r="AI195" i="1"/>
  <c r="E196" i="1"/>
  <c r="AI196" i="1"/>
  <c r="E197" i="1"/>
  <c r="AI197" i="1"/>
  <c r="E198" i="1"/>
  <c r="AI198" i="1"/>
  <c r="E199" i="1"/>
  <c r="AI199" i="1"/>
  <c r="E200" i="1"/>
  <c r="AI200" i="1"/>
  <c r="E201" i="1"/>
  <c r="AI201" i="1"/>
  <c r="E202" i="1"/>
  <c r="AI202" i="1"/>
  <c r="E203" i="1"/>
  <c r="AI203" i="1"/>
  <c r="E204" i="1"/>
  <c r="AI204" i="1"/>
  <c r="E205" i="1"/>
  <c r="AI205" i="1"/>
  <c r="E206" i="1"/>
  <c r="AI206" i="1"/>
  <c r="E207" i="1"/>
  <c r="AI207" i="1"/>
  <c r="E208" i="1"/>
  <c r="AI208" i="1"/>
  <c r="E209" i="1"/>
  <c r="AI209" i="1"/>
  <c r="E210" i="1"/>
  <c r="AI210" i="1"/>
  <c r="E211" i="1"/>
  <c r="AI211" i="1"/>
  <c r="E212" i="1"/>
  <c r="AI212" i="1"/>
  <c r="E213" i="1"/>
  <c r="AI213" i="1"/>
  <c r="E214" i="1"/>
  <c r="AI214" i="1"/>
  <c r="E215" i="1"/>
  <c r="AI215" i="1"/>
  <c r="E216" i="1"/>
  <c r="AI216" i="1"/>
  <c r="E217" i="1"/>
  <c r="AI217" i="1"/>
  <c r="E124" i="1"/>
  <c r="AI124" i="1"/>
  <c r="E125" i="1"/>
  <c r="AI125" i="1"/>
  <c r="E126" i="1"/>
  <c r="AI126" i="1"/>
  <c r="E127" i="1"/>
  <c r="AI127" i="1"/>
  <c r="E128" i="1"/>
  <c r="AI128" i="1"/>
  <c r="E129" i="1"/>
  <c r="AI129" i="1"/>
  <c r="E130" i="1"/>
  <c r="AI130" i="1"/>
  <c r="E131" i="1"/>
  <c r="AI131" i="1"/>
  <c r="E132" i="1"/>
  <c r="AI132" i="1"/>
  <c r="E133" i="1"/>
  <c r="AI133" i="1"/>
  <c r="E134" i="1"/>
  <c r="AI134" i="1"/>
  <c r="E135" i="1"/>
  <c r="AI135" i="1"/>
  <c r="E136" i="1"/>
  <c r="AI136" i="1"/>
  <c r="E137" i="1"/>
  <c r="AI137" i="1"/>
  <c r="E138" i="1"/>
  <c r="AI138" i="1"/>
  <c r="E139" i="1"/>
  <c r="AI139" i="1"/>
  <c r="E140" i="1"/>
  <c r="AI140" i="1"/>
  <c r="E141" i="1"/>
  <c r="AI141" i="1"/>
  <c r="E142" i="1"/>
  <c r="AI142" i="1"/>
  <c r="E143" i="1"/>
  <c r="AI143" i="1"/>
  <c r="X32" i="6"/>
  <c r="X67" i="6"/>
  <c r="X66" i="6"/>
  <c r="R6" i="5" a="1"/>
  <c r="R6" i="5" s="1"/>
  <c r="AW21" i="1" l="1" a="1"/>
  <c r="AW21" i="1" s="1"/>
  <c r="BE21" i="1" a="1"/>
  <c r="BE21" i="1" s="1"/>
  <c r="AP21" i="1" a="1"/>
  <c r="AP21" i="1" s="1"/>
  <c r="AN20" i="1" a="1"/>
  <c r="AN20" i="1" s="1"/>
  <c r="AM21" i="1" a="1"/>
  <c r="AM21" i="1" s="1"/>
  <c r="D22" i="5" a="1"/>
  <c r="D22" i="5" s="1"/>
  <c r="C50" i="6" a="1"/>
  <c r="C50" i="6" s="1"/>
  <c r="C47" i="6" a="1"/>
  <c r="C47" i="6" s="1"/>
  <c r="B67" i="6" a="1"/>
  <c r="B67" i="6" s="1"/>
  <c r="R12" i="5"/>
  <c r="BQ24" i="1" s="1"/>
  <c r="B2" i="6" a="1"/>
  <c r="B2" i="6" s="1"/>
  <c r="B13" i="5" a="1"/>
  <c r="B13" i="5" s="1"/>
  <c r="B77" i="6" a="1"/>
  <c r="B77" i="6" s="1"/>
  <c r="B79" i="6" a="1"/>
  <c r="B79" i="6" s="1"/>
  <c r="B78" i="6" a="1"/>
  <c r="B78" i="6" s="1"/>
  <c r="F16" i="5" a="1"/>
  <c r="F16" i="5" s="1"/>
  <c r="F15" i="5" a="1"/>
  <c r="F15" i="5" s="1"/>
  <c r="I8" i="5" a="1"/>
  <c r="I8" i="5" s="1"/>
  <c r="I9" i="5" a="1"/>
  <c r="I9" i="5" s="1"/>
  <c r="B75" i="6" a="1"/>
  <c r="B75" i="6" s="1"/>
  <c r="C21" i="5" a="1"/>
  <c r="C21" i="5" s="1"/>
  <c r="D21" i="5" a="1"/>
  <c r="D21" i="5" s="1"/>
  <c r="C56" i="6" a="1"/>
  <c r="C56" i="6" s="1"/>
  <c r="E33" i="6" a="1"/>
  <c r="E33" i="6" s="1"/>
  <c r="C59" i="6" a="1"/>
  <c r="C59" i="6" s="1"/>
  <c r="C62" i="6" a="1"/>
  <c r="C62" i="6" s="1"/>
  <c r="B40" i="6" a="1"/>
  <c r="B40" i="6" s="1"/>
  <c r="B66" i="6" a="1"/>
  <c r="B66" i="6" s="1"/>
  <c r="B10" i="6" a="1"/>
  <c r="B10" i="6" s="1"/>
  <c r="I6" i="5" a="1"/>
  <c r="I6" i="5" s="1"/>
  <c r="B1" i="1"/>
  <c r="B42" i="5" a="1"/>
  <c r="B42" i="5" s="1"/>
  <c r="B41" i="5" a="1"/>
  <c r="B41" i="5" s="1"/>
  <c r="B15" i="5" a="1"/>
  <c r="B15" i="5" s="1"/>
  <c r="B16" i="5" a="1"/>
  <c r="B16" i="5" s="1"/>
  <c r="I2" i="5" a="1"/>
  <c r="I2" i="5" s="1"/>
  <c r="I4" i="5" a="1"/>
  <c r="I4" i="5" s="1"/>
  <c r="B19" i="5" a="1"/>
  <c r="B19" i="5" s="1"/>
  <c r="I3" i="5" a="1"/>
  <c r="I3" i="5" s="1"/>
  <c r="BT27" i="1" l="1"/>
  <c r="BT35" i="1"/>
  <c r="BT43" i="1"/>
  <c r="BT51" i="1"/>
  <c r="BT59" i="1"/>
  <c r="BT67" i="1"/>
  <c r="BT75" i="1"/>
  <c r="BT83" i="1"/>
  <c r="BT91" i="1"/>
  <c r="BT99" i="1"/>
  <c r="BT107" i="1"/>
  <c r="BT115" i="1"/>
  <c r="BT123" i="1"/>
  <c r="BT131" i="1"/>
  <c r="BT139" i="1"/>
  <c r="BT147" i="1"/>
  <c r="BT155" i="1"/>
  <c r="BT163" i="1"/>
  <c r="BT171" i="1"/>
  <c r="BT179" i="1"/>
  <c r="BT187" i="1"/>
  <c r="BT195" i="1"/>
  <c r="BT203" i="1"/>
  <c r="BT211" i="1"/>
  <c r="BT219" i="1"/>
  <c r="BT227" i="1"/>
  <c r="BT235" i="1"/>
  <c r="BT243" i="1"/>
  <c r="BT251" i="1"/>
  <c r="BT259" i="1"/>
  <c r="BT267" i="1"/>
  <c r="BT275" i="1"/>
  <c r="BT283" i="1"/>
  <c r="BT291" i="1"/>
  <c r="BT299" i="1"/>
  <c r="BT307" i="1"/>
  <c r="BT315" i="1"/>
  <c r="BT323" i="1"/>
  <c r="BT331" i="1"/>
  <c r="BT339" i="1"/>
  <c r="BT347" i="1"/>
  <c r="BT355" i="1"/>
  <c r="BT363" i="1"/>
  <c r="BT371" i="1"/>
  <c r="BT379" i="1"/>
  <c r="BT387" i="1"/>
  <c r="BT395" i="1"/>
  <c r="BT403" i="1"/>
  <c r="BT411" i="1"/>
  <c r="BT419" i="1"/>
  <c r="BT427" i="1"/>
  <c r="BT435" i="1"/>
  <c r="BT443" i="1"/>
  <c r="BT451" i="1"/>
  <c r="BT459" i="1"/>
  <c r="BT467" i="1"/>
  <c r="BT475" i="1"/>
  <c r="BT483" i="1"/>
  <c r="BT491" i="1"/>
  <c r="BT499" i="1"/>
  <c r="BT507" i="1"/>
  <c r="BT515" i="1"/>
  <c r="BT523" i="1"/>
  <c r="BT531" i="1"/>
  <c r="BT539" i="1"/>
  <c r="BT547" i="1"/>
  <c r="BT555" i="1"/>
  <c r="BT563" i="1"/>
  <c r="BT571" i="1"/>
  <c r="BT579" i="1"/>
  <c r="BT587" i="1"/>
  <c r="BT28" i="1"/>
  <c r="BT36" i="1"/>
  <c r="BT44" i="1"/>
  <c r="BT52" i="1"/>
  <c r="BT60" i="1"/>
  <c r="BT68" i="1"/>
  <c r="BT76" i="1"/>
  <c r="BT84" i="1"/>
  <c r="BT92" i="1"/>
  <c r="BT100" i="1"/>
  <c r="BT108" i="1"/>
  <c r="BT116" i="1"/>
  <c r="BT124" i="1"/>
  <c r="BT132" i="1"/>
  <c r="BT140" i="1"/>
  <c r="BT148" i="1"/>
  <c r="BT156" i="1"/>
  <c r="BT164" i="1"/>
  <c r="BT172" i="1"/>
  <c r="BT180" i="1"/>
  <c r="BT188" i="1"/>
  <c r="BT196" i="1"/>
  <c r="BT204" i="1"/>
  <c r="BT212" i="1"/>
  <c r="BT220" i="1"/>
  <c r="BT228" i="1"/>
  <c r="BT236" i="1"/>
  <c r="BT244" i="1"/>
  <c r="BT252" i="1"/>
  <c r="BT260" i="1"/>
  <c r="BT268" i="1"/>
  <c r="BT276" i="1"/>
  <c r="BT284" i="1"/>
  <c r="BT292" i="1"/>
  <c r="BT300" i="1"/>
  <c r="BT308" i="1"/>
  <c r="BT316" i="1"/>
  <c r="BT324" i="1"/>
  <c r="BT332" i="1"/>
  <c r="BT340" i="1"/>
  <c r="BT348" i="1"/>
  <c r="BT356" i="1"/>
  <c r="BT364" i="1"/>
  <c r="BT372" i="1"/>
  <c r="BT380" i="1"/>
  <c r="BT388" i="1"/>
  <c r="BT396" i="1"/>
  <c r="BT404" i="1"/>
  <c r="BT412" i="1"/>
  <c r="BT420" i="1"/>
  <c r="BT428" i="1"/>
  <c r="BT436" i="1"/>
  <c r="BT444" i="1"/>
  <c r="BT452" i="1"/>
  <c r="BT460" i="1"/>
  <c r="BT468" i="1"/>
  <c r="BT476" i="1"/>
  <c r="BT484" i="1"/>
  <c r="BT492" i="1"/>
  <c r="BT500" i="1"/>
  <c r="BT508" i="1"/>
  <c r="BT516" i="1"/>
  <c r="BT524" i="1"/>
  <c r="BT532" i="1"/>
  <c r="BT540" i="1"/>
  <c r="BT548" i="1"/>
  <c r="BT556" i="1"/>
  <c r="BT564" i="1"/>
  <c r="BT572" i="1"/>
  <c r="BT580" i="1"/>
  <c r="BT588" i="1"/>
  <c r="BT29" i="1"/>
  <c r="BT37" i="1"/>
  <c r="BT45" i="1"/>
  <c r="BT53" i="1"/>
  <c r="BT61" i="1"/>
  <c r="BT69" i="1"/>
  <c r="BT77" i="1"/>
  <c r="BT85" i="1"/>
  <c r="BT93" i="1"/>
  <c r="BT101" i="1"/>
  <c r="BT109" i="1"/>
  <c r="BT117" i="1"/>
  <c r="BT125" i="1"/>
  <c r="BT133" i="1"/>
  <c r="BT141" i="1"/>
  <c r="BT149" i="1"/>
  <c r="BT157" i="1"/>
  <c r="BT165" i="1"/>
  <c r="BT173" i="1"/>
  <c r="BT181" i="1"/>
  <c r="BT189" i="1"/>
  <c r="BT197" i="1"/>
  <c r="BT205" i="1"/>
  <c r="BT213" i="1"/>
  <c r="BT221" i="1"/>
  <c r="BT229" i="1"/>
  <c r="BT237" i="1"/>
  <c r="BT245" i="1"/>
  <c r="BT253" i="1"/>
  <c r="BT261" i="1"/>
  <c r="BT269" i="1"/>
  <c r="BT277" i="1"/>
  <c r="BT285" i="1"/>
  <c r="BT293" i="1"/>
  <c r="BT301" i="1"/>
  <c r="BT309" i="1"/>
  <c r="BT317" i="1"/>
  <c r="BT325" i="1"/>
  <c r="BT333" i="1"/>
  <c r="BT341" i="1"/>
  <c r="BT349" i="1"/>
  <c r="BT357" i="1"/>
  <c r="BT365" i="1"/>
  <c r="BT373" i="1"/>
  <c r="BT381" i="1"/>
  <c r="BT389" i="1"/>
  <c r="BT397" i="1"/>
  <c r="BT405" i="1"/>
  <c r="BT413" i="1"/>
  <c r="BT421" i="1"/>
  <c r="BT429" i="1"/>
  <c r="BT437" i="1"/>
  <c r="BT445" i="1"/>
  <c r="BT453" i="1"/>
  <c r="BT461" i="1"/>
  <c r="BT469" i="1"/>
  <c r="BT477" i="1"/>
  <c r="BT485" i="1"/>
  <c r="BT493" i="1"/>
  <c r="BT501" i="1"/>
  <c r="BT509" i="1"/>
  <c r="BT517" i="1"/>
  <c r="BT525" i="1"/>
  <c r="BT533" i="1"/>
  <c r="BT541" i="1"/>
  <c r="BT549" i="1"/>
  <c r="BT557" i="1"/>
  <c r="BT565" i="1"/>
  <c r="BT573" i="1"/>
  <c r="BT581" i="1"/>
  <c r="BT589" i="1"/>
  <c r="BT30" i="1"/>
  <c r="BT38" i="1"/>
  <c r="BT46" i="1"/>
  <c r="BT54" i="1"/>
  <c r="BT62" i="1"/>
  <c r="BT70" i="1"/>
  <c r="BT78" i="1"/>
  <c r="BT86" i="1"/>
  <c r="BT94" i="1"/>
  <c r="BT102" i="1"/>
  <c r="BT110" i="1"/>
  <c r="BT118" i="1"/>
  <c r="BT126" i="1"/>
  <c r="BT134" i="1"/>
  <c r="BT142" i="1"/>
  <c r="BT150" i="1"/>
  <c r="BT158" i="1"/>
  <c r="BT166" i="1"/>
  <c r="BT174" i="1"/>
  <c r="BT182" i="1"/>
  <c r="BT190" i="1"/>
  <c r="BT198" i="1"/>
  <c r="BT206" i="1"/>
  <c r="BT214" i="1"/>
  <c r="BT222" i="1"/>
  <c r="BT230" i="1"/>
  <c r="BT238" i="1"/>
  <c r="BT246" i="1"/>
  <c r="BT254" i="1"/>
  <c r="BT262" i="1"/>
  <c r="BT270" i="1"/>
  <c r="BT278" i="1"/>
  <c r="BT286" i="1"/>
  <c r="BT294" i="1"/>
  <c r="BT302" i="1"/>
  <c r="BT310" i="1"/>
  <c r="BT318" i="1"/>
  <c r="BT326" i="1"/>
  <c r="BT334" i="1"/>
  <c r="BT342" i="1"/>
  <c r="BT350" i="1"/>
  <c r="BT358" i="1"/>
  <c r="BT366" i="1"/>
  <c r="BT374" i="1"/>
  <c r="BT382" i="1"/>
  <c r="BT390" i="1"/>
  <c r="BT398" i="1"/>
  <c r="BT406" i="1"/>
  <c r="BT414" i="1"/>
  <c r="BT422" i="1"/>
  <c r="BT430" i="1"/>
  <c r="BT438" i="1"/>
  <c r="BT446" i="1"/>
  <c r="BT454" i="1"/>
  <c r="BT462" i="1"/>
  <c r="BT470" i="1"/>
  <c r="BT478" i="1"/>
  <c r="BT486" i="1"/>
  <c r="BT494" i="1"/>
  <c r="BT502" i="1"/>
  <c r="BT510" i="1"/>
  <c r="BT518" i="1"/>
  <c r="BT526" i="1"/>
  <c r="BT534" i="1"/>
  <c r="BT542" i="1"/>
  <c r="BT550" i="1"/>
  <c r="BT558" i="1"/>
  <c r="BT566" i="1"/>
  <c r="BT574" i="1"/>
  <c r="BT582" i="1"/>
  <c r="BT590" i="1"/>
  <c r="BT31" i="1"/>
  <c r="BT39" i="1"/>
  <c r="BT47" i="1"/>
  <c r="BT55" i="1"/>
  <c r="BT63" i="1"/>
  <c r="BT71" i="1"/>
  <c r="BT79" i="1"/>
  <c r="BT87" i="1"/>
  <c r="BT95" i="1"/>
  <c r="BT103" i="1"/>
  <c r="BT111" i="1"/>
  <c r="BT119" i="1"/>
  <c r="BT127" i="1"/>
  <c r="BT135" i="1"/>
  <c r="BT143" i="1"/>
  <c r="BT151" i="1"/>
  <c r="BT159" i="1"/>
  <c r="BT167" i="1"/>
  <c r="BT175" i="1"/>
  <c r="BT183" i="1"/>
  <c r="BT191" i="1"/>
  <c r="BT199" i="1"/>
  <c r="BT207" i="1"/>
  <c r="BT215" i="1"/>
  <c r="BT223" i="1"/>
  <c r="BT231" i="1"/>
  <c r="BT239" i="1"/>
  <c r="BT247" i="1"/>
  <c r="BT255" i="1"/>
  <c r="BT263" i="1"/>
  <c r="BT271" i="1"/>
  <c r="BT279" i="1"/>
  <c r="BT287" i="1"/>
  <c r="BT295" i="1"/>
  <c r="BT303" i="1"/>
  <c r="BT311" i="1"/>
  <c r="BT319" i="1"/>
  <c r="BT327" i="1"/>
  <c r="BT335" i="1"/>
  <c r="BT343" i="1"/>
  <c r="BT351" i="1"/>
  <c r="BT359" i="1"/>
  <c r="BT367" i="1"/>
  <c r="BT32" i="1"/>
  <c r="BT40" i="1"/>
  <c r="BT48" i="1"/>
  <c r="BT56" i="1"/>
  <c r="BT64" i="1"/>
  <c r="BT72" i="1"/>
  <c r="BT80" i="1"/>
  <c r="BT88" i="1"/>
  <c r="BT96" i="1"/>
  <c r="BT104" i="1"/>
  <c r="BT112" i="1"/>
  <c r="BT120" i="1"/>
  <c r="BT128" i="1"/>
  <c r="BT136" i="1"/>
  <c r="BT144" i="1"/>
  <c r="BT152" i="1"/>
  <c r="BT160" i="1"/>
  <c r="BT168" i="1"/>
  <c r="BT176" i="1"/>
  <c r="BT184" i="1"/>
  <c r="BT192" i="1"/>
  <c r="BT200" i="1"/>
  <c r="BT208" i="1"/>
  <c r="BT216" i="1"/>
  <c r="BT224" i="1"/>
  <c r="BT232" i="1"/>
  <c r="BT240" i="1"/>
  <c r="BT248" i="1"/>
  <c r="BT256" i="1"/>
  <c r="BT264" i="1"/>
  <c r="BT272" i="1"/>
  <c r="BT280" i="1"/>
  <c r="BT288" i="1"/>
  <c r="BT296" i="1"/>
  <c r="BT304" i="1"/>
  <c r="BT312" i="1"/>
  <c r="BT320" i="1"/>
  <c r="BT328" i="1"/>
  <c r="BT336" i="1"/>
  <c r="BT344" i="1"/>
  <c r="BT352" i="1"/>
  <c r="BT360" i="1"/>
  <c r="BT368" i="1"/>
  <c r="BT376" i="1"/>
  <c r="BT384" i="1"/>
  <c r="BT392" i="1"/>
  <c r="BT400" i="1"/>
  <c r="BT408" i="1"/>
  <c r="BT416" i="1"/>
  <c r="BT424" i="1"/>
  <c r="BT432" i="1"/>
  <c r="BT440" i="1"/>
  <c r="BT448" i="1"/>
  <c r="BT456" i="1"/>
  <c r="BT464" i="1"/>
  <c r="BT472" i="1"/>
  <c r="BT480" i="1"/>
  <c r="BT488" i="1"/>
  <c r="BT496" i="1"/>
  <c r="BT504" i="1"/>
  <c r="BT512" i="1"/>
  <c r="BT520" i="1"/>
  <c r="BT528" i="1"/>
  <c r="BT536" i="1"/>
  <c r="BT544" i="1"/>
  <c r="BT552" i="1"/>
  <c r="BT560" i="1"/>
  <c r="BT568" i="1"/>
  <c r="BT576" i="1"/>
  <c r="BT584" i="1"/>
  <c r="BT592" i="1"/>
  <c r="BT49" i="1"/>
  <c r="BT81" i="1"/>
  <c r="BT113" i="1"/>
  <c r="BT145" i="1"/>
  <c r="BT177" i="1"/>
  <c r="BT209" i="1"/>
  <c r="BT241" i="1"/>
  <c r="BT273" i="1"/>
  <c r="BT305" i="1"/>
  <c r="BT337" i="1"/>
  <c r="BT369" i="1"/>
  <c r="BT391" i="1"/>
  <c r="BT410" i="1"/>
  <c r="BT433" i="1"/>
  <c r="BT455" i="1"/>
  <c r="BT474" i="1"/>
  <c r="BT497" i="1"/>
  <c r="BT519" i="1"/>
  <c r="BT538" i="1"/>
  <c r="BT561" i="1"/>
  <c r="BT583" i="1"/>
  <c r="BT597" i="1"/>
  <c r="BT605" i="1"/>
  <c r="BT613" i="1"/>
  <c r="BT621" i="1"/>
  <c r="BT629" i="1"/>
  <c r="BT637" i="1"/>
  <c r="BT645" i="1"/>
  <c r="BT653" i="1"/>
  <c r="BT661" i="1"/>
  <c r="BT669" i="1"/>
  <c r="BT677" i="1"/>
  <c r="BT685" i="1"/>
  <c r="BT693" i="1"/>
  <c r="BT701" i="1"/>
  <c r="BT709" i="1"/>
  <c r="BT717" i="1"/>
  <c r="BT725" i="1"/>
  <c r="BT733" i="1"/>
  <c r="BT741" i="1"/>
  <c r="BT749" i="1"/>
  <c r="BT757" i="1"/>
  <c r="BT765" i="1"/>
  <c r="BT773" i="1"/>
  <c r="BT781" i="1"/>
  <c r="BT789" i="1"/>
  <c r="BT797" i="1"/>
  <c r="BT805" i="1"/>
  <c r="BT813" i="1"/>
  <c r="BT821" i="1"/>
  <c r="BT829" i="1"/>
  <c r="BT837" i="1"/>
  <c r="BT845" i="1"/>
  <c r="BT853" i="1"/>
  <c r="BT861" i="1"/>
  <c r="BT869" i="1"/>
  <c r="BT877" i="1"/>
  <c r="BT885" i="1"/>
  <c r="BT893" i="1"/>
  <c r="BT901" i="1"/>
  <c r="BT909" i="1"/>
  <c r="BT917" i="1"/>
  <c r="BT925" i="1"/>
  <c r="BT933" i="1"/>
  <c r="BT941" i="1"/>
  <c r="BT949" i="1"/>
  <c r="BT957" i="1"/>
  <c r="BT965" i="1"/>
  <c r="BT973" i="1"/>
  <c r="BT981" i="1"/>
  <c r="BT989" i="1"/>
  <c r="BT997" i="1"/>
  <c r="BT1005" i="1"/>
  <c r="BT1013" i="1"/>
  <c r="BT1021" i="1"/>
  <c r="BS29" i="1"/>
  <c r="BS37" i="1"/>
  <c r="BS45" i="1"/>
  <c r="BS53" i="1"/>
  <c r="BS61" i="1"/>
  <c r="BS69" i="1"/>
  <c r="BS77" i="1"/>
  <c r="BS85" i="1"/>
  <c r="BS93" i="1"/>
  <c r="BS101" i="1"/>
  <c r="BS109" i="1"/>
  <c r="BS117" i="1"/>
  <c r="BS125" i="1"/>
  <c r="BS133" i="1"/>
  <c r="BS141" i="1"/>
  <c r="BS149" i="1"/>
  <c r="BT50" i="1"/>
  <c r="BT82" i="1"/>
  <c r="BT114" i="1"/>
  <c r="BT146" i="1"/>
  <c r="BT178" i="1"/>
  <c r="BT210" i="1"/>
  <c r="BT242" i="1"/>
  <c r="BT274" i="1"/>
  <c r="BT306" i="1"/>
  <c r="BT338" i="1"/>
  <c r="BT370" i="1"/>
  <c r="BT393" i="1"/>
  <c r="BT415" i="1"/>
  <c r="BT434" i="1"/>
  <c r="BT457" i="1"/>
  <c r="BT479" i="1"/>
  <c r="BT498" i="1"/>
  <c r="BT521" i="1"/>
  <c r="BT543" i="1"/>
  <c r="BT562" i="1"/>
  <c r="BT585" i="1"/>
  <c r="BT598" i="1"/>
  <c r="BT606" i="1"/>
  <c r="BT614" i="1"/>
  <c r="BT622" i="1"/>
  <c r="BT630" i="1"/>
  <c r="BT638" i="1"/>
  <c r="BT646" i="1"/>
  <c r="BT654" i="1"/>
  <c r="BT662" i="1"/>
  <c r="BT670" i="1"/>
  <c r="BT678" i="1"/>
  <c r="BT686" i="1"/>
  <c r="BT694" i="1"/>
  <c r="BT702" i="1"/>
  <c r="BT710" i="1"/>
  <c r="BT718" i="1"/>
  <c r="BT726" i="1"/>
  <c r="BT734" i="1"/>
  <c r="BT742" i="1"/>
  <c r="BT750" i="1"/>
  <c r="BT758" i="1"/>
  <c r="BT766" i="1"/>
  <c r="BT774" i="1"/>
  <c r="BT782" i="1"/>
  <c r="BT790" i="1"/>
  <c r="BT798" i="1"/>
  <c r="BT806" i="1"/>
  <c r="BT814" i="1"/>
  <c r="BT822" i="1"/>
  <c r="BT830" i="1"/>
  <c r="BT838" i="1"/>
  <c r="BT846" i="1"/>
  <c r="BT854" i="1"/>
  <c r="BT862" i="1"/>
  <c r="BT870" i="1"/>
  <c r="BT878" i="1"/>
  <c r="BT886" i="1"/>
  <c r="BT894" i="1"/>
  <c r="BT902" i="1"/>
  <c r="BT910" i="1"/>
  <c r="BT918" i="1"/>
  <c r="BT926" i="1"/>
  <c r="BT934" i="1"/>
  <c r="BT942" i="1"/>
  <c r="BT950" i="1"/>
  <c r="BT958" i="1"/>
  <c r="BT966" i="1"/>
  <c r="BT974" i="1"/>
  <c r="BT982" i="1"/>
  <c r="BT990" i="1"/>
  <c r="BT998" i="1"/>
  <c r="BT1006" i="1"/>
  <c r="BT1014" i="1"/>
  <c r="BT1022" i="1"/>
  <c r="BS30" i="1"/>
  <c r="BS38" i="1"/>
  <c r="BS46" i="1"/>
  <c r="BS54" i="1"/>
  <c r="BS62" i="1"/>
  <c r="BS70" i="1"/>
  <c r="BS78" i="1"/>
  <c r="BS86" i="1"/>
  <c r="BS94" i="1"/>
  <c r="BS102" i="1"/>
  <c r="BS110" i="1"/>
  <c r="BS118" i="1"/>
  <c r="BS126" i="1"/>
  <c r="BS134" i="1"/>
  <c r="BS142" i="1"/>
  <c r="BS150" i="1"/>
  <c r="BS158" i="1"/>
  <c r="BS166" i="1"/>
  <c r="BS174" i="1"/>
  <c r="BS182" i="1"/>
  <c r="BS190" i="1"/>
  <c r="BS198" i="1"/>
  <c r="BS206" i="1"/>
  <c r="BS214" i="1"/>
  <c r="BS222" i="1"/>
  <c r="BS230" i="1"/>
  <c r="BS238" i="1"/>
  <c r="BS246" i="1"/>
  <c r="BS254" i="1"/>
  <c r="BS262" i="1"/>
  <c r="BS270" i="1"/>
  <c r="BS278" i="1"/>
  <c r="BS286" i="1"/>
  <c r="BS294" i="1"/>
  <c r="BS302" i="1"/>
  <c r="BS310" i="1"/>
  <c r="BS318" i="1"/>
  <c r="BS326" i="1"/>
  <c r="BS334" i="1"/>
  <c r="BS342" i="1"/>
  <c r="BS350" i="1"/>
  <c r="BS358" i="1"/>
  <c r="BS366" i="1"/>
  <c r="BS374" i="1"/>
  <c r="BS382" i="1"/>
  <c r="BS390" i="1"/>
  <c r="BS398" i="1"/>
  <c r="BS406" i="1"/>
  <c r="BS414" i="1"/>
  <c r="BS422" i="1"/>
  <c r="BS430" i="1"/>
  <c r="BS438" i="1"/>
  <c r="BS446" i="1"/>
  <c r="BS454" i="1"/>
  <c r="BS462" i="1"/>
  <c r="BS470" i="1"/>
  <c r="BS478" i="1"/>
  <c r="BS486" i="1"/>
  <c r="BS494" i="1"/>
  <c r="BS502" i="1"/>
  <c r="BS510" i="1"/>
  <c r="BS518" i="1"/>
  <c r="BS526" i="1"/>
  <c r="BS534" i="1"/>
  <c r="BS542" i="1"/>
  <c r="BS550" i="1"/>
  <c r="BS558" i="1"/>
  <c r="BS566" i="1"/>
  <c r="BS574" i="1"/>
  <c r="BS582" i="1"/>
  <c r="BT25" i="1"/>
  <c r="BT57" i="1"/>
  <c r="BT89" i="1"/>
  <c r="BT121" i="1"/>
  <c r="BT153" i="1"/>
  <c r="BT185" i="1"/>
  <c r="BT217" i="1"/>
  <c r="BT249" i="1"/>
  <c r="BT281" i="1"/>
  <c r="BT313" i="1"/>
  <c r="BT345" i="1"/>
  <c r="BT375" i="1"/>
  <c r="BT394" i="1"/>
  <c r="BT417" i="1"/>
  <c r="BT439" i="1"/>
  <c r="BT458" i="1"/>
  <c r="BT481" i="1"/>
  <c r="BT503" i="1"/>
  <c r="BT522" i="1"/>
  <c r="BT545" i="1"/>
  <c r="BT567" i="1"/>
  <c r="BT586" i="1"/>
  <c r="BT599" i="1"/>
  <c r="BT607" i="1"/>
  <c r="BT615" i="1"/>
  <c r="BT623" i="1"/>
  <c r="BT631" i="1"/>
  <c r="BT639" i="1"/>
  <c r="BT647" i="1"/>
  <c r="BT655" i="1"/>
  <c r="BT663" i="1"/>
  <c r="BT671" i="1"/>
  <c r="BT679" i="1"/>
  <c r="BT687" i="1"/>
  <c r="BT695" i="1"/>
  <c r="BT703" i="1"/>
  <c r="BT711" i="1"/>
  <c r="BT719" i="1"/>
  <c r="BT727" i="1"/>
  <c r="BT735" i="1"/>
  <c r="BT743" i="1"/>
  <c r="BT751" i="1"/>
  <c r="BT759" i="1"/>
  <c r="BT767" i="1"/>
  <c r="BT775" i="1"/>
  <c r="BT783" i="1"/>
  <c r="BT791" i="1"/>
  <c r="BT799" i="1"/>
  <c r="BT807" i="1"/>
  <c r="BT815" i="1"/>
  <c r="BT823" i="1"/>
  <c r="BT831" i="1"/>
  <c r="BT839" i="1"/>
  <c r="BT847" i="1"/>
  <c r="BT855" i="1"/>
  <c r="BT863" i="1"/>
  <c r="BT871" i="1"/>
  <c r="BT879" i="1"/>
  <c r="BT887" i="1"/>
  <c r="BT895" i="1"/>
  <c r="BT903" i="1"/>
  <c r="BT911" i="1"/>
  <c r="BT919" i="1"/>
  <c r="BT927" i="1"/>
  <c r="BT935" i="1"/>
  <c r="BT943" i="1"/>
  <c r="BT951" i="1"/>
  <c r="BT959" i="1"/>
  <c r="BT967" i="1"/>
  <c r="BT975" i="1"/>
  <c r="BT983" i="1"/>
  <c r="BT991" i="1"/>
  <c r="BT999" i="1"/>
  <c r="BT1007" i="1"/>
  <c r="BT1015" i="1"/>
  <c r="BT1023" i="1"/>
  <c r="BS31" i="1"/>
  <c r="BS39" i="1"/>
  <c r="BS47" i="1"/>
  <c r="BS55" i="1"/>
  <c r="BS63" i="1"/>
  <c r="BS71" i="1"/>
  <c r="BS79" i="1"/>
  <c r="BS87" i="1"/>
  <c r="BS95" i="1"/>
  <c r="BS103" i="1"/>
  <c r="BS111" i="1"/>
  <c r="BS119" i="1"/>
  <c r="BS127" i="1"/>
  <c r="BS135" i="1"/>
  <c r="BS143" i="1"/>
  <c r="BS151" i="1"/>
  <c r="BS159" i="1"/>
  <c r="BS167" i="1"/>
  <c r="BS175" i="1"/>
  <c r="BS183" i="1"/>
  <c r="BS191" i="1"/>
  <c r="BS199" i="1"/>
  <c r="BS207" i="1"/>
  <c r="BS215" i="1"/>
  <c r="BS223" i="1"/>
  <c r="BS231" i="1"/>
  <c r="BS239" i="1"/>
  <c r="BS247" i="1"/>
  <c r="BS255" i="1"/>
  <c r="BS263" i="1"/>
  <c r="BS271" i="1"/>
  <c r="BS279" i="1"/>
  <c r="BS287" i="1"/>
  <c r="BS295" i="1"/>
  <c r="BS303" i="1"/>
  <c r="BS311" i="1"/>
  <c r="BS319" i="1"/>
  <c r="BS327" i="1"/>
  <c r="BS335" i="1"/>
  <c r="BS343" i="1"/>
  <c r="BS351" i="1"/>
  <c r="BS359" i="1"/>
  <c r="BS367" i="1"/>
  <c r="BS375" i="1"/>
  <c r="BS383" i="1"/>
  <c r="BS391" i="1"/>
  <c r="BS399" i="1"/>
  <c r="BS407" i="1"/>
  <c r="BS415" i="1"/>
  <c r="BS423" i="1"/>
  <c r="BS431" i="1"/>
  <c r="BS439" i="1"/>
  <c r="BS447" i="1"/>
  <c r="BS455" i="1"/>
  <c r="BS463" i="1"/>
  <c r="BS471" i="1"/>
  <c r="BS479" i="1"/>
  <c r="BS487" i="1"/>
  <c r="BS495" i="1"/>
  <c r="BS503" i="1"/>
  <c r="BS511" i="1"/>
  <c r="BS519" i="1"/>
  <c r="BS527" i="1"/>
  <c r="BS535" i="1"/>
  <c r="BS543" i="1"/>
  <c r="BS551" i="1"/>
  <c r="BS559" i="1"/>
  <c r="BS567" i="1"/>
  <c r="BS575" i="1"/>
  <c r="BS583" i="1"/>
  <c r="BS591" i="1"/>
  <c r="BS599" i="1"/>
  <c r="BS607" i="1"/>
  <c r="BS615" i="1"/>
  <c r="BS623" i="1"/>
  <c r="BS631" i="1"/>
  <c r="BS639" i="1"/>
  <c r="BS647" i="1"/>
  <c r="BS655" i="1"/>
  <c r="BS663" i="1"/>
  <c r="BS671" i="1"/>
  <c r="BS679" i="1"/>
  <c r="BS687" i="1"/>
  <c r="BS695" i="1"/>
  <c r="BT26" i="1"/>
  <c r="BT58" i="1"/>
  <c r="BT90" i="1"/>
  <c r="BT122" i="1"/>
  <c r="BT154" i="1"/>
  <c r="BT186" i="1"/>
  <c r="BT218" i="1"/>
  <c r="BT250" i="1"/>
  <c r="BT282" i="1"/>
  <c r="BT314" i="1"/>
  <c r="BT346" i="1"/>
  <c r="BT377" i="1"/>
  <c r="BT399" i="1"/>
  <c r="BT418" i="1"/>
  <c r="BT441" i="1"/>
  <c r="BT463" i="1"/>
  <c r="BT482" i="1"/>
  <c r="BT505" i="1"/>
  <c r="BT527" i="1"/>
  <c r="BT546" i="1"/>
  <c r="BT569" i="1"/>
  <c r="BT591" i="1"/>
  <c r="BT600" i="1"/>
  <c r="BT608" i="1"/>
  <c r="BT616" i="1"/>
  <c r="BT624" i="1"/>
  <c r="BT632" i="1"/>
  <c r="BT640" i="1"/>
  <c r="BT648" i="1"/>
  <c r="BT656" i="1"/>
  <c r="BT664" i="1"/>
  <c r="BT672" i="1"/>
  <c r="BT680" i="1"/>
  <c r="BT688" i="1"/>
  <c r="BT696" i="1"/>
  <c r="BT704" i="1"/>
  <c r="BT712" i="1"/>
  <c r="BT720" i="1"/>
  <c r="BT728" i="1"/>
  <c r="BT736" i="1"/>
  <c r="BT744" i="1"/>
  <c r="BT752" i="1"/>
  <c r="BT760" i="1"/>
  <c r="BT768" i="1"/>
  <c r="BT776" i="1"/>
  <c r="BT784" i="1"/>
  <c r="BT792" i="1"/>
  <c r="BT800" i="1"/>
  <c r="BT808" i="1"/>
  <c r="BT816" i="1"/>
  <c r="BT824" i="1"/>
  <c r="BT832" i="1"/>
  <c r="BT840" i="1"/>
  <c r="BT848" i="1"/>
  <c r="BT856" i="1"/>
  <c r="BT864" i="1"/>
  <c r="BT872" i="1"/>
  <c r="BT880" i="1"/>
  <c r="BT888" i="1"/>
  <c r="BT896" i="1"/>
  <c r="BT904" i="1"/>
  <c r="BT912" i="1"/>
  <c r="BT920" i="1"/>
  <c r="BT928" i="1"/>
  <c r="BT936" i="1"/>
  <c r="BT944" i="1"/>
  <c r="BT952" i="1"/>
  <c r="BT960" i="1"/>
  <c r="BT968" i="1"/>
  <c r="BT976" i="1"/>
  <c r="BT984" i="1"/>
  <c r="BT992" i="1"/>
  <c r="BT1000" i="1"/>
  <c r="BT1008" i="1"/>
  <c r="BT1016" i="1"/>
  <c r="BT24" i="1"/>
  <c r="BS32" i="1"/>
  <c r="BS40" i="1"/>
  <c r="BS48" i="1"/>
  <c r="BS56" i="1"/>
  <c r="BS64" i="1"/>
  <c r="BS72" i="1"/>
  <c r="BS80" i="1"/>
  <c r="BS88" i="1"/>
  <c r="BS96" i="1"/>
  <c r="BS104" i="1"/>
  <c r="BS112" i="1"/>
  <c r="BS120" i="1"/>
  <c r="BS128" i="1"/>
  <c r="BS136" i="1"/>
  <c r="BS144" i="1"/>
  <c r="BS152" i="1"/>
  <c r="BS160" i="1"/>
  <c r="BS168" i="1"/>
  <c r="BS176" i="1"/>
  <c r="BS184" i="1"/>
  <c r="BS192" i="1"/>
  <c r="BS200" i="1"/>
  <c r="BS208" i="1"/>
  <c r="BS216" i="1"/>
  <c r="BS224" i="1"/>
  <c r="BS232" i="1"/>
  <c r="BS240" i="1"/>
  <c r="BS248" i="1"/>
  <c r="BS256" i="1"/>
  <c r="BS264" i="1"/>
  <c r="BS272" i="1"/>
  <c r="BS280" i="1"/>
  <c r="BS288" i="1"/>
  <c r="BS296" i="1"/>
  <c r="BS304" i="1"/>
  <c r="BS312" i="1"/>
  <c r="BS320" i="1"/>
  <c r="BS328" i="1"/>
  <c r="BS336" i="1"/>
  <c r="BS344" i="1"/>
  <c r="BS352" i="1"/>
  <c r="BS360" i="1"/>
  <c r="BS368" i="1"/>
  <c r="BS376" i="1"/>
  <c r="BS384" i="1"/>
  <c r="BS392" i="1"/>
  <c r="BS400" i="1"/>
  <c r="BS408" i="1"/>
  <c r="BS416" i="1"/>
  <c r="BS424" i="1"/>
  <c r="BS432" i="1"/>
  <c r="BS440" i="1"/>
  <c r="BS448" i="1"/>
  <c r="BS456" i="1"/>
  <c r="BS464" i="1"/>
  <c r="BS472" i="1"/>
  <c r="BS480" i="1"/>
  <c r="BS488" i="1"/>
  <c r="BS496" i="1"/>
  <c r="BS504" i="1"/>
  <c r="BS512" i="1"/>
  <c r="BS520" i="1"/>
  <c r="BS528" i="1"/>
  <c r="BS536" i="1"/>
  <c r="BS544" i="1"/>
  <c r="BS552" i="1"/>
  <c r="BS560" i="1"/>
  <c r="BS568" i="1"/>
  <c r="BS576" i="1"/>
  <c r="BS584" i="1"/>
  <c r="BS592" i="1"/>
  <c r="BS600" i="1"/>
  <c r="BS608" i="1"/>
  <c r="BS616" i="1"/>
  <c r="BS624" i="1"/>
  <c r="BS632" i="1"/>
  <c r="BS640" i="1"/>
  <c r="BS648" i="1"/>
  <c r="BS656" i="1"/>
  <c r="BS664" i="1"/>
  <c r="BS672" i="1"/>
  <c r="BS680" i="1"/>
  <c r="BT34" i="1"/>
  <c r="BT66" i="1"/>
  <c r="BT98" i="1"/>
  <c r="BT130" i="1"/>
  <c r="BT162" i="1"/>
  <c r="BT194" i="1"/>
  <c r="BT226" i="1"/>
  <c r="BT258" i="1"/>
  <c r="BT290" i="1"/>
  <c r="BT322" i="1"/>
  <c r="BT354" i="1"/>
  <c r="BT383" i="1"/>
  <c r="BT402" i="1"/>
  <c r="BT425" i="1"/>
  <c r="BT447" i="1"/>
  <c r="BT466" i="1"/>
  <c r="BT489" i="1"/>
  <c r="BT511" i="1"/>
  <c r="BT530" i="1"/>
  <c r="BT553" i="1"/>
  <c r="BT575" i="1"/>
  <c r="BT594" i="1"/>
  <c r="BT602" i="1"/>
  <c r="BT610" i="1"/>
  <c r="BT618" i="1"/>
  <c r="BT626" i="1"/>
  <c r="BT634" i="1"/>
  <c r="BT642" i="1"/>
  <c r="BT650" i="1"/>
  <c r="BT658" i="1"/>
  <c r="BT666" i="1"/>
  <c r="BT674" i="1"/>
  <c r="BT682" i="1"/>
  <c r="BT690" i="1"/>
  <c r="BT698" i="1"/>
  <c r="BT706" i="1"/>
  <c r="BT714" i="1"/>
  <c r="BT722" i="1"/>
  <c r="BT730" i="1"/>
  <c r="BT738" i="1"/>
  <c r="BT746" i="1"/>
  <c r="BT754" i="1"/>
  <c r="BT762" i="1"/>
  <c r="BT770" i="1"/>
  <c r="BT778" i="1"/>
  <c r="BT786" i="1"/>
  <c r="BT794" i="1"/>
  <c r="BT802" i="1"/>
  <c r="BT810" i="1"/>
  <c r="BT818" i="1"/>
  <c r="BT826" i="1"/>
  <c r="BT834" i="1"/>
  <c r="BT842" i="1"/>
  <c r="BT850" i="1"/>
  <c r="BT858" i="1"/>
  <c r="BT866" i="1"/>
  <c r="BT874" i="1"/>
  <c r="BT882" i="1"/>
  <c r="BT890" i="1"/>
  <c r="BT898" i="1"/>
  <c r="BT906" i="1"/>
  <c r="BT914" i="1"/>
  <c r="BT922" i="1"/>
  <c r="BT930" i="1"/>
  <c r="BT938" i="1"/>
  <c r="BT946" i="1"/>
  <c r="BT954" i="1"/>
  <c r="BT962" i="1"/>
  <c r="BT970" i="1"/>
  <c r="BT978" i="1"/>
  <c r="BT986" i="1"/>
  <c r="BT994" i="1"/>
  <c r="BT1002" i="1"/>
  <c r="BT1010" i="1"/>
  <c r="BT1018" i="1"/>
  <c r="BS26" i="1"/>
  <c r="BS34" i="1"/>
  <c r="BS42" i="1"/>
  <c r="BS50" i="1"/>
  <c r="BS58" i="1"/>
  <c r="BS66" i="1"/>
  <c r="BS74" i="1"/>
  <c r="BS82" i="1"/>
  <c r="BS90" i="1"/>
  <c r="BS98" i="1"/>
  <c r="BS106" i="1"/>
  <c r="BS114" i="1"/>
  <c r="BS122" i="1"/>
  <c r="BS130" i="1"/>
  <c r="BS138" i="1"/>
  <c r="BS146" i="1"/>
  <c r="BS154" i="1"/>
  <c r="BS162" i="1"/>
  <c r="BS170" i="1"/>
  <c r="BS178" i="1"/>
  <c r="BS186" i="1"/>
  <c r="BS194" i="1"/>
  <c r="BS202" i="1"/>
  <c r="BS210" i="1"/>
  <c r="BS218" i="1"/>
  <c r="BS226" i="1"/>
  <c r="BS234" i="1"/>
  <c r="BS242" i="1"/>
  <c r="BS250" i="1"/>
  <c r="BS258" i="1"/>
  <c r="BS266" i="1"/>
  <c r="BS274" i="1"/>
  <c r="BS282" i="1"/>
  <c r="BS290" i="1"/>
  <c r="BS298" i="1"/>
  <c r="BS306" i="1"/>
  <c r="BS314" i="1"/>
  <c r="BS322" i="1"/>
  <c r="BS330" i="1"/>
  <c r="BS338" i="1"/>
  <c r="BS346" i="1"/>
  <c r="BS354" i="1"/>
  <c r="BS362" i="1"/>
  <c r="BS370" i="1"/>
  <c r="BS378" i="1"/>
  <c r="BS386" i="1"/>
  <c r="BS394" i="1"/>
  <c r="BS402" i="1"/>
  <c r="BS410" i="1"/>
  <c r="BS418" i="1"/>
  <c r="BS426" i="1"/>
  <c r="BS434" i="1"/>
  <c r="BS442" i="1"/>
  <c r="BS450" i="1"/>
  <c r="BS458" i="1"/>
  <c r="BS466" i="1"/>
  <c r="BS474" i="1"/>
  <c r="BS482" i="1"/>
  <c r="BS490" i="1"/>
  <c r="BS498" i="1"/>
  <c r="BS506" i="1"/>
  <c r="BS514" i="1"/>
  <c r="BS522" i="1"/>
  <c r="BS530" i="1"/>
  <c r="BS538" i="1"/>
  <c r="BT41" i="1"/>
  <c r="BT73" i="1"/>
  <c r="BT105" i="1"/>
  <c r="BT137" i="1"/>
  <c r="BT169" i="1"/>
  <c r="BT201" i="1"/>
  <c r="BT233" i="1"/>
  <c r="BT265" i="1"/>
  <c r="BT297" i="1"/>
  <c r="BT329" i="1"/>
  <c r="BT361" i="1"/>
  <c r="BT385" i="1"/>
  <c r="BT407" i="1"/>
  <c r="BT426" i="1"/>
  <c r="BT449" i="1"/>
  <c r="BT471" i="1"/>
  <c r="BT490" i="1"/>
  <c r="BT513" i="1"/>
  <c r="BT535" i="1"/>
  <c r="BT554" i="1"/>
  <c r="BT577" i="1"/>
  <c r="BT595" i="1"/>
  <c r="BT603" i="1"/>
  <c r="BT611" i="1"/>
  <c r="BT619" i="1"/>
  <c r="BT627" i="1"/>
  <c r="BT635" i="1"/>
  <c r="BT643" i="1"/>
  <c r="BT651" i="1"/>
  <c r="BT659" i="1"/>
  <c r="BT667" i="1"/>
  <c r="BT675" i="1"/>
  <c r="BT683" i="1"/>
  <c r="BT691" i="1"/>
  <c r="BT699" i="1"/>
  <c r="BT707" i="1"/>
  <c r="BT715" i="1"/>
  <c r="BT723" i="1"/>
  <c r="BT731" i="1"/>
  <c r="BT739" i="1"/>
  <c r="BT747" i="1"/>
  <c r="BT755" i="1"/>
  <c r="BT763" i="1"/>
  <c r="BT771" i="1"/>
  <c r="BT779" i="1"/>
  <c r="BT787" i="1"/>
  <c r="BT795" i="1"/>
  <c r="BT803" i="1"/>
  <c r="BT811" i="1"/>
  <c r="BT819" i="1"/>
  <c r="BT827" i="1"/>
  <c r="BT835" i="1"/>
  <c r="BT843" i="1"/>
  <c r="BT851" i="1"/>
  <c r="BT859" i="1"/>
  <c r="BT867" i="1"/>
  <c r="BT875" i="1"/>
  <c r="BT883" i="1"/>
  <c r="BT891" i="1"/>
  <c r="BT899" i="1"/>
  <c r="BT907" i="1"/>
  <c r="BT915" i="1"/>
  <c r="BT923" i="1"/>
  <c r="BT931" i="1"/>
  <c r="BT939" i="1"/>
  <c r="BT947" i="1"/>
  <c r="BT955" i="1"/>
  <c r="BT963" i="1"/>
  <c r="BT971" i="1"/>
  <c r="BT979" i="1"/>
  <c r="BT987" i="1"/>
  <c r="BT995" i="1"/>
  <c r="BT1003" i="1"/>
  <c r="BT1011" i="1"/>
  <c r="BT1019" i="1"/>
  <c r="BS27" i="1"/>
  <c r="BS35" i="1"/>
  <c r="BS43" i="1"/>
  <c r="BS51" i="1"/>
  <c r="BS59" i="1"/>
  <c r="BS67" i="1"/>
  <c r="BS75" i="1"/>
  <c r="BS83" i="1"/>
  <c r="BS91" i="1"/>
  <c r="BS99" i="1"/>
  <c r="BS107" i="1"/>
  <c r="BS115" i="1"/>
  <c r="BS123" i="1"/>
  <c r="BS131" i="1"/>
  <c r="BS139" i="1"/>
  <c r="BS147" i="1"/>
  <c r="BS155" i="1"/>
  <c r="BS163" i="1"/>
  <c r="BS171" i="1"/>
  <c r="BS179" i="1"/>
  <c r="BS187" i="1"/>
  <c r="BS195" i="1"/>
  <c r="BS203" i="1"/>
  <c r="BS211" i="1"/>
  <c r="BS219" i="1"/>
  <c r="BS227" i="1"/>
  <c r="BS235" i="1"/>
  <c r="BS243" i="1"/>
  <c r="BS251" i="1"/>
  <c r="BS259" i="1"/>
  <c r="BS267" i="1"/>
  <c r="BS275" i="1"/>
  <c r="BS283" i="1"/>
  <c r="BS291" i="1"/>
  <c r="BS299" i="1"/>
  <c r="BS307" i="1"/>
  <c r="BS315" i="1"/>
  <c r="BS323" i="1"/>
  <c r="BS331" i="1"/>
  <c r="BS339" i="1"/>
  <c r="BS347" i="1"/>
  <c r="BS355" i="1"/>
  <c r="BS363" i="1"/>
  <c r="BS371" i="1"/>
  <c r="BS379" i="1"/>
  <c r="BS387" i="1"/>
  <c r="BS395" i="1"/>
  <c r="BS403" i="1"/>
  <c r="BS411" i="1"/>
  <c r="BS419" i="1"/>
  <c r="BS427" i="1"/>
  <c r="BS435" i="1"/>
  <c r="BS443" i="1"/>
  <c r="BS451" i="1"/>
  <c r="BS459" i="1"/>
  <c r="BS467" i="1"/>
  <c r="BS475" i="1"/>
  <c r="BS483" i="1"/>
  <c r="BS491" i="1"/>
  <c r="BS499" i="1"/>
  <c r="BS507" i="1"/>
  <c r="BS515" i="1"/>
  <c r="BS523" i="1"/>
  <c r="BS531" i="1"/>
  <c r="BS539" i="1"/>
  <c r="BS547" i="1"/>
  <c r="BS555" i="1"/>
  <c r="BS563" i="1"/>
  <c r="BS571" i="1"/>
  <c r="BS579" i="1"/>
  <c r="BS587" i="1"/>
  <c r="BS595" i="1"/>
  <c r="BS603" i="1"/>
  <c r="BS611" i="1"/>
  <c r="BS619" i="1"/>
  <c r="BS627" i="1"/>
  <c r="BS635" i="1"/>
  <c r="BS643" i="1"/>
  <c r="BS651" i="1"/>
  <c r="BS659" i="1"/>
  <c r="BS667" i="1"/>
  <c r="BS675" i="1"/>
  <c r="BT97" i="1"/>
  <c r="BT225" i="1"/>
  <c r="BT353" i="1"/>
  <c r="BT442" i="1"/>
  <c r="BT529" i="1"/>
  <c r="BT601" i="1"/>
  <c r="BT633" i="1"/>
  <c r="BT665" i="1"/>
  <c r="BT697" i="1"/>
  <c r="BT729" i="1"/>
  <c r="BT761" i="1"/>
  <c r="BT793" i="1"/>
  <c r="BT825" i="1"/>
  <c r="BT857" i="1"/>
  <c r="BT889" i="1"/>
  <c r="BT921" i="1"/>
  <c r="BT953" i="1"/>
  <c r="BT985" i="1"/>
  <c r="BT1017" i="1"/>
  <c r="BS49" i="1"/>
  <c r="BS81" i="1"/>
  <c r="BS113" i="1"/>
  <c r="BS145" i="1"/>
  <c r="BS169" i="1"/>
  <c r="BS189" i="1"/>
  <c r="BS212" i="1"/>
  <c r="BS233" i="1"/>
  <c r="BS253" i="1"/>
  <c r="BS276" i="1"/>
  <c r="BS297" i="1"/>
  <c r="BS317" i="1"/>
  <c r="BS340" i="1"/>
  <c r="BS361" i="1"/>
  <c r="BS381" i="1"/>
  <c r="BS404" i="1"/>
  <c r="BS425" i="1"/>
  <c r="BS445" i="1"/>
  <c r="BS468" i="1"/>
  <c r="BS489" i="1"/>
  <c r="BS509" i="1"/>
  <c r="BS532" i="1"/>
  <c r="BS549" i="1"/>
  <c r="BS565" i="1"/>
  <c r="BS581" i="1"/>
  <c r="BS596" i="1"/>
  <c r="BS609" i="1"/>
  <c r="BS621" i="1"/>
  <c r="BS634" i="1"/>
  <c r="BS646" i="1"/>
  <c r="BS660" i="1"/>
  <c r="BS673" i="1"/>
  <c r="BS684" i="1"/>
  <c r="BS693" i="1"/>
  <c r="BS702" i="1"/>
  <c r="BS710" i="1"/>
  <c r="BS718" i="1"/>
  <c r="BS726" i="1"/>
  <c r="BS734" i="1"/>
  <c r="BS742" i="1"/>
  <c r="BS750" i="1"/>
  <c r="BS758" i="1"/>
  <c r="BS766" i="1"/>
  <c r="BS774" i="1"/>
  <c r="BS782" i="1"/>
  <c r="BS790" i="1"/>
  <c r="BS798" i="1"/>
  <c r="BS806" i="1"/>
  <c r="BS814" i="1"/>
  <c r="BS822" i="1"/>
  <c r="BS830" i="1"/>
  <c r="BS838" i="1"/>
  <c r="BS846" i="1"/>
  <c r="BS854" i="1"/>
  <c r="BS862" i="1"/>
  <c r="BS870" i="1"/>
  <c r="BS878" i="1"/>
  <c r="BS886" i="1"/>
  <c r="BS894" i="1"/>
  <c r="BS902" i="1"/>
  <c r="BS910" i="1"/>
  <c r="BS918" i="1"/>
  <c r="BS926" i="1"/>
  <c r="BS934" i="1"/>
  <c r="BS942" i="1"/>
  <c r="BS950" i="1"/>
  <c r="BS958" i="1"/>
  <c r="BS966" i="1"/>
  <c r="BS974" i="1"/>
  <c r="BS982" i="1"/>
  <c r="BS990" i="1"/>
  <c r="BS998" i="1"/>
  <c r="BS1006" i="1"/>
  <c r="BS1014" i="1"/>
  <c r="BS1022" i="1"/>
  <c r="BT423" i="1"/>
  <c r="BT753" i="1"/>
  <c r="BT913" i="1"/>
  <c r="BS105" i="1"/>
  <c r="BS205" i="1"/>
  <c r="BS292" i="1"/>
  <c r="BS397" i="1"/>
  <c r="BS505" i="1"/>
  <c r="BS578" i="1"/>
  <c r="BS644" i="1"/>
  <c r="BS691" i="1"/>
  <c r="BS732" i="1"/>
  <c r="BS772" i="1"/>
  <c r="BS804" i="1"/>
  <c r="BS852" i="1"/>
  <c r="BS884" i="1"/>
  <c r="BS924" i="1"/>
  <c r="BS972" i="1"/>
  <c r="BS1020" i="1"/>
  <c r="BT74" i="1"/>
  <c r="BT514" i="1"/>
  <c r="BT660" i="1"/>
  <c r="BT820" i="1"/>
  <c r="BT1012" i="1"/>
  <c r="BS165" i="1"/>
  <c r="BS188" i="1"/>
  <c r="BS316" i="1"/>
  <c r="BS357" i="1"/>
  <c r="BS465" i="1"/>
  <c r="BS529" i="1"/>
  <c r="BS606" i="1"/>
  <c r="BS670" i="1"/>
  <c r="BS725" i="1"/>
  <c r="BS765" i="1"/>
  <c r="BS821" i="1"/>
  <c r="BS869" i="1"/>
  <c r="BS909" i="1"/>
  <c r="BS957" i="1"/>
  <c r="BS997" i="1"/>
  <c r="BT106" i="1"/>
  <c r="BT234" i="1"/>
  <c r="BT362" i="1"/>
  <c r="BT450" i="1"/>
  <c r="BT537" i="1"/>
  <c r="BT604" i="1"/>
  <c r="BT636" i="1"/>
  <c r="BT668" i="1"/>
  <c r="BT700" i="1"/>
  <c r="BT732" i="1"/>
  <c r="BT764" i="1"/>
  <c r="BT796" i="1"/>
  <c r="BT828" i="1"/>
  <c r="BT860" i="1"/>
  <c r="BT892" i="1"/>
  <c r="BT924" i="1"/>
  <c r="BT956" i="1"/>
  <c r="BT988" i="1"/>
  <c r="BT1020" i="1"/>
  <c r="BS52" i="1"/>
  <c r="BS84" i="1"/>
  <c r="BS116" i="1"/>
  <c r="BS148" i="1"/>
  <c r="BS172" i="1"/>
  <c r="BS193" i="1"/>
  <c r="BS213" i="1"/>
  <c r="BS236" i="1"/>
  <c r="BS257" i="1"/>
  <c r="BS277" i="1"/>
  <c r="BS300" i="1"/>
  <c r="BS321" i="1"/>
  <c r="BS341" i="1"/>
  <c r="BS364" i="1"/>
  <c r="BS385" i="1"/>
  <c r="BS405" i="1"/>
  <c r="BS428" i="1"/>
  <c r="BS449" i="1"/>
  <c r="BS469" i="1"/>
  <c r="BS492" i="1"/>
  <c r="BS513" i="1"/>
  <c r="BS533" i="1"/>
  <c r="BS553" i="1"/>
  <c r="BS569" i="1"/>
  <c r="BS585" i="1"/>
  <c r="BS597" i="1"/>
  <c r="BS610" i="1"/>
  <c r="BS622" i="1"/>
  <c r="BS636" i="1"/>
  <c r="BS649" i="1"/>
  <c r="BS661" i="1"/>
  <c r="BS674" i="1"/>
  <c r="BS685" i="1"/>
  <c r="BS694" i="1"/>
  <c r="BS703" i="1"/>
  <c r="BS711" i="1"/>
  <c r="BS719" i="1"/>
  <c r="BS727" i="1"/>
  <c r="BS735" i="1"/>
  <c r="BS743" i="1"/>
  <c r="BS751" i="1"/>
  <c r="BS759" i="1"/>
  <c r="BS767" i="1"/>
  <c r="BS775" i="1"/>
  <c r="BS783" i="1"/>
  <c r="BS791" i="1"/>
  <c r="BS799" i="1"/>
  <c r="BS807" i="1"/>
  <c r="BS815" i="1"/>
  <c r="BS823" i="1"/>
  <c r="BS831" i="1"/>
  <c r="BS839" i="1"/>
  <c r="BS847" i="1"/>
  <c r="BS855" i="1"/>
  <c r="BS863" i="1"/>
  <c r="BS871" i="1"/>
  <c r="BS879" i="1"/>
  <c r="BS887" i="1"/>
  <c r="BS895" i="1"/>
  <c r="BS903" i="1"/>
  <c r="BS911" i="1"/>
  <c r="BS919" i="1"/>
  <c r="BS927" i="1"/>
  <c r="BS935" i="1"/>
  <c r="BS943" i="1"/>
  <c r="BS951" i="1"/>
  <c r="BS959" i="1"/>
  <c r="BS967" i="1"/>
  <c r="BS975" i="1"/>
  <c r="BS983" i="1"/>
  <c r="BS991" i="1"/>
  <c r="BS999" i="1"/>
  <c r="BS1007" i="1"/>
  <c r="BS1015" i="1"/>
  <c r="BS1023" i="1"/>
  <c r="BT321" i="1"/>
  <c r="BS605" i="1"/>
  <c r="BS812" i="1"/>
  <c r="BS900" i="1"/>
  <c r="BS956" i="1"/>
  <c r="BS1012" i="1"/>
  <c r="BT628" i="1"/>
  <c r="BT788" i="1"/>
  <c r="BT980" i="1"/>
  <c r="BS140" i="1"/>
  <c r="BS293" i="1"/>
  <c r="BS337" i="1"/>
  <c r="BS380" i="1"/>
  <c r="BS508" i="1"/>
  <c r="BS620" i="1"/>
  <c r="BS717" i="1"/>
  <c r="BS773" i="1"/>
  <c r="BS813" i="1"/>
  <c r="BS861" i="1"/>
  <c r="BS925" i="1"/>
  <c r="BS973" i="1"/>
  <c r="BS1021" i="1"/>
  <c r="BT129" i="1"/>
  <c r="BT257" i="1"/>
  <c r="BT378" i="1"/>
  <c r="BT465" i="1"/>
  <c r="BT551" i="1"/>
  <c r="BT609" i="1"/>
  <c r="BT641" i="1"/>
  <c r="BT673" i="1"/>
  <c r="BT705" i="1"/>
  <c r="BT737" i="1"/>
  <c r="BT769" i="1"/>
  <c r="BT801" i="1"/>
  <c r="BT833" i="1"/>
  <c r="BT865" i="1"/>
  <c r="BT897" i="1"/>
  <c r="BT929" i="1"/>
  <c r="BT961" i="1"/>
  <c r="BT993" i="1"/>
  <c r="BS25" i="1"/>
  <c r="BS57" i="1"/>
  <c r="BS89" i="1"/>
  <c r="BS121" i="1"/>
  <c r="BS153" i="1"/>
  <c r="BS173" i="1"/>
  <c r="BS196" i="1"/>
  <c r="BS217" i="1"/>
  <c r="BS237" i="1"/>
  <c r="BS260" i="1"/>
  <c r="BS281" i="1"/>
  <c r="BS301" i="1"/>
  <c r="BS324" i="1"/>
  <c r="BS345" i="1"/>
  <c r="BS365" i="1"/>
  <c r="BS388" i="1"/>
  <c r="BS409" i="1"/>
  <c r="BS429" i="1"/>
  <c r="BS452" i="1"/>
  <c r="BS473" i="1"/>
  <c r="BS493" i="1"/>
  <c r="BS516" i="1"/>
  <c r="BS537" i="1"/>
  <c r="BS554" i="1"/>
  <c r="BS570" i="1"/>
  <c r="BS586" i="1"/>
  <c r="BS598" i="1"/>
  <c r="BS612" i="1"/>
  <c r="BS625" i="1"/>
  <c r="BS637" i="1"/>
  <c r="BS650" i="1"/>
  <c r="BS662" i="1"/>
  <c r="BS676" i="1"/>
  <c r="BS686" i="1"/>
  <c r="BS696" i="1"/>
  <c r="BS704" i="1"/>
  <c r="BS712" i="1"/>
  <c r="BS720" i="1"/>
  <c r="BS728" i="1"/>
  <c r="BS736" i="1"/>
  <c r="BS744" i="1"/>
  <c r="BS752" i="1"/>
  <c r="BS760" i="1"/>
  <c r="BS768" i="1"/>
  <c r="BS776" i="1"/>
  <c r="BS784" i="1"/>
  <c r="BS792" i="1"/>
  <c r="BS800" i="1"/>
  <c r="BS808" i="1"/>
  <c r="BS816" i="1"/>
  <c r="BS824" i="1"/>
  <c r="BS832" i="1"/>
  <c r="BS840" i="1"/>
  <c r="BS848" i="1"/>
  <c r="BS856" i="1"/>
  <c r="BS864" i="1"/>
  <c r="BS872" i="1"/>
  <c r="BS880" i="1"/>
  <c r="BS888" i="1"/>
  <c r="BS896" i="1"/>
  <c r="BS904" i="1"/>
  <c r="BS912" i="1"/>
  <c r="BS920" i="1"/>
  <c r="BS928" i="1"/>
  <c r="BS936" i="1"/>
  <c r="BS944" i="1"/>
  <c r="BS952" i="1"/>
  <c r="BS960" i="1"/>
  <c r="BS968" i="1"/>
  <c r="BS976" i="1"/>
  <c r="BS984" i="1"/>
  <c r="BS992" i="1"/>
  <c r="BS1000" i="1"/>
  <c r="BS1008" i="1"/>
  <c r="BS1016" i="1"/>
  <c r="BS24" i="1"/>
  <c r="BT65" i="1"/>
  <c r="BT506" i="1"/>
  <c r="BT625" i="1"/>
  <c r="BT689" i="1"/>
  <c r="BT785" i="1"/>
  <c r="BT881" i="1"/>
  <c r="BT1009" i="1"/>
  <c r="BS137" i="1"/>
  <c r="BS228" i="1"/>
  <c r="BS333" i="1"/>
  <c r="BS420" i="1"/>
  <c r="BS525" i="1"/>
  <c r="BS618" i="1"/>
  <c r="BS682" i="1"/>
  <c r="BS716" i="1"/>
  <c r="BS740" i="1"/>
  <c r="BS780" i="1"/>
  <c r="BS828" i="1"/>
  <c r="BS868" i="1"/>
  <c r="BS916" i="1"/>
  <c r="BS964" i="1"/>
  <c r="BS1004" i="1"/>
  <c r="BT202" i="1"/>
  <c r="BT724" i="1"/>
  <c r="BT884" i="1"/>
  <c r="BS76" i="1"/>
  <c r="BS209" i="1"/>
  <c r="BS421" i="1"/>
  <c r="BS580" i="1"/>
  <c r="BS658" i="1"/>
  <c r="BS701" i="1"/>
  <c r="BS741" i="1"/>
  <c r="BS789" i="1"/>
  <c r="BS845" i="1"/>
  <c r="BS893" i="1"/>
  <c r="BS933" i="1"/>
  <c r="BS981" i="1"/>
  <c r="BT138" i="1"/>
  <c r="BT266" i="1"/>
  <c r="BT386" i="1"/>
  <c r="BT473" i="1"/>
  <c r="BT559" i="1"/>
  <c r="BT612" i="1"/>
  <c r="BT644" i="1"/>
  <c r="BT676" i="1"/>
  <c r="BT708" i="1"/>
  <c r="BT740" i="1"/>
  <c r="BT772" i="1"/>
  <c r="BT804" i="1"/>
  <c r="BT836" i="1"/>
  <c r="BT868" i="1"/>
  <c r="BT900" i="1"/>
  <c r="BT932" i="1"/>
  <c r="BT964" i="1"/>
  <c r="BT996" i="1"/>
  <c r="BS28" i="1"/>
  <c r="BS60" i="1"/>
  <c r="BS92" i="1"/>
  <c r="BS124" i="1"/>
  <c r="BS156" i="1"/>
  <c r="BS177" i="1"/>
  <c r="BS197" i="1"/>
  <c r="BS220" i="1"/>
  <c r="BS241" i="1"/>
  <c r="BS261" i="1"/>
  <c r="BS284" i="1"/>
  <c r="BS305" i="1"/>
  <c r="BS325" i="1"/>
  <c r="BS348" i="1"/>
  <c r="BS369" i="1"/>
  <c r="BS389" i="1"/>
  <c r="BS412" i="1"/>
  <c r="BS433" i="1"/>
  <c r="BS453" i="1"/>
  <c r="BS476" i="1"/>
  <c r="BS497" i="1"/>
  <c r="BS517" i="1"/>
  <c r="BS540" i="1"/>
  <c r="BS556" i="1"/>
  <c r="BS572" i="1"/>
  <c r="BS588" i="1"/>
  <c r="BS601" i="1"/>
  <c r="BS613" i="1"/>
  <c r="BS626" i="1"/>
  <c r="BS638" i="1"/>
  <c r="BS652" i="1"/>
  <c r="BS665" i="1"/>
  <c r="BS677" i="1"/>
  <c r="BS688" i="1"/>
  <c r="BS697" i="1"/>
  <c r="BS705" i="1"/>
  <c r="BS713" i="1"/>
  <c r="BS721" i="1"/>
  <c r="BS729" i="1"/>
  <c r="BS737" i="1"/>
  <c r="BS745" i="1"/>
  <c r="BS753" i="1"/>
  <c r="BS761" i="1"/>
  <c r="BS769" i="1"/>
  <c r="BS777" i="1"/>
  <c r="BS785" i="1"/>
  <c r="BS793" i="1"/>
  <c r="BS801" i="1"/>
  <c r="BS809" i="1"/>
  <c r="BS817" i="1"/>
  <c r="BS825" i="1"/>
  <c r="BS833" i="1"/>
  <c r="BS841" i="1"/>
  <c r="BS849" i="1"/>
  <c r="BS857" i="1"/>
  <c r="BS865" i="1"/>
  <c r="BS873" i="1"/>
  <c r="BS881" i="1"/>
  <c r="BS889" i="1"/>
  <c r="BS897" i="1"/>
  <c r="BS905" i="1"/>
  <c r="BS913" i="1"/>
  <c r="BS921" i="1"/>
  <c r="BS929" i="1"/>
  <c r="BS937" i="1"/>
  <c r="BS945" i="1"/>
  <c r="BS953" i="1"/>
  <c r="BS961" i="1"/>
  <c r="BS969" i="1"/>
  <c r="BS977" i="1"/>
  <c r="BS985" i="1"/>
  <c r="BS993" i="1"/>
  <c r="BS1001" i="1"/>
  <c r="BS1009" i="1"/>
  <c r="BS1017" i="1"/>
  <c r="BT193" i="1"/>
  <c r="BT817" i="1"/>
  <c r="BT977" i="1"/>
  <c r="BS73" i="1"/>
  <c r="BS185" i="1"/>
  <c r="BS313" i="1"/>
  <c r="BS377" i="1"/>
  <c r="BS484" i="1"/>
  <c r="BS562" i="1"/>
  <c r="BS657" i="1"/>
  <c r="BS708" i="1"/>
  <c r="BS756" i="1"/>
  <c r="BS796" i="1"/>
  <c r="BS844" i="1"/>
  <c r="BS892" i="1"/>
  <c r="BS940" i="1"/>
  <c r="BS980" i="1"/>
  <c r="BT596" i="1"/>
  <c r="BT756" i="1"/>
  <c r="BT852" i="1"/>
  <c r="BT948" i="1"/>
  <c r="BS108" i="1"/>
  <c r="BS252" i="1"/>
  <c r="BS401" i="1"/>
  <c r="BS548" i="1"/>
  <c r="BS633" i="1"/>
  <c r="BS692" i="1"/>
  <c r="BS733" i="1"/>
  <c r="BS781" i="1"/>
  <c r="BS829" i="1"/>
  <c r="BS877" i="1"/>
  <c r="BS917" i="1"/>
  <c r="BS965" i="1"/>
  <c r="BS1005" i="1"/>
  <c r="BT33" i="1"/>
  <c r="BT161" i="1"/>
  <c r="BT289" i="1"/>
  <c r="BT401" i="1"/>
  <c r="BT487" i="1"/>
  <c r="BT570" i="1"/>
  <c r="BT617" i="1"/>
  <c r="BT649" i="1"/>
  <c r="BT681" i="1"/>
  <c r="BT713" i="1"/>
  <c r="BT745" i="1"/>
  <c r="BT777" i="1"/>
  <c r="BT809" i="1"/>
  <c r="BT841" i="1"/>
  <c r="BT873" i="1"/>
  <c r="BT905" i="1"/>
  <c r="BT937" i="1"/>
  <c r="BT969" i="1"/>
  <c r="BT1001" i="1"/>
  <c r="BS33" i="1"/>
  <c r="BS65" i="1"/>
  <c r="BS97" i="1"/>
  <c r="BS129" i="1"/>
  <c r="BS157" i="1"/>
  <c r="BS180" i="1"/>
  <c r="BS201" i="1"/>
  <c r="BS221" i="1"/>
  <c r="BS244" i="1"/>
  <c r="BS265" i="1"/>
  <c r="BS285" i="1"/>
  <c r="BS308" i="1"/>
  <c r="BS329" i="1"/>
  <c r="BS349" i="1"/>
  <c r="BS372" i="1"/>
  <c r="BS393" i="1"/>
  <c r="BS413" i="1"/>
  <c r="BS436" i="1"/>
  <c r="BS457" i="1"/>
  <c r="BS477" i="1"/>
  <c r="BS500" i="1"/>
  <c r="BS521" i="1"/>
  <c r="BS541" i="1"/>
  <c r="BS557" i="1"/>
  <c r="BS573" i="1"/>
  <c r="BS589" i="1"/>
  <c r="BS602" i="1"/>
  <c r="BS614" i="1"/>
  <c r="BS628" i="1"/>
  <c r="BS641" i="1"/>
  <c r="BS653" i="1"/>
  <c r="BS666" i="1"/>
  <c r="BS678" i="1"/>
  <c r="BS689" i="1"/>
  <c r="BS698" i="1"/>
  <c r="BS706" i="1"/>
  <c r="BS714" i="1"/>
  <c r="BS722" i="1"/>
  <c r="BS730" i="1"/>
  <c r="BS738" i="1"/>
  <c r="BS746" i="1"/>
  <c r="BS754" i="1"/>
  <c r="BS762" i="1"/>
  <c r="BS770" i="1"/>
  <c r="BS778" i="1"/>
  <c r="BS786" i="1"/>
  <c r="BS794" i="1"/>
  <c r="BS802" i="1"/>
  <c r="BS810" i="1"/>
  <c r="BS818" i="1"/>
  <c r="BS826" i="1"/>
  <c r="BS834" i="1"/>
  <c r="BS842" i="1"/>
  <c r="BS850" i="1"/>
  <c r="BS858" i="1"/>
  <c r="BS866" i="1"/>
  <c r="BS874" i="1"/>
  <c r="BS882" i="1"/>
  <c r="BS890" i="1"/>
  <c r="BS898" i="1"/>
  <c r="BS906" i="1"/>
  <c r="BS914" i="1"/>
  <c r="BS922" i="1"/>
  <c r="BS930" i="1"/>
  <c r="BS938" i="1"/>
  <c r="BS946" i="1"/>
  <c r="BS954" i="1"/>
  <c r="BS962" i="1"/>
  <c r="BS970" i="1"/>
  <c r="BS978" i="1"/>
  <c r="BS986" i="1"/>
  <c r="BS994" i="1"/>
  <c r="BS1002" i="1"/>
  <c r="BS1010" i="1"/>
  <c r="BS1018" i="1"/>
  <c r="BS249" i="1"/>
  <c r="BS461" i="1"/>
  <c r="BS630" i="1"/>
  <c r="BS700" i="1"/>
  <c r="BS748" i="1"/>
  <c r="BS788" i="1"/>
  <c r="BS836" i="1"/>
  <c r="BS876" i="1"/>
  <c r="BS932" i="1"/>
  <c r="BS996" i="1"/>
  <c r="BT431" i="1"/>
  <c r="BS273" i="1"/>
  <c r="BS485" i="1"/>
  <c r="BS594" i="1"/>
  <c r="BS683" i="1"/>
  <c r="BS749" i="1"/>
  <c r="BS805" i="1"/>
  <c r="BS853" i="1"/>
  <c r="BS901" i="1"/>
  <c r="BS949" i="1"/>
  <c r="BS1013" i="1"/>
  <c r="BT42" i="1"/>
  <c r="BT170" i="1"/>
  <c r="BT298" i="1"/>
  <c r="BT409" i="1"/>
  <c r="BT495" i="1"/>
  <c r="BT578" i="1"/>
  <c r="BT620" i="1"/>
  <c r="BT652" i="1"/>
  <c r="BT684" i="1"/>
  <c r="BT716" i="1"/>
  <c r="BT748" i="1"/>
  <c r="BT780" i="1"/>
  <c r="BT812" i="1"/>
  <c r="BT844" i="1"/>
  <c r="BT876" i="1"/>
  <c r="BT908" i="1"/>
  <c r="BT940" i="1"/>
  <c r="BT972" i="1"/>
  <c r="BT1004" i="1"/>
  <c r="BS36" i="1"/>
  <c r="BS68" i="1"/>
  <c r="BS100" i="1"/>
  <c r="BS132" i="1"/>
  <c r="BS161" i="1"/>
  <c r="BS181" i="1"/>
  <c r="BS204" i="1"/>
  <c r="BS225" i="1"/>
  <c r="BS245" i="1"/>
  <c r="BS268" i="1"/>
  <c r="BS289" i="1"/>
  <c r="BS309" i="1"/>
  <c r="BS332" i="1"/>
  <c r="BS353" i="1"/>
  <c r="BS373" i="1"/>
  <c r="BS396" i="1"/>
  <c r="BS417" i="1"/>
  <c r="BS437" i="1"/>
  <c r="BS460" i="1"/>
  <c r="BS481" i="1"/>
  <c r="BS501" i="1"/>
  <c r="BS524" i="1"/>
  <c r="BS545" i="1"/>
  <c r="BS561" i="1"/>
  <c r="BS577" i="1"/>
  <c r="BS590" i="1"/>
  <c r="BS604" i="1"/>
  <c r="BS617" i="1"/>
  <c r="BS629" i="1"/>
  <c r="BS642" i="1"/>
  <c r="BS654" i="1"/>
  <c r="BS668" i="1"/>
  <c r="BS681" i="1"/>
  <c r="BS690" i="1"/>
  <c r="BS699" i="1"/>
  <c r="BS707" i="1"/>
  <c r="BS715" i="1"/>
  <c r="BS723" i="1"/>
  <c r="BS731" i="1"/>
  <c r="BS739" i="1"/>
  <c r="BS747" i="1"/>
  <c r="BS755" i="1"/>
  <c r="BS763" i="1"/>
  <c r="BS771" i="1"/>
  <c r="BS779" i="1"/>
  <c r="BS787" i="1"/>
  <c r="BS795" i="1"/>
  <c r="BS803" i="1"/>
  <c r="BS811" i="1"/>
  <c r="BS819" i="1"/>
  <c r="BS827" i="1"/>
  <c r="BS835" i="1"/>
  <c r="BS843" i="1"/>
  <c r="BS851" i="1"/>
  <c r="BS859" i="1"/>
  <c r="BS867" i="1"/>
  <c r="BS875" i="1"/>
  <c r="BS883" i="1"/>
  <c r="BS891" i="1"/>
  <c r="BS899" i="1"/>
  <c r="BS907" i="1"/>
  <c r="BS915" i="1"/>
  <c r="BS923" i="1"/>
  <c r="BS931" i="1"/>
  <c r="BS939" i="1"/>
  <c r="BS947" i="1"/>
  <c r="BS955" i="1"/>
  <c r="BS963" i="1"/>
  <c r="BS971" i="1"/>
  <c r="BS979" i="1"/>
  <c r="BS987" i="1"/>
  <c r="BS995" i="1"/>
  <c r="BS1003" i="1"/>
  <c r="BS1011" i="1"/>
  <c r="BS1019" i="1"/>
  <c r="BT593" i="1"/>
  <c r="BT657" i="1"/>
  <c r="BT721" i="1"/>
  <c r="BT849" i="1"/>
  <c r="BT945" i="1"/>
  <c r="BS41" i="1"/>
  <c r="BS164" i="1"/>
  <c r="BS269" i="1"/>
  <c r="BS356" i="1"/>
  <c r="BS441" i="1"/>
  <c r="BS546" i="1"/>
  <c r="BS593" i="1"/>
  <c r="BS669" i="1"/>
  <c r="BS724" i="1"/>
  <c r="BS764" i="1"/>
  <c r="BS820" i="1"/>
  <c r="BS860" i="1"/>
  <c r="BS908" i="1"/>
  <c r="BS948" i="1"/>
  <c r="BS988" i="1"/>
  <c r="BT330" i="1"/>
  <c r="BT692" i="1"/>
  <c r="BT916" i="1"/>
  <c r="BS44" i="1"/>
  <c r="BS229" i="1"/>
  <c r="BS444" i="1"/>
  <c r="BS564" i="1"/>
  <c r="BS645" i="1"/>
  <c r="BS709" i="1"/>
  <c r="BS757" i="1"/>
  <c r="BS797" i="1"/>
  <c r="BS837" i="1"/>
  <c r="BS885" i="1"/>
  <c r="BS941" i="1"/>
  <c r="BS989" i="1"/>
  <c r="BR25" i="1"/>
  <c r="BV25" i="1" s="1"/>
  <c r="R25" i="1" s="1"/>
  <c r="BR33" i="1"/>
  <c r="BV33" i="1" s="1"/>
  <c r="R33" i="1" s="1"/>
  <c r="BR41" i="1"/>
  <c r="BV41" i="1" s="1"/>
  <c r="R41" i="1" s="1"/>
  <c r="BR49" i="1"/>
  <c r="BV49" i="1" s="1"/>
  <c r="R49" i="1" s="1"/>
  <c r="BR57" i="1"/>
  <c r="BV57" i="1" s="1"/>
  <c r="R57" i="1" s="1"/>
  <c r="BR65" i="1"/>
  <c r="BV65" i="1" s="1"/>
  <c r="R65" i="1" s="1"/>
  <c r="BR73" i="1"/>
  <c r="BV73" i="1" s="1"/>
  <c r="R73" i="1" s="1"/>
  <c r="BR81" i="1"/>
  <c r="BV81" i="1" s="1"/>
  <c r="R81" i="1" s="1"/>
  <c r="BR89" i="1"/>
  <c r="BV89" i="1" s="1"/>
  <c r="R89" i="1" s="1"/>
  <c r="BR97" i="1"/>
  <c r="BV97" i="1" s="1"/>
  <c r="R97" i="1" s="1"/>
  <c r="BR105" i="1"/>
  <c r="BV105" i="1" s="1"/>
  <c r="R105" i="1" s="1"/>
  <c r="BR113" i="1"/>
  <c r="BV113" i="1" s="1"/>
  <c r="R113" i="1" s="1"/>
  <c r="BR121" i="1"/>
  <c r="BV121" i="1" s="1"/>
  <c r="R121" i="1" s="1"/>
  <c r="BR129" i="1"/>
  <c r="BV129" i="1" s="1"/>
  <c r="R129" i="1" s="1"/>
  <c r="BR137" i="1"/>
  <c r="BV137" i="1" s="1"/>
  <c r="R137" i="1" s="1"/>
  <c r="BR145" i="1"/>
  <c r="BV145" i="1" s="1"/>
  <c r="R145" i="1" s="1"/>
  <c r="BR153" i="1"/>
  <c r="BV153" i="1" s="1"/>
  <c r="R153" i="1" s="1"/>
  <c r="BR161" i="1"/>
  <c r="BV161" i="1" s="1"/>
  <c r="R161" i="1" s="1"/>
  <c r="BR169" i="1"/>
  <c r="BV169" i="1" s="1"/>
  <c r="R169" i="1" s="1"/>
  <c r="BR177" i="1"/>
  <c r="BV177" i="1" s="1"/>
  <c r="R177" i="1" s="1"/>
  <c r="BR185" i="1"/>
  <c r="BV185" i="1" s="1"/>
  <c r="R185" i="1" s="1"/>
  <c r="BR193" i="1"/>
  <c r="BV193" i="1" s="1"/>
  <c r="R193" i="1" s="1"/>
  <c r="BR201" i="1"/>
  <c r="BV201" i="1" s="1"/>
  <c r="R201" i="1" s="1"/>
  <c r="BR209" i="1"/>
  <c r="BV209" i="1" s="1"/>
  <c r="R209" i="1" s="1"/>
  <c r="BR217" i="1"/>
  <c r="BV217" i="1" s="1"/>
  <c r="R217" i="1" s="1"/>
  <c r="BR225" i="1"/>
  <c r="BV225" i="1" s="1"/>
  <c r="R225" i="1" s="1"/>
  <c r="BR233" i="1"/>
  <c r="BV233" i="1" s="1"/>
  <c r="R233" i="1" s="1"/>
  <c r="BR241" i="1"/>
  <c r="BV241" i="1" s="1"/>
  <c r="R241" i="1" s="1"/>
  <c r="BR249" i="1"/>
  <c r="BV249" i="1" s="1"/>
  <c r="R249" i="1" s="1"/>
  <c r="BR257" i="1"/>
  <c r="BV257" i="1" s="1"/>
  <c r="R257" i="1" s="1"/>
  <c r="BR265" i="1"/>
  <c r="BV265" i="1" s="1"/>
  <c r="R265" i="1" s="1"/>
  <c r="BR273" i="1"/>
  <c r="BV273" i="1" s="1"/>
  <c r="R273" i="1" s="1"/>
  <c r="BR281" i="1"/>
  <c r="BV281" i="1" s="1"/>
  <c r="R281" i="1" s="1"/>
  <c r="BR289" i="1"/>
  <c r="BV289" i="1" s="1"/>
  <c r="R289" i="1" s="1"/>
  <c r="BR297" i="1"/>
  <c r="BV297" i="1" s="1"/>
  <c r="R297" i="1" s="1"/>
  <c r="BR305" i="1"/>
  <c r="BV305" i="1" s="1"/>
  <c r="R305" i="1" s="1"/>
  <c r="BR313" i="1"/>
  <c r="BV313" i="1" s="1"/>
  <c r="R313" i="1" s="1"/>
  <c r="BR321" i="1"/>
  <c r="BV321" i="1" s="1"/>
  <c r="R321" i="1" s="1"/>
  <c r="BR329" i="1"/>
  <c r="BV329" i="1" s="1"/>
  <c r="R329" i="1" s="1"/>
  <c r="BR337" i="1"/>
  <c r="BV337" i="1" s="1"/>
  <c r="R337" i="1" s="1"/>
  <c r="BR345" i="1"/>
  <c r="BV345" i="1" s="1"/>
  <c r="R345" i="1" s="1"/>
  <c r="BR353" i="1"/>
  <c r="BV353" i="1" s="1"/>
  <c r="R353" i="1" s="1"/>
  <c r="BR361" i="1"/>
  <c r="BV361" i="1" s="1"/>
  <c r="R361" i="1" s="1"/>
  <c r="BR369" i="1"/>
  <c r="BV369" i="1" s="1"/>
  <c r="R369" i="1" s="1"/>
  <c r="BR377" i="1"/>
  <c r="BV377" i="1" s="1"/>
  <c r="R377" i="1" s="1"/>
  <c r="BR385" i="1"/>
  <c r="BV385" i="1" s="1"/>
  <c r="R385" i="1" s="1"/>
  <c r="BR393" i="1"/>
  <c r="BV393" i="1" s="1"/>
  <c r="R393" i="1" s="1"/>
  <c r="BR401" i="1"/>
  <c r="BV401" i="1" s="1"/>
  <c r="R401" i="1" s="1"/>
  <c r="BR409" i="1"/>
  <c r="BV409" i="1" s="1"/>
  <c r="R409" i="1" s="1"/>
  <c r="BR417" i="1"/>
  <c r="BV417" i="1" s="1"/>
  <c r="R417" i="1" s="1"/>
  <c r="BR425" i="1"/>
  <c r="BV425" i="1" s="1"/>
  <c r="R425" i="1" s="1"/>
  <c r="BR433" i="1"/>
  <c r="BV433" i="1" s="1"/>
  <c r="R433" i="1" s="1"/>
  <c r="BR441" i="1"/>
  <c r="BV441" i="1" s="1"/>
  <c r="R441" i="1" s="1"/>
  <c r="BR449" i="1"/>
  <c r="BV449" i="1" s="1"/>
  <c r="R449" i="1" s="1"/>
  <c r="BR457" i="1"/>
  <c r="BV457" i="1" s="1"/>
  <c r="R457" i="1" s="1"/>
  <c r="BR465" i="1"/>
  <c r="BV465" i="1" s="1"/>
  <c r="R465" i="1" s="1"/>
  <c r="BR473" i="1"/>
  <c r="BV473" i="1" s="1"/>
  <c r="R473" i="1" s="1"/>
  <c r="BR481" i="1"/>
  <c r="BV481" i="1" s="1"/>
  <c r="R481" i="1" s="1"/>
  <c r="BR489" i="1"/>
  <c r="BV489" i="1" s="1"/>
  <c r="R489" i="1" s="1"/>
  <c r="BR497" i="1"/>
  <c r="BV497" i="1" s="1"/>
  <c r="R497" i="1" s="1"/>
  <c r="BR505" i="1"/>
  <c r="BV505" i="1" s="1"/>
  <c r="R505" i="1" s="1"/>
  <c r="BR513" i="1"/>
  <c r="BV513" i="1" s="1"/>
  <c r="R513" i="1" s="1"/>
  <c r="BR521" i="1"/>
  <c r="BV521" i="1" s="1"/>
  <c r="R521" i="1" s="1"/>
  <c r="BR529" i="1"/>
  <c r="BV529" i="1" s="1"/>
  <c r="R529" i="1" s="1"/>
  <c r="BR27" i="1"/>
  <c r="BV27" i="1" s="1"/>
  <c r="R27" i="1" s="1"/>
  <c r="BR35" i="1"/>
  <c r="BV35" i="1" s="1"/>
  <c r="R35" i="1" s="1"/>
  <c r="BR43" i="1"/>
  <c r="BV43" i="1" s="1"/>
  <c r="R43" i="1" s="1"/>
  <c r="BR51" i="1"/>
  <c r="BV51" i="1" s="1"/>
  <c r="R51" i="1" s="1"/>
  <c r="BR59" i="1"/>
  <c r="BV59" i="1" s="1"/>
  <c r="R59" i="1" s="1"/>
  <c r="BR67" i="1"/>
  <c r="BV67" i="1" s="1"/>
  <c r="R67" i="1" s="1"/>
  <c r="BR75" i="1"/>
  <c r="BV75" i="1" s="1"/>
  <c r="R75" i="1" s="1"/>
  <c r="BR83" i="1"/>
  <c r="BV83" i="1" s="1"/>
  <c r="R83" i="1" s="1"/>
  <c r="BR91" i="1"/>
  <c r="BV91" i="1" s="1"/>
  <c r="R91" i="1" s="1"/>
  <c r="BR99" i="1"/>
  <c r="BV99" i="1" s="1"/>
  <c r="R99" i="1" s="1"/>
  <c r="BR107" i="1"/>
  <c r="BV107" i="1" s="1"/>
  <c r="R107" i="1" s="1"/>
  <c r="BR115" i="1"/>
  <c r="BV115" i="1" s="1"/>
  <c r="R115" i="1" s="1"/>
  <c r="BR123" i="1"/>
  <c r="BV123" i="1" s="1"/>
  <c r="R123" i="1" s="1"/>
  <c r="BR131" i="1"/>
  <c r="BV131" i="1" s="1"/>
  <c r="R131" i="1" s="1"/>
  <c r="BR139" i="1"/>
  <c r="BV139" i="1" s="1"/>
  <c r="R139" i="1" s="1"/>
  <c r="BR147" i="1"/>
  <c r="BV147" i="1" s="1"/>
  <c r="R147" i="1" s="1"/>
  <c r="BR155" i="1"/>
  <c r="BV155" i="1" s="1"/>
  <c r="R155" i="1" s="1"/>
  <c r="BR163" i="1"/>
  <c r="BV163" i="1" s="1"/>
  <c r="R163" i="1" s="1"/>
  <c r="BR171" i="1"/>
  <c r="BV171" i="1" s="1"/>
  <c r="R171" i="1" s="1"/>
  <c r="BR179" i="1"/>
  <c r="BV179" i="1" s="1"/>
  <c r="R179" i="1" s="1"/>
  <c r="BR187" i="1"/>
  <c r="BV187" i="1" s="1"/>
  <c r="R187" i="1" s="1"/>
  <c r="BR195" i="1"/>
  <c r="BV195" i="1" s="1"/>
  <c r="R195" i="1" s="1"/>
  <c r="BR203" i="1"/>
  <c r="BV203" i="1" s="1"/>
  <c r="R203" i="1" s="1"/>
  <c r="BR211" i="1"/>
  <c r="BV211" i="1" s="1"/>
  <c r="R211" i="1" s="1"/>
  <c r="BR219" i="1"/>
  <c r="BV219" i="1" s="1"/>
  <c r="R219" i="1" s="1"/>
  <c r="BR227" i="1"/>
  <c r="BV227" i="1" s="1"/>
  <c r="R227" i="1" s="1"/>
  <c r="BR235" i="1"/>
  <c r="BV235" i="1" s="1"/>
  <c r="R235" i="1" s="1"/>
  <c r="BR243" i="1"/>
  <c r="BV243" i="1" s="1"/>
  <c r="R243" i="1" s="1"/>
  <c r="BR251" i="1"/>
  <c r="BV251" i="1" s="1"/>
  <c r="R251" i="1" s="1"/>
  <c r="BR259" i="1"/>
  <c r="BV259" i="1" s="1"/>
  <c r="R259" i="1" s="1"/>
  <c r="BR267" i="1"/>
  <c r="BV267" i="1" s="1"/>
  <c r="R267" i="1" s="1"/>
  <c r="BR275" i="1"/>
  <c r="BV275" i="1" s="1"/>
  <c r="R275" i="1" s="1"/>
  <c r="BR283" i="1"/>
  <c r="BV283" i="1" s="1"/>
  <c r="R283" i="1" s="1"/>
  <c r="BR291" i="1"/>
  <c r="BV291" i="1" s="1"/>
  <c r="R291" i="1" s="1"/>
  <c r="BR299" i="1"/>
  <c r="BV299" i="1" s="1"/>
  <c r="R299" i="1" s="1"/>
  <c r="BR307" i="1"/>
  <c r="BV307" i="1" s="1"/>
  <c r="R307" i="1" s="1"/>
  <c r="BR315" i="1"/>
  <c r="BV315" i="1" s="1"/>
  <c r="R315" i="1" s="1"/>
  <c r="BR323" i="1"/>
  <c r="BV323" i="1" s="1"/>
  <c r="R323" i="1" s="1"/>
  <c r="BR331" i="1"/>
  <c r="BV331" i="1" s="1"/>
  <c r="R331" i="1" s="1"/>
  <c r="BR339" i="1"/>
  <c r="BV339" i="1" s="1"/>
  <c r="R339" i="1" s="1"/>
  <c r="BR347" i="1"/>
  <c r="BV347" i="1" s="1"/>
  <c r="R347" i="1" s="1"/>
  <c r="BR355" i="1"/>
  <c r="BV355" i="1" s="1"/>
  <c r="R355" i="1" s="1"/>
  <c r="BR363" i="1"/>
  <c r="BV363" i="1" s="1"/>
  <c r="R363" i="1" s="1"/>
  <c r="BR371" i="1"/>
  <c r="BV371" i="1" s="1"/>
  <c r="R371" i="1" s="1"/>
  <c r="BR379" i="1"/>
  <c r="BV379" i="1" s="1"/>
  <c r="R379" i="1" s="1"/>
  <c r="BR387" i="1"/>
  <c r="BV387" i="1" s="1"/>
  <c r="R387" i="1" s="1"/>
  <c r="BR395" i="1"/>
  <c r="BV395" i="1" s="1"/>
  <c r="R395" i="1" s="1"/>
  <c r="BR403" i="1"/>
  <c r="BV403" i="1" s="1"/>
  <c r="R403" i="1" s="1"/>
  <c r="BR411" i="1"/>
  <c r="BV411" i="1" s="1"/>
  <c r="R411" i="1" s="1"/>
  <c r="BR419" i="1"/>
  <c r="BV419" i="1" s="1"/>
  <c r="R419" i="1" s="1"/>
  <c r="BR427" i="1"/>
  <c r="BV427" i="1" s="1"/>
  <c r="R427" i="1" s="1"/>
  <c r="BR435" i="1"/>
  <c r="BV435" i="1" s="1"/>
  <c r="R435" i="1" s="1"/>
  <c r="BR443" i="1"/>
  <c r="BV443" i="1" s="1"/>
  <c r="R443" i="1" s="1"/>
  <c r="BR451" i="1"/>
  <c r="BV451" i="1" s="1"/>
  <c r="R451" i="1" s="1"/>
  <c r="BR459" i="1"/>
  <c r="BV459" i="1" s="1"/>
  <c r="R459" i="1" s="1"/>
  <c r="BR467" i="1"/>
  <c r="BV467" i="1" s="1"/>
  <c r="R467" i="1" s="1"/>
  <c r="BR475" i="1"/>
  <c r="BV475" i="1" s="1"/>
  <c r="R475" i="1" s="1"/>
  <c r="BR483" i="1"/>
  <c r="BV483" i="1" s="1"/>
  <c r="R483" i="1" s="1"/>
  <c r="BR491" i="1"/>
  <c r="BV491" i="1" s="1"/>
  <c r="R491" i="1" s="1"/>
  <c r="BR499" i="1"/>
  <c r="BV499" i="1" s="1"/>
  <c r="R499" i="1" s="1"/>
  <c r="BR507" i="1"/>
  <c r="BV507" i="1" s="1"/>
  <c r="R507" i="1" s="1"/>
  <c r="BR515" i="1"/>
  <c r="BV515" i="1" s="1"/>
  <c r="R515" i="1" s="1"/>
  <c r="BR523" i="1"/>
  <c r="BV523" i="1" s="1"/>
  <c r="R523" i="1" s="1"/>
  <c r="BR531" i="1"/>
  <c r="BV531" i="1" s="1"/>
  <c r="R531" i="1" s="1"/>
  <c r="BR28" i="1"/>
  <c r="BV28" i="1" s="1"/>
  <c r="R28" i="1" s="1"/>
  <c r="BR36" i="1"/>
  <c r="BV36" i="1" s="1"/>
  <c r="R36" i="1" s="1"/>
  <c r="BR44" i="1"/>
  <c r="BV44" i="1" s="1"/>
  <c r="R44" i="1" s="1"/>
  <c r="BR52" i="1"/>
  <c r="BV52" i="1" s="1"/>
  <c r="R52" i="1" s="1"/>
  <c r="BR60" i="1"/>
  <c r="BV60" i="1" s="1"/>
  <c r="R60" i="1" s="1"/>
  <c r="BR68" i="1"/>
  <c r="BV68" i="1" s="1"/>
  <c r="R68" i="1" s="1"/>
  <c r="BR76" i="1"/>
  <c r="BV76" i="1" s="1"/>
  <c r="R76" i="1" s="1"/>
  <c r="BR84" i="1"/>
  <c r="BV84" i="1" s="1"/>
  <c r="R84" i="1" s="1"/>
  <c r="BR92" i="1"/>
  <c r="BV92" i="1" s="1"/>
  <c r="R92" i="1" s="1"/>
  <c r="BR100" i="1"/>
  <c r="BV100" i="1" s="1"/>
  <c r="R100" i="1" s="1"/>
  <c r="BR108" i="1"/>
  <c r="BV108" i="1" s="1"/>
  <c r="R108" i="1" s="1"/>
  <c r="BR116" i="1"/>
  <c r="BV116" i="1" s="1"/>
  <c r="R116" i="1" s="1"/>
  <c r="BR124" i="1"/>
  <c r="BV124" i="1" s="1"/>
  <c r="R124" i="1" s="1"/>
  <c r="BR132" i="1"/>
  <c r="BV132" i="1" s="1"/>
  <c r="R132" i="1" s="1"/>
  <c r="BR140" i="1"/>
  <c r="BV140" i="1" s="1"/>
  <c r="R140" i="1" s="1"/>
  <c r="BR148" i="1"/>
  <c r="BV148" i="1" s="1"/>
  <c r="R148" i="1" s="1"/>
  <c r="BR156" i="1"/>
  <c r="BV156" i="1" s="1"/>
  <c r="R156" i="1" s="1"/>
  <c r="BR164" i="1"/>
  <c r="BV164" i="1" s="1"/>
  <c r="R164" i="1" s="1"/>
  <c r="BR172" i="1"/>
  <c r="BV172" i="1" s="1"/>
  <c r="R172" i="1" s="1"/>
  <c r="BR180" i="1"/>
  <c r="BV180" i="1" s="1"/>
  <c r="R180" i="1" s="1"/>
  <c r="BR188" i="1"/>
  <c r="BV188" i="1" s="1"/>
  <c r="R188" i="1" s="1"/>
  <c r="BR196" i="1"/>
  <c r="BV196" i="1" s="1"/>
  <c r="R196" i="1" s="1"/>
  <c r="BR204" i="1"/>
  <c r="BV204" i="1" s="1"/>
  <c r="R204" i="1" s="1"/>
  <c r="BR212" i="1"/>
  <c r="BV212" i="1" s="1"/>
  <c r="R212" i="1" s="1"/>
  <c r="BR220" i="1"/>
  <c r="BV220" i="1" s="1"/>
  <c r="R220" i="1" s="1"/>
  <c r="BR228" i="1"/>
  <c r="BV228" i="1" s="1"/>
  <c r="R228" i="1" s="1"/>
  <c r="BR236" i="1"/>
  <c r="BV236" i="1" s="1"/>
  <c r="R236" i="1" s="1"/>
  <c r="BR244" i="1"/>
  <c r="BV244" i="1" s="1"/>
  <c r="R244" i="1" s="1"/>
  <c r="BR252" i="1"/>
  <c r="BV252" i="1" s="1"/>
  <c r="R252" i="1" s="1"/>
  <c r="BR260" i="1"/>
  <c r="BV260" i="1" s="1"/>
  <c r="R260" i="1" s="1"/>
  <c r="BR268" i="1"/>
  <c r="BV268" i="1" s="1"/>
  <c r="R268" i="1" s="1"/>
  <c r="BR276" i="1"/>
  <c r="BV276" i="1" s="1"/>
  <c r="R276" i="1" s="1"/>
  <c r="BR284" i="1"/>
  <c r="BV284" i="1" s="1"/>
  <c r="R284" i="1" s="1"/>
  <c r="BR292" i="1"/>
  <c r="BV292" i="1" s="1"/>
  <c r="R292" i="1" s="1"/>
  <c r="BR300" i="1"/>
  <c r="BV300" i="1" s="1"/>
  <c r="R300" i="1" s="1"/>
  <c r="BR308" i="1"/>
  <c r="BV308" i="1" s="1"/>
  <c r="R308" i="1" s="1"/>
  <c r="BR316" i="1"/>
  <c r="BV316" i="1" s="1"/>
  <c r="R316" i="1" s="1"/>
  <c r="BR324" i="1"/>
  <c r="BV324" i="1" s="1"/>
  <c r="R324" i="1" s="1"/>
  <c r="BR332" i="1"/>
  <c r="BV332" i="1" s="1"/>
  <c r="R332" i="1" s="1"/>
  <c r="BR340" i="1"/>
  <c r="BV340" i="1" s="1"/>
  <c r="R340" i="1" s="1"/>
  <c r="BR348" i="1"/>
  <c r="BV348" i="1" s="1"/>
  <c r="R348" i="1" s="1"/>
  <c r="BR356" i="1"/>
  <c r="BV356" i="1" s="1"/>
  <c r="R356" i="1" s="1"/>
  <c r="BR364" i="1"/>
  <c r="BV364" i="1" s="1"/>
  <c r="R364" i="1" s="1"/>
  <c r="BR372" i="1"/>
  <c r="BV372" i="1" s="1"/>
  <c r="R372" i="1" s="1"/>
  <c r="BR380" i="1"/>
  <c r="BV380" i="1" s="1"/>
  <c r="R380" i="1" s="1"/>
  <c r="BR388" i="1"/>
  <c r="BV388" i="1" s="1"/>
  <c r="R388" i="1" s="1"/>
  <c r="BR396" i="1"/>
  <c r="BV396" i="1" s="1"/>
  <c r="R396" i="1" s="1"/>
  <c r="BR404" i="1"/>
  <c r="BV404" i="1" s="1"/>
  <c r="R404" i="1" s="1"/>
  <c r="BR412" i="1"/>
  <c r="BV412" i="1" s="1"/>
  <c r="R412" i="1" s="1"/>
  <c r="BR420" i="1"/>
  <c r="BV420" i="1" s="1"/>
  <c r="R420" i="1" s="1"/>
  <c r="BR428" i="1"/>
  <c r="BV428" i="1" s="1"/>
  <c r="R428" i="1" s="1"/>
  <c r="BR436" i="1"/>
  <c r="BV436" i="1" s="1"/>
  <c r="R436" i="1" s="1"/>
  <c r="BR444" i="1"/>
  <c r="BV444" i="1" s="1"/>
  <c r="R444" i="1" s="1"/>
  <c r="BR452" i="1"/>
  <c r="BV452" i="1" s="1"/>
  <c r="R452" i="1" s="1"/>
  <c r="BR460" i="1"/>
  <c r="BV460" i="1" s="1"/>
  <c r="R460" i="1" s="1"/>
  <c r="BR468" i="1"/>
  <c r="BV468" i="1" s="1"/>
  <c r="R468" i="1" s="1"/>
  <c r="BR476" i="1"/>
  <c r="BV476" i="1" s="1"/>
  <c r="R476" i="1" s="1"/>
  <c r="BR484" i="1"/>
  <c r="BV484" i="1" s="1"/>
  <c r="R484" i="1" s="1"/>
  <c r="BR492" i="1"/>
  <c r="BV492" i="1" s="1"/>
  <c r="R492" i="1" s="1"/>
  <c r="BR500" i="1"/>
  <c r="BV500" i="1" s="1"/>
  <c r="R500" i="1" s="1"/>
  <c r="BR508" i="1"/>
  <c r="BV508" i="1" s="1"/>
  <c r="R508" i="1" s="1"/>
  <c r="BR516" i="1"/>
  <c r="BV516" i="1" s="1"/>
  <c r="R516" i="1" s="1"/>
  <c r="BR524" i="1"/>
  <c r="BV524" i="1" s="1"/>
  <c r="R524" i="1" s="1"/>
  <c r="BR532" i="1"/>
  <c r="BV532" i="1" s="1"/>
  <c r="R532" i="1" s="1"/>
  <c r="BR540" i="1"/>
  <c r="BV540" i="1" s="1"/>
  <c r="R540" i="1" s="1"/>
  <c r="BR548" i="1"/>
  <c r="BV548" i="1" s="1"/>
  <c r="R548" i="1" s="1"/>
  <c r="BR556" i="1"/>
  <c r="BV556" i="1" s="1"/>
  <c r="R556" i="1" s="1"/>
  <c r="BR564" i="1"/>
  <c r="BV564" i="1" s="1"/>
  <c r="R564" i="1" s="1"/>
  <c r="BR572" i="1"/>
  <c r="BV572" i="1" s="1"/>
  <c r="R572" i="1" s="1"/>
  <c r="BR580" i="1"/>
  <c r="BV580" i="1" s="1"/>
  <c r="R580" i="1" s="1"/>
  <c r="BR588" i="1"/>
  <c r="BV588" i="1" s="1"/>
  <c r="R588" i="1" s="1"/>
  <c r="BR596" i="1"/>
  <c r="BV596" i="1" s="1"/>
  <c r="R596" i="1" s="1"/>
  <c r="BR604" i="1"/>
  <c r="BV604" i="1" s="1"/>
  <c r="R604" i="1" s="1"/>
  <c r="BR612" i="1"/>
  <c r="BV612" i="1" s="1"/>
  <c r="R612" i="1" s="1"/>
  <c r="BR620" i="1"/>
  <c r="BV620" i="1" s="1"/>
  <c r="R620" i="1" s="1"/>
  <c r="BR628" i="1"/>
  <c r="BV628" i="1" s="1"/>
  <c r="R628" i="1" s="1"/>
  <c r="BR636" i="1"/>
  <c r="BV636" i="1" s="1"/>
  <c r="R636" i="1" s="1"/>
  <c r="BR644" i="1"/>
  <c r="BV644" i="1" s="1"/>
  <c r="R644" i="1" s="1"/>
  <c r="BR652" i="1"/>
  <c r="BV652" i="1" s="1"/>
  <c r="R652" i="1" s="1"/>
  <c r="BR660" i="1"/>
  <c r="BV660" i="1" s="1"/>
  <c r="R660" i="1" s="1"/>
  <c r="BR668" i="1"/>
  <c r="BV668" i="1" s="1"/>
  <c r="R668" i="1" s="1"/>
  <c r="BR676" i="1"/>
  <c r="BV676" i="1" s="1"/>
  <c r="R676" i="1" s="1"/>
  <c r="BR684" i="1"/>
  <c r="BV684" i="1" s="1"/>
  <c r="R684" i="1" s="1"/>
  <c r="BR692" i="1"/>
  <c r="BV692" i="1" s="1"/>
  <c r="R692" i="1" s="1"/>
  <c r="BR700" i="1"/>
  <c r="BV700" i="1" s="1"/>
  <c r="R700" i="1" s="1"/>
  <c r="BR30" i="1"/>
  <c r="BV30" i="1" s="1"/>
  <c r="R30" i="1" s="1"/>
  <c r="BR38" i="1"/>
  <c r="BV38" i="1" s="1"/>
  <c r="R38" i="1" s="1"/>
  <c r="BR46" i="1"/>
  <c r="BV46" i="1" s="1"/>
  <c r="R46" i="1" s="1"/>
  <c r="BR54" i="1"/>
  <c r="BV54" i="1" s="1"/>
  <c r="R54" i="1" s="1"/>
  <c r="BR62" i="1"/>
  <c r="BV62" i="1" s="1"/>
  <c r="R62" i="1" s="1"/>
  <c r="BR70" i="1"/>
  <c r="BV70" i="1" s="1"/>
  <c r="R70" i="1" s="1"/>
  <c r="BR78" i="1"/>
  <c r="BV78" i="1" s="1"/>
  <c r="R78" i="1" s="1"/>
  <c r="BR86" i="1"/>
  <c r="BV86" i="1" s="1"/>
  <c r="R86" i="1" s="1"/>
  <c r="BR94" i="1"/>
  <c r="BV94" i="1" s="1"/>
  <c r="R94" i="1" s="1"/>
  <c r="BR102" i="1"/>
  <c r="BV102" i="1" s="1"/>
  <c r="R102" i="1" s="1"/>
  <c r="BR110" i="1"/>
  <c r="BV110" i="1" s="1"/>
  <c r="R110" i="1" s="1"/>
  <c r="BR118" i="1"/>
  <c r="BV118" i="1" s="1"/>
  <c r="R118" i="1" s="1"/>
  <c r="BR126" i="1"/>
  <c r="BV126" i="1" s="1"/>
  <c r="R126" i="1" s="1"/>
  <c r="BR134" i="1"/>
  <c r="BV134" i="1" s="1"/>
  <c r="R134" i="1" s="1"/>
  <c r="BR142" i="1"/>
  <c r="BV142" i="1" s="1"/>
  <c r="R142" i="1" s="1"/>
  <c r="BR150" i="1"/>
  <c r="BV150" i="1" s="1"/>
  <c r="R150" i="1" s="1"/>
  <c r="BR158" i="1"/>
  <c r="BV158" i="1" s="1"/>
  <c r="R158" i="1" s="1"/>
  <c r="BR166" i="1"/>
  <c r="BV166" i="1" s="1"/>
  <c r="R166" i="1" s="1"/>
  <c r="BR174" i="1"/>
  <c r="BV174" i="1" s="1"/>
  <c r="R174" i="1" s="1"/>
  <c r="BR182" i="1"/>
  <c r="BV182" i="1" s="1"/>
  <c r="R182" i="1" s="1"/>
  <c r="BR190" i="1"/>
  <c r="BV190" i="1" s="1"/>
  <c r="R190" i="1" s="1"/>
  <c r="BR198" i="1"/>
  <c r="BV198" i="1" s="1"/>
  <c r="R198" i="1" s="1"/>
  <c r="BR206" i="1"/>
  <c r="BV206" i="1" s="1"/>
  <c r="R206" i="1" s="1"/>
  <c r="BR214" i="1"/>
  <c r="BV214" i="1" s="1"/>
  <c r="R214" i="1" s="1"/>
  <c r="BR222" i="1"/>
  <c r="BV222" i="1" s="1"/>
  <c r="R222" i="1" s="1"/>
  <c r="BR230" i="1"/>
  <c r="BV230" i="1" s="1"/>
  <c r="R230" i="1" s="1"/>
  <c r="BR238" i="1"/>
  <c r="BV238" i="1" s="1"/>
  <c r="R238" i="1" s="1"/>
  <c r="BR246" i="1"/>
  <c r="BV246" i="1" s="1"/>
  <c r="R246" i="1" s="1"/>
  <c r="BR254" i="1"/>
  <c r="BV254" i="1" s="1"/>
  <c r="R254" i="1" s="1"/>
  <c r="BR262" i="1"/>
  <c r="BV262" i="1" s="1"/>
  <c r="R262" i="1" s="1"/>
  <c r="BR270" i="1"/>
  <c r="BV270" i="1" s="1"/>
  <c r="R270" i="1" s="1"/>
  <c r="BR278" i="1"/>
  <c r="BV278" i="1" s="1"/>
  <c r="R278" i="1" s="1"/>
  <c r="BR286" i="1"/>
  <c r="BV286" i="1" s="1"/>
  <c r="R286" i="1" s="1"/>
  <c r="BR294" i="1"/>
  <c r="BV294" i="1" s="1"/>
  <c r="R294" i="1" s="1"/>
  <c r="BR302" i="1"/>
  <c r="BV302" i="1" s="1"/>
  <c r="R302" i="1" s="1"/>
  <c r="BR310" i="1"/>
  <c r="BV310" i="1" s="1"/>
  <c r="R310" i="1" s="1"/>
  <c r="BR318" i="1"/>
  <c r="BV318" i="1" s="1"/>
  <c r="R318" i="1" s="1"/>
  <c r="BR326" i="1"/>
  <c r="BV326" i="1" s="1"/>
  <c r="R326" i="1" s="1"/>
  <c r="BR334" i="1"/>
  <c r="BV334" i="1" s="1"/>
  <c r="R334" i="1" s="1"/>
  <c r="BR342" i="1"/>
  <c r="BV342" i="1" s="1"/>
  <c r="R342" i="1" s="1"/>
  <c r="BR350" i="1"/>
  <c r="BV350" i="1" s="1"/>
  <c r="R350" i="1" s="1"/>
  <c r="BR358" i="1"/>
  <c r="BV358" i="1" s="1"/>
  <c r="R358" i="1" s="1"/>
  <c r="BR366" i="1"/>
  <c r="BV366" i="1" s="1"/>
  <c r="R366" i="1" s="1"/>
  <c r="BR374" i="1"/>
  <c r="BV374" i="1" s="1"/>
  <c r="R374" i="1" s="1"/>
  <c r="BR382" i="1"/>
  <c r="BV382" i="1" s="1"/>
  <c r="R382" i="1" s="1"/>
  <c r="BR390" i="1"/>
  <c r="BV390" i="1" s="1"/>
  <c r="R390" i="1" s="1"/>
  <c r="BR398" i="1"/>
  <c r="BV398" i="1" s="1"/>
  <c r="R398" i="1" s="1"/>
  <c r="BR406" i="1"/>
  <c r="BV406" i="1" s="1"/>
  <c r="R406" i="1" s="1"/>
  <c r="BR414" i="1"/>
  <c r="BV414" i="1" s="1"/>
  <c r="R414" i="1" s="1"/>
  <c r="BR422" i="1"/>
  <c r="BV422" i="1" s="1"/>
  <c r="R422" i="1" s="1"/>
  <c r="BR430" i="1"/>
  <c r="BV430" i="1" s="1"/>
  <c r="R430" i="1" s="1"/>
  <c r="BR438" i="1"/>
  <c r="BV438" i="1" s="1"/>
  <c r="R438" i="1" s="1"/>
  <c r="BR446" i="1"/>
  <c r="BV446" i="1" s="1"/>
  <c r="R446" i="1" s="1"/>
  <c r="BR454" i="1"/>
  <c r="BV454" i="1" s="1"/>
  <c r="R454" i="1" s="1"/>
  <c r="BR462" i="1"/>
  <c r="BV462" i="1" s="1"/>
  <c r="R462" i="1" s="1"/>
  <c r="BR470" i="1"/>
  <c r="BV470" i="1" s="1"/>
  <c r="R470" i="1" s="1"/>
  <c r="BR478" i="1"/>
  <c r="BV478" i="1" s="1"/>
  <c r="R478" i="1" s="1"/>
  <c r="BR486" i="1"/>
  <c r="BV486" i="1" s="1"/>
  <c r="R486" i="1" s="1"/>
  <c r="BR494" i="1"/>
  <c r="BV494" i="1" s="1"/>
  <c r="R494" i="1" s="1"/>
  <c r="BR502" i="1"/>
  <c r="BV502" i="1" s="1"/>
  <c r="R502" i="1" s="1"/>
  <c r="BR510" i="1"/>
  <c r="BV510" i="1" s="1"/>
  <c r="R510" i="1" s="1"/>
  <c r="BR518" i="1"/>
  <c r="BV518" i="1" s="1"/>
  <c r="R518" i="1" s="1"/>
  <c r="BR526" i="1"/>
  <c r="BV526" i="1" s="1"/>
  <c r="R526" i="1" s="1"/>
  <c r="BR534" i="1"/>
  <c r="BV534" i="1" s="1"/>
  <c r="R534" i="1" s="1"/>
  <c r="BR542" i="1"/>
  <c r="BV542" i="1" s="1"/>
  <c r="R542" i="1" s="1"/>
  <c r="BR550" i="1"/>
  <c r="BV550" i="1" s="1"/>
  <c r="R550" i="1" s="1"/>
  <c r="BR558" i="1"/>
  <c r="BV558" i="1" s="1"/>
  <c r="R558" i="1" s="1"/>
  <c r="BR566" i="1"/>
  <c r="BV566" i="1" s="1"/>
  <c r="R566" i="1" s="1"/>
  <c r="BR574" i="1"/>
  <c r="BV574" i="1" s="1"/>
  <c r="R574" i="1" s="1"/>
  <c r="BR582" i="1"/>
  <c r="BV582" i="1" s="1"/>
  <c r="R582" i="1" s="1"/>
  <c r="BR590" i="1"/>
  <c r="BV590" i="1" s="1"/>
  <c r="R590" i="1" s="1"/>
  <c r="BR598" i="1"/>
  <c r="BV598" i="1" s="1"/>
  <c r="R598" i="1" s="1"/>
  <c r="BR606" i="1"/>
  <c r="BV606" i="1" s="1"/>
  <c r="R606" i="1" s="1"/>
  <c r="BR614" i="1"/>
  <c r="BV614" i="1" s="1"/>
  <c r="R614" i="1" s="1"/>
  <c r="BR622" i="1"/>
  <c r="BV622" i="1" s="1"/>
  <c r="R622" i="1" s="1"/>
  <c r="BR630" i="1"/>
  <c r="BV630" i="1" s="1"/>
  <c r="R630" i="1" s="1"/>
  <c r="BR638" i="1"/>
  <c r="BV638" i="1" s="1"/>
  <c r="R638" i="1" s="1"/>
  <c r="BR646" i="1"/>
  <c r="BV646" i="1" s="1"/>
  <c r="R646" i="1" s="1"/>
  <c r="BR654" i="1"/>
  <c r="BV654" i="1" s="1"/>
  <c r="R654" i="1" s="1"/>
  <c r="BR662" i="1"/>
  <c r="BV662" i="1" s="1"/>
  <c r="R662" i="1" s="1"/>
  <c r="BR670" i="1"/>
  <c r="BV670" i="1" s="1"/>
  <c r="R670" i="1" s="1"/>
  <c r="BR678" i="1"/>
  <c r="BV678" i="1" s="1"/>
  <c r="R678" i="1" s="1"/>
  <c r="BR686" i="1"/>
  <c r="BV686" i="1" s="1"/>
  <c r="R686" i="1" s="1"/>
  <c r="BR694" i="1"/>
  <c r="BV694" i="1" s="1"/>
  <c r="R694" i="1" s="1"/>
  <c r="BR702" i="1"/>
  <c r="BV702" i="1" s="1"/>
  <c r="R702" i="1" s="1"/>
  <c r="BR31" i="1"/>
  <c r="BV31" i="1" s="1"/>
  <c r="R31" i="1" s="1"/>
  <c r="BR39" i="1"/>
  <c r="BV39" i="1" s="1"/>
  <c r="R39" i="1" s="1"/>
  <c r="BR47" i="1"/>
  <c r="BV47" i="1" s="1"/>
  <c r="R47" i="1" s="1"/>
  <c r="BR55" i="1"/>
  <c r="BV55" i="1" s="1"/>
  <c r="R55" i="1" s="1"/>
  <c r="BR63" i="1"/>
  <c r="BV63" i="1" s="1"/>
  <c r="R63" i="1" s="1"/>
  <c r="BR71" i="1"/>
  <c r="BV71" i="1" s="1"/>
  <c r="R71" i="1" s="1"/>
  <c r="BR79" i="1"/>
  <c r="BV79" i="1" s="1"/>
  <c r="R79" i="1" s="1"/>
  <c r="BR87" i="1"/>
  <c r="BV87" i="1" s="1"/>
  <c r="R87" i="1" s="1"/>
  <c r="BR95" i="1"/>
  <c r="BV95" i="1" s="1"/>
  <c r="R95" i="1" s="1"/>
  <c r="BR103" i="1"/>
  <c r="BV103" i="1" s="1"/>
  <c r="R103" i="1" s="1"/>
  <c r="BR111" i="1"/>
  <c r="BV111" i="1" s="1"/>
  <c r="R111" i="1" s="1"/>
  <c r="BR119" i="1"/>
  <c r="BV119" i="1" s="1"/>
  <c r="R119" i="1" s="1"/>
  <c r="BR127" i="1"/>
  <c r="BV127" i="1" s="1"/>
  <c r="R127" i="1" s="1"/>
  <c r="BR135" i="1"/>
  <c r="BV135" i="1" s="1"/>
  <c r="R135" i="1" s="1"/>
  <c r="BR143" i="1"/>
  <c r="BV143" i="1" s="1"/>
  <c r="R143" i="1" s="1"/>
  <c r="BR151" i="1"/>
  <c r="BV151" i="1" s="1"/>
  <c r="R151" i="1" s="1"/>
  <c r="BR159" i="1"/>
  <c r="BV159" i="1" s="1"/>
  <c r="R159" i="1" s="1"/>
  <c r="BR167" i="1"/>
  <c r="BV167" i="1" s="1"/>
  <c r="R167" i="1" s="1"/>
  <c r="BR175" i="1"/>
  <c r="BV175" i="1" s="1"/>
  <c r="R175" i="1" s="1"/>
  <c r="BR183" i="1"/>
  <c r="BV183" i="1" s="1"/>
  <c r="R183" i="1" s="1"/>
  <c r="BR191" i="1"/>
  <c r="BV191" i="1" s="1"/>
  <c r="R191" i="1" s="1"/>
  <c r="BR199" i="1"/>
  <c r="BV199" i="1" s="1"/>
  <c r="R199" i="1" s="1"/>
  <c r="BR207" i="1"/>
  <c r="BV207" i="1" s="1"/>
  <c r="R207" i="1" s="1"/>
  <c r="BR215" i="1"/>
  <c r="BV215" i="1" s="1"/>
  <c r="R215" i="1" s="1"/>
  <c r="BR223" i="1"/>
  <c r="BV223" i="1" s="1"/>
  <c r="R223" i="1" s="1"/>
  <c r="BR231" i="1"/>
  <c r="BV231" i="1" s="1"/>
  <c r="R231" i="1" s="1"/>
  <c r="BR239" i="1"/>
  <c r="BV239" i="1" s="1"/>
  <c r="R239" i="1" s="1"/>
  <c r="BR247" i="1"/>
  <c r="BV247" i="1" s="1"/>
  <c r="R247" i="1" s="1"/>
  <c r="BR255" i="1"/>
  <c r="BV255" i="1" s="1"/>
  <c r="R255" i="1" s="1"/>
  <c r="BR263" i="1"/>
  <c r="BV263" i="1" s="1"/>
  <c r="R263" i="1" s="1"/>
  <c r="BR271" i="1"/>
  <c r="BV271" i="1" s="1"/>
  <c r="R271" i="1" s="1"/>
  <c r="BR279" i="1"/>
  <c r="BR287" i="1"/>
  <c r="BV287" i="1" s="1"/>
  <c r="R287" i="1" s="1"/>
  <c r="BR295" i="1"/>
  <c r="BV295" i="1" s="1"/>
  <c r="R295" i="1" s="1"/>
  <c r="BR303" i="1"/>
  <c r="BV303" i="1" s="1"/>
  <c r="R303" i="1" s="1"/>
  <c r="BR311" i="1"/>
  <c r="BV311" i="1" s="1"/>
  <c r="R311" i="1" s="1"/>
  <c r="BR319" i="1"/>
  <c r="BV319" i="1" s="1"/>
  <c r="R319" i="1" s="1"/>
  <c r="BR327" i="1"/>
  <c r="BV327" i="1" s="1"/>
  <c r="R327" i="1" s="1"/>
  <c r="BR335" i="1"/>
  <c r="BV335" i="1" s="1"/>
  <c r="R335" i="1" s="1"/>
  <c r="BR343" i="1"/>
  <c r="BV343" i="1" s="1"/>
  <c r="R343" i="1" s="1"/>
  <c r="BR351" i="1"/>
  <c r="BV351" i="1" s="1"/>
  <c r="R351" i="1" s="1"/>
  <c r="BR359" i="1"/>
  <c r="BV359" i="1" s="1"/>
  <c r="R359" i="1" s="1"/>
  <c r="BR367" i="1"/>
  <c r="BV367" i="1" s="1"/>
  <c r="R367" i="1" s="1"/>
  <c r="BR375" i="1"/>
  <c r="BV375" i="1" s="1"/>
  <c r="R375" i="1" s="1"/>
  <c r="BR383" i="1"/>
  <c r="BV383" i="1" s="1"/>
  <c r="R383" i="1" s="1"/>
  <c r="BR391" i="1"/>
  <c r="BV391" i="1" s="1"/>
  <c r="R391" i="1" s="1"/>
  <c r="BR399" i="1"/>
  <c r="BV399" i="1" s="1"/>
  <c r="R399" i="1" s="1"/>
  <c r="BR407" i="1"/>
  <c r="BV407" i="1" s="1"/>
  <c r="R407" i="1" s="1"/>
  <c r="BR415" i="1"/>
  <c r="BV415" i="1" s="1"/>
  <c r="R415" i="1" s="1"/>
  <c r="BR423" i="1"/>
  <c r="BV423" i="1" s="1"/>
  <c r="R423" i="1" s="1"/>
  <c r="BR431" i="1"/>
  <c r="BV431" i="1" s="1"/>
  <c r="R431" i="1" s="1"/>
  <c r="BR439" i="1"/>
  <c r="BV439" i="1" s="1"/>
  <c r="R439" i="1" s="1"/>
  <c r="BR447" i="1"/>
  <c r="BV447" i="1" s="1"/>
  <c r="R447" i="1" s="1"/>
  <c r="BR455" i="1"/>
  <c r="BV455" i="1" s="1"/>
  <c r="R455" i="1" s="1"/>
  <c r="BR463" i="1"/>
  <c r="BV463" i="1" s="1"/>
  <c r="R463" i="1" s="1"/>
  <c r="BR471" i="1"/>
  <c r="BV471" i="1" s="1"/>
  <c r="R471" i="1" s="1"/>
  <c r="BR479" i="1"/>
  <c r="BV479" i="1" s="1"/>
  <c r="R479" i="1" s="1"/>
  <c r="BR487" i="1"/>
  <c r="BV487" i="1" s="1"/>
  <c r="R487" i="1" s="1"/>
  <c r="BR495" i="1"/>
  <c r="BV495" i="1" s="1"/>
  <c r="R495" i="1" s="1"/>
  <c r="BR503" i="1"/>
  <c r="BV503" i="1" s="1"/>
  <c r="R503" i="1" s="1"/>
  <c r="BR511" i="1"/>
  <c r="BV511" i="1" s="1"/>
  <c r="R511" i="1" s="1"/>
  <c r="BR519" i="1"/>
  <c r="BV519" i="1" s="1"/>
  <c r="R519" i="1" s="1"/>
  <c r="BR527" i="1"/>
  <c r="BV527" i="1" s="1"/>
  <c r="R527" i="1" s="1"/>
  <c r="BR535" i="1"/>
  <c r="BV535" i="1" s="1"/>
  <c r="R535" i="1" s="1"/>
  <c r="BR543" i="1"/>
  <c r="BV543" i="1" s="1"/>
  <c r="R543" i="1" s="1"/>
  <c r="BR551" i="1"/>
  <c r="BV551" i="1" s="1"/>
  <c r="R551" i="1" s="1"/>
  <c r="BR559" i="1"/>
  <c r="BV559" i="1" s="1"/>
  <c r="R559" i="1" s="1"/>
  <c r="BR567" i="1"/>
  <c r="BV567" i="1" s="1"/>
  <c r="R567" i="1" s="1"/>
  <c r="BR575" i="1"/>
  <c r="BV575" i="1" s="1"/>
  <c r="R575" i="1" s="1"/>
  <c r="BR583" i="1"/>
  <c r="BV583" i="1" s="1"/>
  <c r="R583" i="1" s="1"/>
  <c r="BR591" i="1"/>
  <c r="BV591" i="1" s="1"/>
  <c r="R591" i="1" s="1"/>
  <c r="BR599" i="1"/>
  <c r="BV599" i="1" s="1"/>
  <c r="R599" i="1" s="1"/>
  <c r="BR607" i="1"/>
  <c r="BV607" i="1" s="1"/>
  <c r="R607" i="1" s="1"/>
  <c r="BR615" i="1"/>
  <c r="BV615" i="1" s="1"/>
  <c r="R615" i="1" s="1"/>
  <c r="BR623" i="1"/>
  <c r="BV623" i="1" s="1"/>
  <c r="R623" i="1" s="1"/>
  <c r="BR631" i="1"/>
  <c r="BV631" i="1" s="1"/>
  <c r="R631" i="1" s="1"/>
  <c r="BR639" i="1"/>
  <c r="BV639" i="1" s="1"/>
  <c r="R639" i="1" s="1"/>
  <c r="BR647" i="1"/>
  <c r="BV647" i="1" s="1"/>
  <c r="R647" i="1" s="1"/>
  <c r="BR655" i="1"/>
  <c r="BV655" i="1" s="1"/>
  <c r="R655" i="1" s="1"/>
  <c r="BR663" i="1"/>
  <c r="BV663" i="1" s="1"/>
  <c r="R663" i="1" s="1"/>
  <c r="BR671" i="1"/>
  <c r="BV671" i="1" s="1"/>
  <c r="R671" i="1" s="1"/>
  <c r="BR679" i="1"/>
  <c r="BV679" i="1" s="1"/>
  <c r="R679" i="1" s="1"/>
  <c r="BR687" i="1"/>
  <c r="BV687" i="1" s="1"/>
  <c r="R687" i="1" s="1"/>
  <c r="BR695" i="1"/>
  <c r="BV695" i="1" s="1"/>
  <c r="R695" i="1" s="1"/>
  <c r="BR703" i="1"/>
  <c r="BV703" i="1" s="1"/>
  <c r="R703" i="1" s="1"/>
  <c r="BR26" i="1"/>
  <c r="BV26" i="1" s="1"/>
  <c r="R26" i="1" s="1"/>
  <c r="BR29" i="1"/>
  <c r="BV29" i="1" s="1"/>
  <c r="R29" i="1" s="1"/>
  <c r="BR32" i="1"/>
  <c r="BR53" i="1"/>
  <c r="BV53" i="1" s="1"/>
  <c r="R53" i="1" s="1"/>
  <c r="BR74" i="1"/>
  <c r="BV74" i="1" s="1"/>
  <c r="R74" i="1" s="1"/>
  <c r="BR96" i="1"/>
  <c r="BV96" i="1" s="1"/>
  <c r="R96" i="1" s="1"/>
  <c r="BR117" i="1"/>
  <c r="BV117" i="1" s="1"/>
  <c r="R117" i="1" s="1"/>
  <c r="BR138" i="1"/>
  <c r="BV138" i="1" s="1"/>
  <c r="R138" i="1" s="1"/>
  <c r="BR160" i="1"/>
  <c r="BV160" i="1" s="1"/>
  <c r="R160" i="1" s="1"/>
  <c r="BR181" i="1"/>
  <c r="BV181" i="1" s="1"/>
  <c r="R181" i="1" s="1"/>
  <c r="BR202" i="1"/>
  <c r="BV202" i="1" s="1"/>
  <c r="R202" i="1" s="1"/>
  <c r="BR224" i="1"/>
  <c r="BV224" i="1" s="1"/>
  <c r="R224" i="1" s="1"/>
  <c r="BR245" i="1"/>
  <c r="BV245" i="1" s="1"/>
  <c r="R245" i="1" s="1"/>
  <c r="BR266" i="1"/>
  <c r="BV266" i="1" s="1"/>
  <c r="R266" i="1" s="1"/>
  <c r="BR288" i="1"/>
  <c r="BV288" i="1" s="1"/>
  <c r="R288" i="1" s="1"/>
  <c r="BR309" i="1"/>
  <c r="BV309" i="1" s="1"/>
  <c r="R309" i="1" s="1"/>
  <c r="BR330" i="1"/>
  <c r="BV330" i="1" s="1"/>
  <c r="R330" i="1" s="1"/>
  <c r="BR352" i="1"/>
  <c r="BV352" i="1" s="1"/>
  <c r="R352" i="1" s="1"/>
  <c r="BR373" i="1"/>
  <c r="BV373" i="1" s="1"/>
  <c r="R373" i="1" s="1"/>
  <c r="BR394" i="1"/>
  <c r="BV394" i="1" s="1"/>
  <c r="R394" i="1" s="1"/>
  <c r="BR416" i="1"/>
  <c r="BV416" i="1" s="1"/>
  <c r="R416" i="1" s="1"/>
  <c r="BR437" i="1"/>
  <c r="BV437" i="1" s="1"/>
  <c r="R437" i="1" s="1"/>
  <c r="BR458" i="1"/>
  <c r="BV458" i="1" s="1"/>
  <c r="R458" i="1" s="1"/>
  <c r="BR480" i="1"/>
  <c r="BV480" i="1" s="1"/>
  <c r="R480" i="1" s="1"/>
  <c r="BR501" i="1"/>
  <c r="BV501" i="1" s="1"/>
  <c r="R501" i="1" s="1"/>
  <c r="BR522" i="1"/>
  <c r="BV522" i="1" s="1"/>
  <c r="R522" i="1" s="1"/>
  <c r="BR539" i="1"/>
  <c r="BV539" i="1" s="1"/>
  <c r="R539" i="1" s="1"/>
  <c r="BR553" i="1"/>
  <c r="BV553" i="1" s="1"/>
  <c r="R553" i="1" s="1"/>
  <c r="BR565" i="1"/>
  <c r="BV565" i="1" s="1"/>
  <c r="R565" i="1" s="1"/>
  <c r="BR578" i="1"/>
  <c r="BV578" i="1" s="1"/>
  <c r="R578" i="1" s="1"/>
  <c r="BR592" i="1"/>
  <c r="BV592" i="1" s="1"/>
  <c r="R592" i="1" s="1"/>
  <c r="BR603" i="1"/>
  <c r="BV603" i="1" s="1"/>
  <c r="R603" i="1" s="1"/>
  <c r="BR617" i="1"/>
  <c r="BV617" i="1" s="1"/>
  <c r="R617" i="1" s="1"/>
  <c r="BR629" i="1"/>
  <c r="BV629" i="1" s="1"/>
  <c r="R629" i="1" s="1"/>
  <c r="BR642" i="1"/>
  <c r="BV642" i="1" s="1"/>
  <c r="R642" i="1" s="1"/>
  <c r="BR656" i="1"/>
  <c r="BV656" i="1" s="1"/>
  <c r="R656" i="1" s="1"/>
  <c r="BR667" i="1"/>
  <c r="BV667" i="1" s="1"/>
  <c r="R667" i="1" s="1"/>
  <c r="BR681" i="1"/>
  <c r="BV681" i="1" s="1"/>
  <c r="R681" i="1" s="1"/>
  <c r="BR693" i="1"/>
  <c r="BV693" i="1" s="1"/>
  <c r="R693" i="1" s="1"/>
  <c r="BR706" i="1"/>
  <c r="BV706" i="1" s="1"/>
  <c r="R706" i="1" s="1"/>
  <c r="BR714" i="1"/>
  <c r="BV714" i="1" s="1"/>
  <c r="R714" i="1" s="1"/>
  <c r="BR722" i="1"/>
  <c r="BV722" i="1" s="1"/>
  <c r="R722" i="1" s="1"/>
  <c r="BR730" i="1"/>
  <c r="BV730" i="1" s="1"/>
  <c r="R730" i="1" s="1"/>
  <c r="BR738" i="1"/>
  <c r="BV738" i="1" s="1"/>
  <c r="R738" i="1" s="1"/>
  <c r="BR746" i="1"/>
  <c r="BV746" i="1" s="1"/>
  <c r="R746" i="1" s="1"/>
  <c r="BR754" i="1"/>
  <c r="BV754" i="1" s="1"/>
  <c r="R754" i="1" s="1"/>
  <c r="BR762" i="1"/>
  <c r="BV762" i="1" s="1"/>
  <c r="R762" i="1" s="1"/>
  <c r="BR770" i="1"/>
  <c r="BV770" i="1" s="1"/>
  <c r="R770" i="1" s="1"/>
  <c r="BR778" i="1"/>
  <c r="BV778" i="1" s="1"/>
  <c r="R778" i="1" s="1"/>
  <c r="BR786" i="1"/>
  <c r="BV786" i="1" s="1"/>
  <c r="R786" i="1" s="1"/>
  <c r="BR794" i="1"/>
  <c r="BV794" i="1" s="1"/>
  <c r="R794" i="1" s="1"/>
  <c r="BR802" i="1"/>
  <c r="BV802" i="1" s="1"/>
  <c r="R802" i="1" s="1"/>
  <c r="BR810" i="1"/>
  <c r="BV810" i="1" s="1"/>
  <c r="R810" i="1" s="1"/>
  <c r="BR818" i="1"/>
  <c r="BV818" i="1" s="1"/>
  <c r="R818" i="1" s="1"/>
  <c r="BR826" i="1"/>
  <c r="BV826" i="1" s="1"/>
  <c r="R826" i="1" s="1"/>
  <c r="BR834" i="1"/>
  <c r="BV834" i="1" s="1"/>
  <c r="R834" i="1" s="1"/>
  <c r="BR842" i="1"/>
  <c r="BV842" i="1" s="1"/>
  <c r="R842" i="1" s="1"/>
  <c r="BR850" i="1"/>
  <c r="BV850" i="1" s="1"/>
  <c r="R850" i="1" s="1"/>
  <c r="BR858" i="1"/>
  <c r="BV858" i="1" s="1"/>
  <c r="R858" i="1" s="1"/>
  <c r="BR866" i="1"/>
  <c r="BV866" i="1" s="1"/>
  <c r="R866" i="1" s="1"/>
  <c r="BR874" i="1"/>
  <c r="BV874" i="1" s="1"/>
  <c r="R874" i="1" s="1"/>
  <c r="BR882" i="1"/>
  <c r="BV882" i="1" s="1"/>
  <c r="R882" i="1" s="1"/>
  <c r="BR890" i="1"/>
  <c r="BV890" i="1" s="1"/>
  <c r="R890" i="1" s="1"/>
  <c r="BR898" i="1"/>
  <c r="BV898" i="1" s="1"/>
  <c r="R898" i="1" s="1"/>
  <c r="BR906" i="1"/>
  <c r="BV906" i="1" s="1"/>
  <c r="R906" i="1" s="1"/>
  <c r="BR914" i="1"/>
  <c r="BV914" i="1" s="1"/>
  <c r="R914" i="1" s="1"/>
  <c r="BR922" i="1"/>
  <c r="BV922" i="1" s="1"/>
  <c r="R922" i="1" s="1"/>
  <c r="BR930" i="1"/>
  <c r="BV930" i="1" s="1"/>
  <c r="R930" i="1" s="1"/>
  <c r="BR938" i="1"/>
  <c r="BV938" i="1" s="1"/>
  <c r="R938" i="1" s="1"/>
  <c r="BR946" i="1"/>
  <c r="BV946" i="1" s="1"/>
  <c r="R946" i="1" s="1"/>
  <c r="BR954" i="1"/>
  <c r="BV954" i="1" s="1"/>
  <c r="R954" i="1" s="1"/>
  <c r="BR962" i="1"/>
  <c r="BV962" i="1" s="1"/>
  <c r="R962" i="1" s="1"/>
  <c r="BR970" i="1"/>
  <c r="BV970" i="1" s="1"/>
  <c r="R970" i="1" s="1"/>
  <c r="BR978" i="1"/>
  <c r="BV978" i="1" s="1"/>
  <c r="R978" i="1" s="1"/>
  <c r="BR986" i="1"/>
  <c r="BV986" i="1" s="1"/>
  <c r="R986" i="1" s="1"/>
  <c r="BR994" i="1"/>
  <c r="BV994" i="1" s="1"/>
  <c r="R994" i="1" s="1"/>
  <c r="BR1002" i="1"/>
  <c r="BV1002" i="1" s="1"/>
  <c r="R1002" i="1" s="1"/>
  <c r="BR1010" i="1"/>
  <c r="BV1010" i="1" s="1"/>
  <c r="R1010" i="1" s="1"/>
  <c r="BR1018" i="1"/>
  <c r="BV1018" i="1" s="1"/>
  <c r="R1018" i="1" s="1"/>
  <c r="BQ26" i="1"/>
  <c r="BQ34" i="1"/>
  <c r="BQ42" i="1"/>
  <c r="BQ50" i="1"/>
  <c r="BQ58" i="1"/>
  <c r="BQ66" i="1"/>
  <c r="BQ74" i="1"/>
  <c r="BQ82" i="1"/>
  <c r="BR34" i="1"/>
  <c r="BV34" i="1" s="1"/>
  <c r="R34" i="1" s="1"/>
  <c r="BR56" i="1"/>
  <c r="BV56" i="1" s="1"/>
  <c r="R56" i="1" s="1"/>
  <c r="BR77" i="1"/>
  <c r="BV77" i="1" s="1"/>
  <c r="R77" i="1" s="1"/>
  <c r="BR98" i="1"/>
  <c r="BV98" i="1" s="1"/>
  <c r="R98" i="1" s="1"/>
  <c r="BR120" i="1"/>
  <c r="BV120" i="1" s="1"/>
  <c r="R120" i="1" s="1"/>
  <c r="BR141" i="1"/>
  <c r="BV141" i="1" s="1"/>
  <c r="R141" i="1" s="1"/>
  <c r="BR162" i="1"/>
  <c r="BV162" i="1" s="1"/>
  <c r="R162" i="1" s="1"/>
  <c r="BR184" i="1"/>
  <c r="BV184" i="1" s="1"/>
  <c r="R184" i="1" s="1"/>
  <c r="BR205" i="1"/>
  <c r="BV205" i="1" s="1"/>
  <c r="R205" i="1" s="1"/>
  <c r="BR226" i="1"/>
  <c r="BV226" i="1" s="1"/>
  <c r="R226" i="1" s="1"/>
  <c r="BR248" i="1"/>
  <c r="BV248" i="1" s="1"/>
  <c r="R248" i="1" s="1"/>
  <c r="BR269" i="1"/>
  <c r="BV269" i="1" s="1"/>
  <c r="R269" i="1" s="1"/>
  <c r="BR290" i="1"/>
  <c r="BV290" i="1" s="1"/>
  <c r="R290" i="1" s="1"/>
  <c r="BR312" i="1"/>
  <c r="BV312" i="1" s="1"/>
  <c r="R312" i="1" s="1"/>
  <c r="BR333" i="1"/>
  <c r="BV333" i="1" s="1"/>
  <c r="R333" i="1" s="1"/>
  <c r="BR354" i="1"/>
  <c r="BV354" i="1" s="1"/>
  <c r="R354" i="1" s="1"/>
  <c r="BR376" i="1"/>
  <c r="BV376" i="1" s="1"/>
  <c r="R376" i="1" s="1"/>
  <c r="BR397" i="1"/>
  <c r="BV397" i="1" s="1"/>
  <c r="R397" i="1" s="1"/>
  <c r="BR418" i="1"/>
  <c r="BV418" i="1" s="1"/>
  <c r="R418" i="1" s="1"/>
  <c r="BR440" i="1"/>
  <c r="BV440" i="1" s="1"/>
  <c r="R440" i="1" s="1"/>
  <c r="BR461" i="1"/>
  <c r="BV461" i="1" s="1"/>
  <c r="R461" i="1" s="1"/>
  <c r="BR482" i="1"/>
  <c r="BV482" i="1" s="1"/>
  <c r="R482" i="1" s="1"/>
  <c r="BR504" i="1"/>
  <c r="BV504" i="1" s="1"/>
  <c r="R504" i="1" s="1"/>
  <c r="BR525" i="1"/>
  <c r="BV525" i="1" s="1"/>
  <c r="R525" i="1" s="1"/>
  <c r="BR541" i="1"/>
  <c r="BV541" i="1" s="1"/>
  <c r="R541" i="1" s="1"/>
  <c r="BR554" i="1"/>
  <c r="BV554" i="1" s="1"/>
  <c r="R554" i="1" s="1"/>
  <c r="BR568" i="1"/>
  <c r="BV568" i="1" s="1"/>
  <c r="R568" i="1" s="1"/>
  <c r="BR579" i="1"/>
  <c r="BV579" i="1" s="1"/>
  <c r="R579" i="1" s="1"/>
  <c r="BR593" i="1"/>
  <c r="BV593" i="1" s="1"/>
  <c r="R593" i="1" s="1"/>
  <c r="BR605" i="1"/>
  <c r="BV605" i="1" s="1"/>
  <c r="R605" i="1" s="1"/>
  <c r="BR618" i="1"/>
  <c r="BV618" i="1" s="1"/>
  <c r="R618" i="1" s="1"/>
  <c r="BR632" i="1"/>
  <c r="BV632" i="1" s="1"/>
  <c r="R632" i="1" s="1"/>
  <c r="BR643" i="1"/>
  <c r="BV643" i="1" s="1"/>
  <c r="R643" i="1" s="1"/>
  <c r="BR657" i="1"/>
  <c r="BV657" i="1" s="1"/>
  <c r="R657" i="1" s="1"/>
  <c r="BR669" i="1"/>
  <c r="BV669" i="1" s="1"/>
  <c r="R669" i="1" s="1"/>
  <c r="BR682" i="1"/>
  <c r="BV682" i="1" s="1"/>
  <c r="R682" i="1" s="1"/>
  <c r="BR696" i="1"/>
  <c r="BV696" i="1" s="1"/>
  <c r="R696" i="1" s="1"/>
  <c r="BR707" i="1"/>
  <c r="BV707" i="1" s="1"/>
  <c r="R707" i="1" s="1"/>
  <c r="BR715" i="1"/>
  <c r="BV715" i="1" s="1"/>
  <c r="R715" i="1" s="1"/>
  <c r="BR723" i="1"/>
  <c r="BV723" i="1" s="1"/>
  <c r="R723" i="1" s="1"/>
  <c r="BR731" i="1"/>
  <c r="BV731" i="1" s="1"/>
  <c r="R731" i="1" s="1"/>
  <c r="BR739" i="1"/>
  <c r="BV739" i="1" s="1"/>
  <c r="R739" i="1" s="1"/>
  <c r="BR747" i="1"/>
  <c r="BV747" i="1" s="1"/>
  <c r="R747" i="1" s="1"/>
  <c r="BR755" i="1"/>
  <c r="BV755" i="1" s="1"/>
  <c r="R755" i="1" s="1"/>
  <c r="BR763" i="1"/>
  <c r="BV763" i="1" s="1"/>
  <c r="R763" i="1" s="1"/>
  <c r="BR771" i="1"/>
  <c r="BV771" i="1" s="1"/>
  <c r="R771" i="1" s="1"/>
  <c r="BR779" i="1"/>
  <c r="BV779" i="1" s="1"/>
  <c r="R779" i="1" s="1"/>
  <c r="BR787" i="1"/>
  <c r="BV787" i="1" s="1"/>
  <c r="R787" i="1" s="1"/>
  <c r="BR795" i="1"/>
  <c r="BV795" i="1" s="1"/>
  <c r="R795" i="1" s="1"/>
  <c r="BR803" i="1"/>
  <c r="BV803" i="1" s="1"/>
  <c r="R803" i="1" s="1"/>
  <c r="BR811" i="1"/>
  <c r="BV811" i="1" s="1"/>
  <c r="R811" i="1" s="1"/>
  <c r="BR819" i="1"/>
  <c r="BV819" i="1" s="1"/>
  <c r="R819" i="1" s="1"/>
  <c r="BR827" i="1"/>
  <c r="BV827" i="1" s="1"/>
  <c r="R827" i="1" s="1"/>
  <c r="BR835" i="1"/>
  <c r="BV835" i="1" s="1"/>
  <c r="R835" i="1" s="1"/>
  <c r="BR843" i="1"/>
  <c r="BV843" i="1" s="1"/>
  <c r="R843" i="1" s="1"/>
  <c r="BR851" i="1"/>
  <c r="BV851" i="1" s="1"/>
  <c r="R851" i="1" s="1"/>
  <c r="BR859" i="1"/>
  <c r="BV859" i="1" s="1"/>
  <c r="R859" i="1" s="1"/>
  <c r="BR867" i="1"/>
  <c r="BV867" i="1" s="1"/>
  <c r="R867" i="1" s="1"/>
  <c r="BR875" i="1"/>
  <c r="BV875" i="1" s="1"/>
  <c r="R875" i="1" s="1"/>
  <c r="BR883" i="1"/>
  <c r="BV883" i="1" s="1"/>
  <c r="R883" i="1" s="1"/>
  <c r="BR37" i="1"/>
  <c r="BV37" i="1" s="1"/>
  <c r="R37" i="1" s="1"/>
  <c r="BR58" i="1"/>
  <c r="BV58" i="1" s="1"/>
  <c r="R58" i="1" s="1"/>
  <c r="BR80" i="1"/>
  <c r="BV80" i="1" s="1"/>
  <c r="R80" i="1" s="1"/>
  <c r="BR101" i="1"/>
  <c r="BV101" i="1" s="1"/>
  <c r="R101" i="1" s="1"/>
  <c r="BR122" i="1"/>
  <c r="BV122" i="1" s="1"/>
  <c r="R122" i="1" s="1"/>
  <c r="BR144" i="1"/>
  <c r="BV144" i="1" s="1"/>
  <c r="R144" i="1" s="1"/>
  <c r="BR165" i="1"/>
  <c r="BV165" i="1" s="1"/>
  <c r="R165" i="1" s="1"/>
  <c r="BR186" i="1"/>
  <c r="BV186" i="1" s="1"/>
  <c r="R186" i="1" s="1"/>
  <c r="BR208" i="1"/>
  <c r="BV208" i="1" s="1"/>
  <c r="R208" i="1" s="1"/>
  <c r="BR229" i="1"/>
  <c r="BV229" i="1" s="1"/>
  <c r="R229" i="1" s="1"/>
  <c r="BR250" i="1"/>
  <c r="BV250" i="1" s="1"/>
  <c r="R250" i="1" s="1"/>
  <c r="BR272" i="1"/>
  <c r="BV272" i="1" s="1"/>
  <c r="R272" i="1" s="1"/>
  <c r="BR293" i="1"/>
  <c r="BV293" i="1" s="1"/>
  <c r="R293" i="1" s="1"/>
  <c r="BR314" i="1"/>
  <c r="BV314" i="1" s="1"/>
  <c r="R314" i="1" s="1"/>
  <c r="BR336" i="1"/>
  <c r="BV336" i="1" s="1"/>
  <c r="R336" i="1" s="1"/>
  <c r="BR357" i="1"/>
  <c r="BV357" i="1" s="1"/>
  <c r="R357" i="1" s="1"/>
  <c r="BR378" i="1"/>
  <c r="BV378" i="1" s="1"/>
  <c r="R378" i="1" s="1"/>
  <c r="BR400" i="1"/>
  <c r="BV400" i="1" s="1"/>
  <c r="R400" i="1" s="1"/>
  <c r="BR421" i="1"/>
  <c r="BV421" i="1" s="1"/>
  <c r="R421" i="1" s="1"/>
  <c r="BR442" i="1"/>
  <c r="BV442" i="1" s="1"/>
  <c r="R442" i="1" s="1"/>
  <c r="BR464" i="1"/>
  <c r="BV464" i="1" s="1"/>
  <c r="R464" i="1" s="1"/>
  <c r="BR485" i="1"/>
  <c r="BV485" i="1" s="1"/>
  <c r="R485" i="1" s="1"/>
  <c r="BR506" i="1"/>
  <c r="BV506" i="1" s="1"/>
  <c r="R506" i="1" s="1"/>
  <c r="BR528" i="1"/>
  <c r="BV528" i="1" s="1"/>
  <c r="R528" i="1" s="1"/>
  <c r="BR544" i="1"/>
  <c r="BV544" i="1" s="1"/>
  <c r="R544" i="1" s="1"/>
  <c r="BR555" i="1"/>
  <c r="BV555" i="1" s="1"/>
  <c r="R555" i="1" s="1"/>
  <c r="BR569" i="1"/>
  <c r="BV569" i="1" s="1"/>
  <c r="R569" i="1" s="1"/>
  <c r="BR581" i="1"/>
  <c r="BV581" i="1" s="1"/>
  <c r="R581" i="1" s="1"/>
  <c r="BR594" i="1"/>
  <c r="BV594" i="1" s="1"/>
  <c r="R594" i="1" s="1"/>
  <c r="BR608" i="1"/>
  <c r="BV608" i="1" s="1"/>
  <c r="R608" i="1" s="1"/>
  <c r="BR619" i="1"/>
  <c r="BV619" i="1" s="1"/>
  <c r="R619" i="1" s="1"/>
  <c r="BR633" i="1"/>
  <c r="BV633" i="1" s="1"/>
  <c r="R633" i="1" s="1"/>
  <c r="BR645" i="1"/>
  <c r="BV645" i="1" s="1"/>
  <c r="R645" i="1" s="1"/>
  <c r="BR658" i="1"/>
  <c r="BV658" i="1" s="1"/>
  <c r="R658" i="1" s="1"/>
  <c r="BR672" i="1"/>
  <c r="BV672" i="1" s="1"/>
  <c r="R672" i="1" s="1"/>
  <c r="BR683" i="1"/>
  <c r="BV683" i="1" s="1"/>
  <c r="R683" i="1" s="1"/>
  <c r="BR697" i="1"/>
  <c r="BV697" i="1" s="1"/>
  <c r="R697" i="1" s="1"/>
  <c r="BR708" i="1"/>
  <c r="BV708" i="1" s="1"/>
  <c r="R708" i="1" s="1"/>
  <c r="BR716" i="1"/>
  <c r="BV716" i="1" s="1"/>
  <c r="R716" i="1" s="1"/>
  <c r="BR724" i="1"/>
  <c r="BV724" i="1" s="1"/>
  <c r="R724" i="1" s="1"/>
  <c r="BR732" i="1"/>
  <c r="BV732" i="1" s="1"/>
  <c r="R732" i="1" s="1"/>
  <c r="BR740" i="1"/>
  <c r="BV740" i="1" s="1"/>
  <c r="R740" i="1" s="1"/>
  <c r="BR748" i="1"/>
  <c r="BV748" i="1" s="1"/>
  <c r="R748" i="1" s="1"/>
  <c r="BR756" i="1"/>
  <c r="BV756" i="1" s="1"/>
  <c r="R756" i="1" s="1"/>
  <c r="BR40" i="1"/>
  <c r="BV40" i="1" s="1"/>
  <c r="R40" i="1" s="1"/>
  <c r="BR61" i="1"/>
  <c r="BV61" i="1" s="1"/>
  <c r="R61" i="1" s="1"/>
  <c r="BR82" i="1"/>
  <c r="BV82" i="1" s="1"/>
  <c r="R82" i="1" s="1"/>
  <c r="BR104" i="1"/>
  <c r="BV104" i="1" s="1"/>
  <c r="R104" i="1" s="1"/>
  <c r="BR125" i="1"/>
  <c r="BV125" i="1" s="1"/>
  <c r="R125" i="1" s="1"/>
  <c r="BR146" i="1"/>
  <c r="BV146" i="1" s="1"/>
  <c r="R146" i="1" s="1"/>
  <c r="BR168" i="1"/>
  <c r="BV168" i="1" s="1"/>
  <c r="R168" i="1" s="1"/>
  <c r="BR189" i="1"/>
  <c r="BV189" i="1" s="1"/>
  <c r="R189" i="1" s="1"/>
  <c r="BR210" i="1"/>
  <c r="BV210" i="1" s="1"/>
  <c r="R210" i="1" s="1"/>
  <c r="BR232" i="1"/>
  <c r="BV232" i="1" s="1"/>
  <c r="R232" i="1" s="1"/>
  <c r="BR253" i="1"/>
  <c r="BV253" i="1" s="1"/>
  <c r="R253" i="1" s="1"/>
  <c r="BR274" i="1"/>
  <c r="BV274" i="1" s="1"/>
  <c r="R274" i="1" s="1"/>
  <c r="BR296" i="1"/>
  <c r="BV296" i="1" s="1"/>
  <c r="R296" i="1" s="1"/>
  <c r="BR317" i="1"/>
  <c r="BV317" i="1" s="1"/>
  <c r="R317" i="1" s="1"/>
  <c r="BR338" i="1"/>
  <c r="BV338" i="1" s="1"/>
  <c r="R338" i="1" s="1"/>
  <c r="BR360" i="1"/>
  <c r="BV360" i="1" s="1"/>
  <c r="R360" i="1" s="1"/>
  <c r="BR381" i="1"/>
  <c r="BV381" i="1" s="1"/>
  <c r="R381" i="1" s="1"/>
  <c r="BR402" i="1"/>
  <c r="BV402" i="1" s="1"/>
  <c r="R402" i="1" s="1"/>
  <c r="BR424" i="1"/>
  <c r="BV424" i="1" s="1"/>
  <c r="R424" i="1" s="1"/>
  <c r="BR445" i="1"/>
  <c r="BV445" i="1" s="1"/>
  <c r="R445" i="1" s="1"/>
  <c r="BR466" i="1"/>
  <c r="BV466" i="1" s="1"/>
  <c r="R466" i="1" s="1"/>
  <c r="BR488" i="1"/>
  <c r="BV488" i="1" s="1"/>
  <c r="R488" i="1" s="1"/>
  <c r="BR509" i="1"/>
  <c r="BV509" i="1" s="1"/>
  <c r="R509" i="1" s="1"/>
  <c r="BR530" i="1"/>
  <c r="BV530" i="1" s="1"/>
  <c r="R530" i="1" s="1"/>
  <c r="BR545" i="1"/>
  <c r="BV545" i="1" s="1"/>
  <c r="R545" i="1" s="1"/>
  <c r="BR557" i="1"/>
  <c r="BV557" i="1" s="1"/>
  <c r="R557" i="1" s="1"/>
  <c r="BR570" i="1"/>
  <c r="BV570" i="1" s="1"/>
  <c r="R570" i="1" s="1"/>
  <c r="BR584" i="1"/>
  <c r="BV584" i="1" s="1"/>
  <c r="R584" i="1" s="1"/>
  <c r="BR595" i="1"/>
  <c r="BV595" i="1" s="1"/>
  <c r="R595" i="1" s="1"/>
  <c r="BR609" i="1"/>
  <c r="BV609" i="1" s="1"/>
  <c r="R609" i="1" s="1"/>
  <c r="BR621" i="1"/>
  <c r="BV621" i="1" s="1"/>
  <c r="R621" i="1" s="1"/>
  <c r="BR634" i="1"/>
  <c r="BV634" i="1" s="1"/>
  <c r="R634" i="1" s="1"/>
  <c r="BR648" i="1"/>
  <c r="BV648" i="1" s="1"/>
  <c r="R648" i="1" s="1"/>
  <c r="BR659" i="1"/>
  <c r="BV659" i="1" s="1"/>
  <c r="R659" i="1" s="1"/>
  <c r="BR673" i="1"/>
  <c r="BV673" i="1" s="1"/>
  <c r="R673" i="1" s="1"/>
  <c r="BR685" i="1"/>
  <c r="BV685" i="1" s="1"/>
  <c r="R685" i="1" s="1"/>
  <c r="BR698" i="1"/>
  <c r="BV698" i="1" s="1"/>
  <c r="R698" i="1" s="1"/>
  <c r="BR709" i="1"/>
  <c r="BV709" i="1" s="1"/>
  <c r="R709" i="1" s="1"/>
  <c r="BR717" i="1"/>
  <c r="BV717" i="1" s="1"/>
  <c r="R717" i="1" s="1"/>
  <c r="BR725" i="1"/>
  <c r="BV725" i="1" s="1"/>
  <c r="R725" i="1" s="1"/>
  <c r="BR733" i="1"/>
  <c r="BV733" i="1" s="1"/>
  <c r="R733" i="1" s="1"/>
  <c r="BR741" i="1"/>
  <c r="BV741" i="1" s="1"/>
  <c r="R741" i="1" s="1"/>
  <c r="BR749" i="1"/>
  <c r="BV749" i="1" s="1"/>
  <c r="R749" i="1" s="1"/>
  <c r="BR757" i="1"/>
  <c r="BV757" i="1" s="1"/>
  <c r="R757" i="1" s="1"/>
  <c r="BR765" i="1"/>
  <c r="BV765" i="1" s="1"/>
  <c r="R765" i="1" s="1"/>
  <c r="BR773" i="1"/>
  <c r="BV773" i="1" s="1"/>
  <c r="R773" i="1" s="1"/>
  <c r="BR781" i="1"/>
  <c r="BV781" i="1" s="1"/>
  <c r="R781" i="1" s="1"/>
  <c r="BR789" i="1"/>
  <c r="BV789" i="1" s="1"/>
  <c r="R789" i="1" s="1"/>
  <c r="BR797" i="1"/>
  <c r="BV797" i="1" s="1"/>
  <c r="R797" i="1" s="1"/>
  <c r="BR805" i="1"/>
  <c r="BV805" i="1" s="1"/>
  <c r="R805" i="1" s="1"/>
  <c r="BR813" i="1"/>
  <c r="BV813" i="1" s="1"/>
  <c r="R813" i="1" s="1"/>
  <c r="BR821" i="1"/>
  <c r="BV821" i="1" s="1"/>
  <c r="R821" i="1" s="1"/>
  <c r="BR829" i="1"/>
  <c r="BV829" i="1" s="1"/>
  <c r="R829" i="1" s="1"/>
  <c r="BR837" i="1"/>
  <c r="BV837" i="1" s="1"/>
  <c r="R837" i="1" s="1"/>
  <c r="BR845" i="1"/>
  <c r="BV845" i="1" s="1"/>
  <c r="R845" i="1" s="1"/>
  <c r="BR853" i="1"/>
  <c r="BV853" i="1" s="1"/>
  <c r="R853" i="1" s="1"/>
  <c r="BR861" i="1"/>
  <c r="BV861" i="1" s="1"/>
  <c r="R861" i="1" s="1"/>
  <c r="BR869" i="1"/>
  <c r="BV869" i="1" s="1"/>
  <c r="R869" i="1" s="1"/>
  <c r="BR877" i="1"/>
  <c r="BV877" i="1" s="1"/>
  <c r="R877" i="1" s="1"/>
  <c r="BR885" i="1"/>
  <c r="BV885" i="1" s="1"/>
  <c r="R885" i="1" s="1"/>
  <c r="BR893" i="1"/>
  <c r="BV893" i="1" s="1"/>
  <c r="R893" i="1" s="1"/>
  <c r="BR901" i="1"/>
  <c r="BV901" i="1" s="1"/>
  <c r="R901" i="1" s="1"/>
  <c r="BR909" i="1"/>
  <c r="BV909" i="1" s="1"/>
  <c r="R909" i="1" s="1"/>
  <c r="BR917" i="1"/>
  <c r="BV917" i="1" s="1"/>
  <c r="R917" i="1" s="1"/>
  <c r="BR925" i="1"/>
  <c r="BV925" i="1" s="1"/>
  <c r="R925" i="1" s="1"/>
  <c r="BR933" i="1"/>
  <c r="BV933" i="1" s="1"/>
  <c r="R933" i="1" s="1"/>
  <c r="BR941" i="1"/>
  <c r="BV941" i="1" s="1"/>
  <c r="R941" i="1" s="1"/>
  <c r="BR949" i="1"/>
  <c r="BV949" i="1" s="1"/>
  <c r="R949" i="1" s="1"/>
  <c r="BR957" i="1"/>
  <c r="BV957" i="1" s="1"/>
  <c r="R957" i="1" s="1"/>
  <c r="BR965" i="1"/>
  <c r="BV965" i="1" s="1"/>
  <c r="R965" i="1" s="1"/>
  <c r="BR973" i="1"/>
  <c r="BV973" i="1" s="1"/>
  <c r="R973" i="1" s="1"/>
  <c r="BR981" i="1"/>
  <c r="BV981" i="1" s="1"/>
  <c r="R981" i="1" s="1"/>
  <c r="BR989" i="1"/>
  <c r="BV989" i="1" s="1"/>
  <c r="R989" i="1" s="1"/>
  <c r="BR997" i="1"/>
  <c r="BV997" i="1" s="1"/>
  <c r="R997" i="1" s="1"/>
  <c r="BR1005" i="1"/>
  <c r="BV1005" i="1" s="1"/>
  <c r="R1005" i="1" s="1"/>
  <c r="BR1013" i="1"/>
  <c r="BV1013" i="1" s="1"/>
  <c r="R1013" i="1" s="1"/>
  <c r="BR1021" i="1"/>
  <c r="BV1021" i="1" s="1"/>
  <c r="R1021" i="1" s="1"/>
  <c r="BQ29" i="1"/>
  <c r="BQ37" i="1"/>
  <c r="BQ45" i="1"/>
  <c r="BQ53" i="1"/>
  <c r="BQ61" i="1"/>
  <c r="AR61" i="1" s="1" a="1"/>
  <c r="AR61" i="1" s="1"/>
  <c r="BQ69" i="1"/>
  <c r="BQ77" i="1"/>
  <c r="BQ85" i="1"/>
  <c r="BR45" i="1"/>
  <c r="BV45" i="1" s="1"/>
  <c r="R45" i="1" s="1"/>
  <c r="BR88" i="1"/>
  <c r="BV88" i="1" s="1"/>
  <c r="R88" i="1" s="1"/>
  <c r="BR130" i="1"/>
  <c r="BV130" i="1" s="1"/>
  <c r="R130" i="1" s="1"/>
  <c r="BR173" i="1"/>
  <c r="BV173" i="1" s="1"/>
  <c r="R173" i="1" s="1"/>
  <c r="BR216" i="1"/>
  <c r="BV216" i="1" s="1"/>
  <c r="R216" i="1" s="1"/>
  <c r="BR258" i="1"/>
  <c r="BV258" i="1" s="1"/>
  <c r="R258" i="1" s="1"/>
  <c r="BR301" i="1"/>
  <c r="BV301" i="1" s="1"/>
  <c r="R301" i="1" s="1"/>
  <c r="BR344" i="1"/>
  <c r="BV344" i="1" s="1"/>
  <c r="R344" i="1" s="1"/>
  <c r="BR386" i="1"/>
  <c r="BV386" i="1" s="1"/>
  <c r="R386" i="1" s="1"/>
  <c r="BR429" i="1"/>
  <c r="BV429" i="1" s="1"/>
  <c r="R429" i="1" s="1"/>
  <c r="BR472" i="1"/>
  <c r="BV472" i="1" s="1"/>
  <c r="R472" i="1" s="1"/>
  <c r="BR514" i="1"/>
  <c r="BV514" i="1" s="1"/>
  <c r="R514" i="1" s="1"/>
  <c r="BR547" i="1"/>
  <c r="BV547" i="1" s="1"/>
  <c r="R547" i="1" s="1"/>
  <c r="BR573" i="1"/>
  <c r="BV573" i="1" s="1"/>
  <c r="R573" i="1" s="1"/>
  <c r="BR600" i="1"/>
  <c r="BV600" i="1" s="1"/>
  <c r="R600" i="1" s="1"/>
  <c r="BR625" i="1"/>
  <c r="BV625" i="1" s="1"/>
  <c r="R625" i="1" s="1"/>
  <c r="BR650" i="1"/>
  <c r="BV650" i="1" s="1"/>
  <c r="R650" i="1" s="1"/>
  <c r="BR675" i="1"/>
  <c r="BV675" i="1" s="1"/>
  <c r="R675" i="1" s="1"/>
  <c r="BR701" i="1"/>
  <c r="BV701" i="1" s="1"/>
  <c r="R701" i="1" s="1"/>
  <c r="BR719" i="1"/>
  <c r="BV719" i="1" s="1"/>
  <c r="R719" i="1" s="1"/>
  <c r="BR735" i="1"/>
  <c r="BV735" i="1" s="1"/>
  <c r="R735" i="1" s="1"/>
  <c r="BR751" i="1"/>
  <c r="BV751" i="1" s="1"/>
  <c r="R751" i="1" s="1"/>
  <c r="BR766" i="1"/>
  <c r="BV766" i="1" s="1"/>
  <c r="R766" i="1" s="1"/>
  <c r="BR777" i="1"/>
  <c r="BV777" i="1" s="1"/>
  <c r="R777" i="1" s="1"/>
  <c r="BR791" i="1"/>
  <c r="BV791" i="1" s="1"/>
  <c r="R791" i="1" s="1"/>
  <c r="BR804" i="1"/>
  <c r="BV804" i="1" s="1"/>
  <c r="R804" i="1" s="1"/>
  <c r="BR816" i="1"/>
  <c r="BV816" i="1" s="1"/>
  <c r="R816" i="1" s="1"/>
  <c r="BR830" i="1"/>
  <c r="BV830" i="1" s="1"/>
  <c r="R830" i="1" s="1"/>
  <c r="BR841" i="1"/>
  <c r="BV841" i="1" s="1"/>
  <c r="R841" i="1" s="1"/>
  <c r="BR855" i="1"/>
  <c r="BV855" i="1" s="1"/>
  <c r="R855" i="1" s="1"/>
  <c r="BR868" i="1"/>
  <c r="BV868" i="1" s="1"/>
  <c r="R868" i="1" s="1"/>
  <c r="BR880" i="1"/>
  <c r="BV880" i="1" s="1"/>
  <c r="R880" i="1" s="1"/>
  <c r="BR892" i="1"/>
  <c r="BV892" i="1" s="1"/>
  <c r="R892" i="1" s="1"/>
  <c r="BR903" i="1"/>
  <c r="BV903" i="1" s="1"/>
  <c r="R903" i="1" s="1"/>
  <c r="BR913" i="1"/>
  <c r="BV913" i="1" s="1"/>
  <c r="R913" i="1" s="1"/>
  <c r="BR924" i="1"/>
  <c r="BV924" i="1" s="1"/>
  <c r="R924" i="1" s="1"/>
  <c r="BR935" i="1"/>
  <c r="BV935" i="1" s="1"/>
  <c r="R935" i="1" s="1"/>
  <c r="BR945" i="1"/>
  <c r="BV945" i="1" s="1"/>
  <c r="R945" i="1" s="1"/>
  <c r="BR956" i="1"/>
  <c r="BV956" i="1" s="1"/>
  <c r="R956" i="1" s="1"/>
  <c r="BR967" i="1"/>
  <c r="BV967" i="1" s="1"/>
  <c r="R967" i="1" s="1"/>
  <c r="BR977" i="1"/>
  <c r="BV977" i="1" s="1"/>
  <c r="R977" i="1" s="1"/>
  <c r="BR988" i="1"/>
  <c r="BV988" i="1" s="1"/>
  <c r="R988" i="1" s="1"/>
  <c r="BR999" i="1"/>
  <c r="BV999" i="1" s="1"/>
  <c r="R999" i="1" s="1"/>
  <c r="BR1009" i="1"/>
  <c r="BV1009" i="1" s="1"/>
  <c r="R1009" i="1" s="1"/>
  <c r="BR1020" i="1"/>
  <c r="BV1020" i="1" s="1"/>
  <c r="R1020" i="1" s="1"/>
  <c r="BQ31" i="1"/>
  <c r="BQ41" i="1"/>
  <c r="BQ52" i="1"/>
  <c r="BQ63" i="1"/>
  <c r="BQ73" i="1"/>
  <c r="BQ84" i="1"/>
  <c r="BQ93" i="1"/>
  <c r="BQ101" i="1"/>
  <c r="BQ109" i="1"/>
  <c r="BQ117" i="1"/>
  <c r="BQ125" i="1"/>
  <c r="AR125" i="1" s="1" a="1"/>
  <c r="AR125" i="1" s="1"/>
  <c r="BQ133" i="1"/>
  <c r="BQ141" i="1"/>
  <c r="BQ149" i="1"/>
  <c r="BQ157" i="1"/>
  <c r="BQ165" i="1"/>
  <c r="BQ173" i="1"/>
  <c r="BQ181" i="1"/>
  <c r="BQ189" i="1"/>
  <c r="BQ197" i="1"/>
  <c r="BQ205" i="1"/>
  <c r="BQ213" i="1"/>
  <c r="BQ221" i="1"/>
  <c r="BQ229" i="1"/>
  <c r="BQ237" i="1"/>
  <c r="BQ245" i="1"/>
  <c r="BQ253" i="1"/>
  <c r="BQ261" i="1"/>
  <c r="BQ269" i="1"/>
  <c r="BQ277" i="1"/>
  <c r="BQ285" i="1"/>
  <c r="BQ293" i="1"/>
  <c r="BQ301" i="1"/>
  <c r="BQ309" i="1"/>
  <c r="BQ317" i="1"/>
  <c r="BQ325" i="1"/>
  <c r="BQ333" i="1"/>
  <c r="AV333" i="1" s="1" a="1"/>
  <c r="AV333" i="1" s="1"/>
  <c r="BQ341" i="1"/>
  <c r="BQ349" i="1"/>
  <c r="BQ357" i="1"/>
  <c r="BR48" i="1"/>
  <c r="BV48" i="1" s="1"/>
  <c r="R48" i="1" s="1"/>
  <c r="BR90" i="1"/>
  <c r="BV90" i="1" s="1"/>
  <c r="R90" i="1" s="1"/>
  <c r="BR133" i="1"/>
  <c r="BV133" i="1" s="1"/>
  <c r="R133" i="1" s="1"/>
  <c r="BR176" i="1"/>
  <c r="BV176" i="1" s="1"/>
  <c r="R176" i="1" s="1"/>
  <c r="BR218" i="1"/>
  <c r="BV218" i="1" s="1"/>
  <c r="R218" i="1" s="1"/>
  <c r="BR261" i="1"/>
  <c r="BV261" i="1" s="1"/>
  <c r="R261" i="1" s="1"/>
  <c r="BR304" i="1"/>
  <c r="BV304" i="1" s="1"/>
  <c r="R304" i="1" s="1"/>
  <c r="BR346" i="1"/>
  <c r="BV346" i="1" s="1"/>
  <c r="R346" i="1" s="1"/>
  <c r="BR389" i="1"/>
  <c r="BV389" i="1" s="1"/>
  <c r="R389" i="1" s="1"/>
  <c r="BR432" i="1"/>
  <c r="BV432" i="1" s="1"/>
  <c r="R432" i="1" s="1"/>
  <c r="BR474" i="1"/>
  <c r="BV474" i="1" s="1"/>
  <c r="R474" i="1" s="1"/>
  <c r="BR517" i="1"/>
  <c r="BV517" i="1" s="1"/>
  <c r="R517" i="1" s="1"/>
  <c r="BR549" i="1"/>
  <c r="BV549" i="1" s="1"/>
  <c r="R549" i="1" s="1"/>
  <c r="BR576" i="1"/>
  <c r="BV576" i="1" s="1"/>
  <c r="R576" i="1" s="1"/>
  <c r="BR601" i="1"/>
  <c r="BV601" i="1" s="1"/>
  <c r="R601" i="1" s="1"/>
  <c r="BR626" i="1"/>
  <c r="BV626" i="1" s="1"/>
  <c r="R626" i="1" s="1"/>
  <c r="BR651" i="1"/>
  <c r="BV651" i="1" s="1"/>
  <c r="R651" i="1" s="1"/>
  <c r="BR677" i="1"/>
  <c r="BV677" i="1" s="1"/>
  <c r="R677" i="1" s="1"/>
  <c r="BR704" i="1"/>
  <c r="BV704" i="1" s="1"/>
  <c r="R704" i="1" s="1"/>
  <c r="BR720" i="1"/>
  <c r="BV720" i="1" s="1"/>
  <c r="R720" i="1" s="1"/>
  <c r="BR736" i="1"/>
  <c r="BV736" i="1" s="1"/>
  <c r="R736" i="1" s="1"/>
  <c r="BR752" i="1"/>
  <c r="BV752" i="1" s="1"/>
  <c r="R752" i="1" s="1"/>
  <c r="BR767" i="1"/>
  <c r="BV767" i="1" s="1"/>
  <c r="R767" i="1" s="1"/>
  <c r="BR780" i="1"/>
  <c r="BV780" i="1" s="1"/>
  <c r="R780" i="1" s="1"/>
  <c r="BR792" i="1"/>
  <c r="BV792" i="1" s="1"/>
  <c r="R792" i="1" s="1"/>
  <c r="BR806" i="1"/>
  <c r="BV806" i="1" s="1"/>
  <c r="R806" i="1" s="1"/>
  <c r="BR817" i="1"/>
  <c r="BV817" i="1" s="1"/>
  <c r="R817" i="1" s="1"/>
  <c r="BR831" i="1"/>
  <c r="BV831" i="1" s="1"/>
  <c r="R831" i="1" s="1"/>
  <c r="BR844" i="1"/>
  <c r="BV844" i="1" s="1"/>
  <c r="R844" i="1" s="1"/>
  <c r="BR856" i="1"/>
  <c r="BV856" i="1" s="1"/>
  <c r="R856" i="1" s="1"/>
  <c r="BR870" i="1"/>
  <c r="BV870" i="1" s="1"/>
  <c r="R870" i="1" s="1"/>
  <c r="BR881" i="1"/>
  <c r="BV881" i="1" s="1"/>
  <c r="R881" i="1" s="1"/>
  <c r="BR894" i="1"/>
  <c r="BV894" i="1" s="1"/>
  <c r="R894" i="1" s="1"/>
  <c r="BR904" i="1"/>
  <c r="BV904" i="1" s="1"/>
  <c r="R904" i="1" s="1"/>
  <c r="BR915" i="1"/>
  <c r="BV915" i="1" s="1"/>
  <c r="R915" i="1" s="1"/>
  <c r="BR926" i="1"/>
  <c r="BV926" i="1" s="1"/>
  <c r="R926" i="1" s="1"/>
  <c r="BR936" i="1"/>
  <c r="BV936" i="1" s="1"/>
  <c r="R936" i="1" s="1"/>
  <c r="BR947" i="1"/>
  <c r="BV947" i="1" s="1"/>
  <c r="R947" i="1" s="1"/>
  <c r="BR958" i="1"/>
  <c r="BV958" i="1" s="1"/>
  <c r="R958" i="1" s="1"/>
  <c r="BR968" i="1"/>
  <c r="BV968" i="1" s="1"/>
  <c r="R968" i="1" s="1"/>
  <c r="BR979" i="1"/>
  <c r="BV979" i="1" s="1"/>
  <c r="R979" i="1" s="1"/>
  <c r="BR990" i="1"/>
  <c r="BV990" i="1" s="1"/>
  <c r="R990" i="1" s="1"/>
  <c r="BR1000" i="1"/>
  <c r="BV1000" i="1" s="1"/>
  <c r="R1000" i="1" s="1"/>
  <c r="BR1011" i="1"/>
  <c r="BV1011" i="1" s="1"/>
  <c r="R1011" i="1" s="1"/>
  <c r="BR1022" i="1"/>
  <c r="BV1022" i="1" s="1"/>
  <c r="R1022" i="1" s="1"/>
  <c r="BQ32" i="1"/>
  <c r="BQ43" i="1"/>
  <c r="BQ54" i="1"/>
  <c r="BQ64" i="1"/>
  <c r="BQ75" i="1"/>
  <c r="BQ86" i="1"/>
  <c r="AR86" i="1" s="1" a="1"/>
  <c r="AR86" i="1" s="1"/>
  <c r="BQ94" i="1"/>
  <c r="BQ102" i="1"/>
  <c r="BQ110" i="1"/>
  <c r="BQ118" i="1"/>
  <c r="BQ126" i="1"/>
  <c r="BQ134" i="1"/>
  <c r="BQ142" i="1"/>
  <c r="BQ150" i="1"/>
  <c r="AR150" i="1" s="1" a="1"/>
  <c r="AR150" i="1" s="1"/>
  <c r="BQ158" i="1"/>
  <c r="BQ166" i="1"/>
  <c r="BQ174" i="1"/>
  <c r="BQ182" i="1"/>
  <c r="BQ190" i="1"/>
  <c r="BQ198" i="1"/>
  <c r="BQ206" i="1"/>
  <c r="BQ214" i="1"/>
  <c r="AV214" i="1" s="1" a="1"/>
  <c r="AV214" i="1" s="1"/>
  <c r="BQ222" i="1"/>
  <c r="BQ230" i="1"/>
  <c r="BQ238" i="1"/>
  <c r="BQ246" i="1"/>
  <c r="BQ254" i="1"/>
  <c r="BQ262" i="1"/>
  <c r="BQ270" i="1"/>
  <c r="BQ278" i="1"/>
  <c r="AR278" i="1" s="1" a="1"/>
  <c r="AR278" i="1" s="1"/>
  <c r="BQ286" i="1"/>
  <c r="BQ294" i="1"/>
  <c r="BQ302" i="1"/>
  <c r="BQ310" i="1"/>
  <c r="BQ318" i="1"/>
  <c r="BQ326" i="1"/>
  <c r="BQ334" i="1"/>
  <c r="BQ342" i="1"/>
  <c r="AV342" i="1" s="1" a="1"/>
  <c r="AV342" i="1" s="1"/>
  <c r="BQ350" i="1"/>
  <c r="BQ358" i="1"/>
  <c r="BQ366" i="1"/>
  <c r="BQ374" i="1"/>
  <c r="BQ382" i="1"/>
  <c r="BQ390" i="1"/>
  <c r="BQ398" i="1"/>
  <c r="BQ406" i="1"/>
  <c r="AR406" i="1" s="1" a="1"/>
  <c r="AR406" i="1" s="1"/>
  <c r="BQ414" i="1"/>
  <c r="BQ422" i="1"/>
  <c r="BQ430" i="1"/>
  <c r="BQ438" i="1"/>
  <c r="BQ446" i="1"/>
  <c r="BQ454" i="1"/>
  <c r="BQ462" i="1"/>
  <c r="BR50" i="1"/>
  <c r="BV50" i="1" s="1"/>
  <c r="R50" i="1" s="1"/>
  <c r="BR93" i="1"/>
  <c r="BV93" i="1" s="1"/>
  <c r="R93" i="1" s="1"/>
  <c r="BR136" i="1"/>
  <c r="BV136" i="1" s="1"/>
  <c r="R136" i="1" s="1"/>
  <c r="BR178" i="1"/>
  <c r="BV178" i="1" s="1"/>
  <c r="R178" i="1" s="1"/>
  <c r="BR221" i="1"/>
  <c r="BV221" i="1" s="1"/>
  <c r="R221" i="1" s="1"/>
  <c r="BR264" i="1"/>
  <c r="BV264" i="1" s="1"/>
  <c r="R264" i="1" s="1"/>
  <c r="BR306" i="1"/>
  <c r="BV306" i="1" s="1"/>
  <c r="R306" i="1" s="1"/>
  <c r="BR349" i="1"/>
  <c r="BR392" i="1"/>
  <c r="BV392" i="1" s="1"/>
  <c r="R392" i="1" s="1"/>
  <c r="BR434" i="1"/>
  <c r="BV434" i="1" s="1"/>
  <c r="R434" i="1" s="1"/>
  <c r="BR477" i="1"/>
  <c r="BV477" i="1" s="1"/>
  <c r="R477" i="1" s="1"/>
  <c r="BR520" i="1"/>
  <c r="BV520" i="1" s="1"/>
  <c r="R520" i="1" s="1"/>
  <c r="BR552" i="1"/>
  <c r="BV552" i="1" s="1"/>
  <c r="R552" i="1" s="1"/>
  <c r="BR577" i="1"/>
  <c r="BV577" i="1" s="1"/>
  <c r="R577" i="1" s="1"/>
  <c r="BR602" i="1"/>
  <c r="BV602" i="1" s="1"/>
  <c r="R602" i="1" s="1"/>
  <c r="BR627" i="1"/>
  <c r="BV627" i="1" s="1"/>
  <c r="R627" i="1" s="1"/>
  <c r="BR653" i="1"/>
  <c r="BV653" i="1" s="1"/>
  <c r="R653" i="1" s="1"/>
  <c r="BR680" i="1"/>
  <c r="BV680" i="1" s="1"/>
  <c r="R680" i="1" s="1"/>
  <c r="BR705" i="1"/>
  <c r="BV705" i="1" s="1"/>
  <c r="R705" i="1" s="1"/>
  <c r="BR721" i="1"/>
  <c r="BV721" i="1" s="1"/>
  <c r="R721" i="1" s="1"/>
  <c r="BR737" i="1"/>
  <c r="BV737" i="1" s="1"/>
  <c r="R737" i="1" s="1"/>
  <c r="BR753" i="1"/>
  <c r="BV753" i="1" s="1"/>
  <c r="R753" i="1" s="1"/>
  <c r="BR768" i="1"/>
  <c r="BV768" i="1" s="1"/>
  <c r="R768" i="1" s="1"/>
  <c r="BR782" i="1"/>
  <c r="BV782" i="1" s="1"/>
  <c r="R782" i="1" s="1"/>
  <c r="BR793" i="1"/>
  <c r="BV793" i="1" s="1"/>
  <c r="R793" i="1" s="1"/>
  <c r="BR807" i="1"/>
  <c r="BV807" i="1" s="1"/>
  <c r="R807" i="1" s="1"/>
  <c r="BR820" i="1"/>
  <c r="BV820" i="1" s="1"/>
  <c r="R820" i="1" s="1"/>
  <c r="BR832" i="1"/>
  <c r="BV832" i="1" s="1"/>
  <c r="R832" i="1" s="1"/>
  <c r="BR846" i="1"/>
  <c r="BV846" i="1" s="1"/>
  <c r="R846" i="1" s="1"/>
  <c r="BR857" i="1"/>
  <c r="BV857" i="1" s="1"/>
  <c r="R857" i="1" s="1"/>
  <c r="BR871" i="1"/>
  <c r="BV871" i="1" s="1"/>
  <c r="R871" i="1" s="1"/>
  <c r="BR884" i="1"/>
  <c r="BV884" i="1" s="1"/>
  <c r="R884" i="1" s="1"/>
  <c r="BR895" i="1"/>
  <c r="BV895" i="1" s="1"/>
  <c r="R895" i="1" s="1"/>
  <c r="BR905" i="1"/>
  <c r="BV905" i="1" s="1"/>
  <c r="R905" i="1" s="1"/>
  <c r="BR916" i="1"/>
  <c r="BV916" i="1" s="1"/>
  <c r="R916" i="1" s="1"/>
  <c r="BR927" i="1"/>
  <c r="BV927" i="1" s="1"/>
  <c r="R927" i="1" s="1"/>
  <c r="BR937" i="1"/>
  <c r="BV937" i="1" s="1"/>
  <c r="R937" i="1" s="1"/>
  <c r="BR948" i="1"/>
  <c r="BV948" i="1" s="1"/>
  <c r="R948" i="1" s="1"/>
  <c r="BR959" i="1"/>
  <c r="BV959" i="1" s="1"/>
  <c r="R959" i="1" s="1"/>
  <c r="BR969" i="1"/>
  <c r="BV969" i="1" s="1"/>
  <c r="R969" i="1" s="1"/>
  <c r="BR980" i="1"/>
  <c r="BV980" i="1" s="1"/>
  <c r="R980" i="1" s="1"/>
  <c r="BR991" i="1"/>
  <c r="BV991" i="1" s="1"/>
  <c r="R991" i="1" s="1"/>
  <c r="BR1001" i="1"/>
  <c r="BV1001" i="1" s="1"/>
  <c r="R1001" i="1" s="1"/>
  <c r="BR1012" i="1"/>
  <c r="BV1012" i="1" s="1"/>
  <c r="R1012" i="1" s="1"/>
  <c r="BR1023" i="1"/>
  <c r="BV1023" i="1" s="1"/>
  <c r="R1023" i="1" s="1"/>
  <c r="BQ33" i="1"/>
  <c r="BQ44" i="1"/>
  <c r="BQ55" i="1"/>
  <c r="BQ65" i="1"/>
  <c r="BQ76" i="1"/>
  <c r="BQ87" i="1"/>
  <c r="BQ95" i="1"/>
  <c r="BQ103" i="1"/>
  <c r="BQ111" i="1"/>
  <c r="BQ119" i="1"/>
  <c r="BQ127" i="1"/>
  <c r="BQ135" i="1"/>
  <c r="BQ143" i="1"/>
  <c r="BQ151" i="1"/>
  <c r="BQ159" i="1"/>
  <c r="BQ167" i="1"/>
  <c r="BQ175" i="1"/>
  <c r="BQ183" i="1"/>
  <c r="BQ191" i="1"/>
  <c r="BQ199" i="1"/>
  <c r="BQ207" i="1"/>
  <c r="BQ215" i="1"/>
  <c r="BQ223" i="1"/>
  <c r="BQ231" i="1"/>
  <c r="BQ239" i="1"/>
  <c r="BQ247" i="1"/>
  <c r="BQ255" i="1"/>
  <c r="BQ263" i="1"/>
  <c r="BQ271" i="1"/>
  <c r="BQ279" i="1"/>
  <c r="BQ287" i="1"/>
  <c r="BQ295" i="1"/>
  <c r="BQ303" i="1"/>
  <c r="BQ311" i="1"/>
  <c r="BQ319" i="1"/>
  <c r="BQ327" i="1"/>
  <c r="BQ335" i="1"/>
  <c r="BQ343" i="1"/>
  <c r="BQ351" i="1"/>
  <c r="BQ359" i="1"/>
  <c r="BR64" i="1"/>
  <c r="BV64" i="1" s="1"/>
  <c r="R64" i="1" s="1"/>
  <c r="BR106" i="1"/>
  <c r="BV106" i="1" s="1"/>
  <c r="R106" i="1" s="1"/>
  <c r="BR149" i="1"/>
  <c r="BV149" i="1" s="1"/>
  <c r="R149" i="1" s="1"/>
  <c r="BR192" i="1"/>
  <c r="BV192" i="1" s="1"/>
  <c r="R192" i="1" s="1"/>
  <c r="BR234" i="1"/>
  <c r="BV234" i="1" s="1"/>
  <c r="R234" i="1" s="1"/>
  <c r="BR277" i="1"/>
  <c r="BV277" i="1" s="1"/>
  <c r="R277" i="1" s="1"/>
  <c r="BR320" i="1"/>
  <c r="BV320" i="1" s="1"/>
  <c r="R320" i="1" s="1"/>
  <c r="BR362" i="1"/>
  <c r="BV362" i="1" s="1"/>
  <c r="R362" i="1" s="1"/>
  <c r="BR405" i="1"/>
  <c r="BV405" i="1" s="1"/>
  <c r="R405" i="1" s="1"/>
  <c r="BR448" i="1"/>
  <c r="BV448" i="1" s="1"/>
  <c r="R448" i="1" s="1"/>
  <c r="BR490" i="1"/>
  <c r="BV490" i="1" s="1"/>
  <c r="R490" i="1" s="1"/>
  <c r="BR533" i="1"/>
  <c r="BV533" i="1" s="1"/>
  <c r="R533" i="1" s="1"/>
  <c r="BR560" i="1"/>
  <c r="BV560" i="1" s="1"/>
  <c r="R560" i="1" s="1"/>
  <c r="BR585" i="1"/>
  <c r="BV585" i="1" s="1"/>
  <c r="R585" i="1" s="1"/>
  <c r="BR610" i="1"/>
  <c r="BV610" i="1" s="1"/>
  <c r="R610" i="1" s="1"/>
  <c r="BR635" i="1"/>
  <c r="BV635" i="1" s="1"/>
  <c r="R635" i="1" s="1"/>
  <c r="BR661" i="1"/>
  <c r="BV661" i="1" s="1"/>
  <c r="R661" i="1" s="1"/>
  <c r="BR688" i="1"/>
  <c r="BV688" i="1" s="1"/>
  <c r="R688" i="1" s="1"/>
  <c r="BR710" i="1"/>
  <c r="BV710" i="1" s="1"/>
  <c r="R710" i="1" s="1"/>
  <c r="BR726" i="1"/>
  <c r="BV726" i="1" s="1"/>
  <c r="R726" i="1" s="1"/>
  <c r="BR742" i="1"/>
  <c r="BV742" i="1" s="1"/>
  <c r="R742" i="1" s="1"/>
  <c r="BR758" i="1"/>
  <c r="BV758" i="1" s="1"/>
  <c r="R758" i="1" s="1"/>
  <c r="BR769" i="1"/>
  <c r="BV769" i="1" s="1"/>
  <c r="R769" i="1" s="1"/>
  <c r="BR783" i="1"/>
  <c r="BV783" i="1" s="1"/>
  <c r="R783" i="1" s="1"/>
  <c r="BR796" i="1"/>
  <c r="BV796" i="1" s="1"/>
  <c r="R796" i="1" s="1"/>
  <c r="BR808" i="1"/>
  <c r="BV808" i="1" s="1"/>
  <c r="R808" i="1" s="1"/>
  <c r="BR822" i="1"/>
  <c r="BV822" i="1" s="1"/>
  <c r="R822" i="1" s="1"/>
  <c r="BR833" i="1"/>
  <c r="BV833" i="1" s="1"/>
  <c r="R833" i="1" s="1"/>
  <c r="BR847" i="1"/>
  <c r="BV847" i="1" s="1"/>
  <c r="R847" i="1" s="1"/>
  <c r="BR860" i="1"/>
  <c r="BV860" i="1" s="1"/>
  <c r="R860" i="1" s="1"/>
  <c r="BR872" i="1"/>
  <c r="BV872" i="1" s="1"/>
  <c r="R872" i="1" s="1"/>
  <c r="BR886" i="1"/>
  <c r="BV886" i="1" s="1"/>
  <c r="R886" i="1" s="1"/>
  <c r="BR896" i="1"/>
  <c r="BV896" i="1" s="1"/>
  <c r="R896" i="1" s="1"/>
  <c r="BR907" i="1"/>
  <c r="BV907" i="1" s="1"/>
  <c r="R907" i="1" s="1"/>
  <c r="BR918" i="1"/>
  <c r="BV918" i="1" s="1"/>
  <c r="R918" i="1" s="1"/>
  <c r="BR928" i="1"/>
  <c r="BV928" i="1" s="1"/>
  <c r="R928" i="1" s="1"/>
  <c r="BR939" i="1"/>
  <c r="BV939" i="1" s="1"/>
  <c r="R939" i="1" s="1"/>
  <c r="BR950" i="1"/>
  <c r="BV950" i="1" s="1"/>
  <c r="R950" i="1" s="1"/>
  <c r="BR960" i="1"/>
  <c r="BV960" i="1" s="1"/>
  <c r="R960" i="1" s="1"/>
  <c r="BR971" i="1"/>
  <c r="BV971" i="1" s="1"/>
  <c r="R971" i="1" s="1"/>
  <c r="BR982" i="1"/>
  <c r="BV982" i="1" s="1"/>
  <c r="R982" i="1" s="1"/>
  <c r="BR992" i="1"/>
  <c r="BV992" i="1" s="1"/>
  <c r="R992" i="1" s="1"/>
  <c r="BR1003" i="1"/>
  <c r="BV1003" i="1" s="1"/>
  <c r="R1003" i="1" s="1"/>
  <c r="BR1014" i="1"/>
  <c r="BV1014" i="1" s="1"/>
  <c r="R1014" i="1" s="1"/>
  <c r="BR24" i="1"/>
  <c r="BV24" i="1" s="1"/>
  <c r="R24" i="1" s="1"/>
  <c r="BQ35" i="1"/>
  <c r="BQ46" i="1"/>
  <c r="BQ56" i="1"/>
  <c r="BQ67" i="1"/>
  <c r="BQ78" i="1"/>
  <c r="BQ88" i="1"/>
  <c r="BQ96" i="1"/>
  <c r="AV96" i="1" s="1" a="1"/>
  <c r="AV96" i="1" s="1"/>
  <c r="BQ104" i="1"/>
  <c r="BQ112" i="1"/>
  <c r="BQ120" i="1"/>
  <c r="BQ128" i="1"/>
  <c r="BQ136" i="1"/>
  <c r="BQ144" i="1"/>
  <c r="BQ152" i="1"/>
  <c r="BQ160" i="1"/>
  <c r="BQ168" i="1"/>
  <c r="BQ176" i="1"/>
  <c r="BQ184" i="1"/>
  <c r="AV184" i="1" s="1" a="1"/>
  <c r="AV184" i="1" s="1"/>
  <c r="BQ192" i="1"/>
  <c r="BQ200" i="1"/>
  <c r="BQ208" i="1"/>
  <c r="BQ216" i="1"/>
  <c r="BQ224" i="1"/>
  <c r="AR224" i="1" s="1" a="1"/>
  <c r="AR224" i="1" s="1"/>
  <c r="BQ232" i="1"/>
  <c r="BQ240" i="1"/>
  <c r="BQ248" i="1"/>
  <c r="BR69" i="1"/>
  <c r="BV69" i="1" s="1"/>
  <c r="R69" i="1" s="1"/>
  <c r="BR112" i="1"/>
  <c r="BV112" i="1" s="1"/>
  <c r="R112" i="1" s="1"/>
  <c r="BR154" i="1"/>
  <c r="BV154" i="1" s="1"/>
  <c r="R154" i="1" s="1"/>
  <c r="BR197" i="1"/>
  <c r="BV197" i="1" s="1"/>
  <c r="R197" i="1" s="1"/>
  <c r="BR240" i="1"/>
  <c r="BV240" i="1" s="1"/>
  <c r="R240" i="1" s="1"/>
  <c r="BR282" i="1"/>
  <c r="BV282" i="1" s="1"/>
  <c r="R282" i="1" s="1"/>
  <c r="BR325" i="1"/>
  <c r="BV325" i="1" s="1"/>
  <c r="R325" i="1" s="1"/>
  <c r="BR368" i="1"/>
  <c r="BV368" i="1" s="1"/>
  <c r="R368" i="1" s="1"/>
  <c r="BR410" i="1"/>
  <c r="BV410" i="1" s="1"/>
  <c r="R410" i="1" s="1"/>
  <c r="BR453" i="1"/>
  <c r="BV453" i="1" s="1"/>
  <c r="R453" i="1" s="1"/>
  <c r="BR496" i="1"/>
  <c r="BV496" i="1" s="1"/>
  <c r="R496" i="1" s="1"/>
  <c r="BR537" i="1"/>
  <c r="BV537" i="1" s="1"/>
  <c r="R537" i="1" s="1"/>
  <c r="BR562" i="1"/>
  <c r="BV562" i="1" s="1"/>
  <c r="R562" i="1" s="1"/>
  <c r="BR587" i="1"/>
  <c r="BV587" i="1" s="1"/>
  <c r="R587" i="1" s="1"/>
  <c r="BR613" i="1"/>
  <c r="BV613" i="1" s="1"/>
  <c r="R613" i="1" s="1"/>
  <c r="BR640" i="1"/>
  <c r="BV640" i="1" s="1"/>
  <c r="R640" i="1" s="1"/>
  <c r="BR665" i="1"/>
  <c r="BV665" i="1" s="1"/>
  <c r="R665" i="1" s="1"/>
  <c r="BR690" i="1"/>
  <c r="BV690" i="1" s="1"/>
  <c r="R690" i="1" s="1"/>
  <c r="BR712" i="1"/>
  <c r="BV712" i="1" s="1"/>
  <c r="R712" i="1" s="1"/>
  <c r="BR728" i="1"/>
  <c r="BV728" i="1" s="1"/>
  <c r="R728" i="1" s="1"/>
  <c r="BR744" i="1"/>
  <c r="BV744" i="1" s="1"/>
  <c r="R744" i="1" s="1"/>
  <c r="BR760" i="1"/>
  <c r="BV760" i="1" s="1"/>
  <c r="R760" i="1" s="1"/>
  <c r="BR774" i="1"/>
  <c r="BV774" i="1" s="1"/>
  <c r="R774" i="1" s="1"/>
  <c r="BR785" i="1"/>
  <c r="BV785" i="1" s="1"/>
  <c r="R785" i="1" s="1"/>
  <c r="BR799" i="1"/>
  <c r="BV799" i="1" s="1"/>
  <c r="R799" i="1" s="1"/>
  <c r="BR812" i="1"/>
  <c r="BV812" i="1" s="1"/>
  <c r="R812" i="1" s="1"/>
  <c r="BR824" i="1"/>
  <c r="BV824" i="1" s="1"/>
  <c r="R824" i="1" s="1"/>
  <c r="BR838" i="1"/>
  <c r="BV838" i="1" s="1"/>
  <c r="R838" i="1" s="1"/>
  <c r="BR849" i="1"/>
  <c r="BV849" i="1" s="1"/>
  <c r="R849" i="1" s="1"/>
  <c r="BR863" i="1"/>
  <c r="BV863" i="1" s="1"/>
  <c r="R863" i="1" s="1"/>
  <c r="BR876" i="1"/>
  <c r="BV876" i="1" s="1"/>
  <c r="R876" i="1" s="1"/>
  <c r="BR888" i="1"/>
  <c r="BV888" i="1" s="1"/>
  <c r="R888" i="1" s="1"/>
  <c r="BR899" i="1"/>
  <c r="BV899" i="1" s="1"/>
  <c r="R899" i="1" s="1"/>
  <c r="BR910" i="1"/>
  <c r="BV910" i="1" s="1"/>
  <c r="R910" i="1" s="1"/>
  <c r="BR920" i="1"/>
  <c r="BV920" i="1" s="1"/>
  <c r="R920" i="1" s="1"/>
  <c r="BR931" i="1"/>
  <c r="BV931" i="1" s="1"/>
  <c r="R931" i="1" s="1"/>
  <c r="BR942" i="1"/>
  <c r="BV942" i="1" s="1"/>
  <c r="R942" i="1" s="1"/>
  <c r="BR952" i="1"/>
  <c r="BV952" i="1" s="1"/>
  <c r="R952" i="1" s="1"/>
  <c r="BR963" i="1"/>
  <c r="BV963" i="1" s="1"/>
  <c r="R963" i="1" s="1"/>
  <c r="BR974" i="1"/>
  <c r="BV974" i="1" s="1"/>
  <c r="R974" i="1" s="1"/>
  <c r="BR984" i="1"/>
  <c r="BV984" i="1" s="1"/>
  <c r="R984" i="1" s="1"/>
  <c r="BR995" i="1"/>
  <c r="BV995" i="1" s="1"/>
  <c r="R995" i="1" s="1"/>
  <c r="BR1006" i="1"/>
  <c r="BV1006" i="1" s="1"/>
  <c r="R1006" i="1" s="1"/>
  <c r="BR1016" i="1"/>
  <c r="BV1016" i="1" s="1"/>
  <c r="R1016" i="1" s="1"/>
  <c r="BQ27" i="1"/>
  <c r="BQ38" i="1"/>
  <c r="BQ48" i="1"/>
  <c r="BQ59" i="1"/>
  <c r="BQ70" i="1"/>
  <c r="BQ80" i="1"/>
  <c r="BQ90" i="1"/>
  <c r="BQ98" i="1"/>
  <c r="AR98" i="1" s="1" a="1"/>
  <c r="AR98" i="1" s="1"/>
  <c r="BQ106" i="1"/>
  <c r="BQ114" i="1"/>
  <c r="BQ122" i="1"/>
  <c r="BQ130" i="1"/>
  <c r="AV130" i="1" s="1" a="1"/>
  <c r="AV130" i="1" s="1"/>
  <c r="BQ138" i="1"/>
  <c r="AV138" i="1" s="1" a="1"/>
  <c r="AV138" i="1" s="1"/>
  <c r="BQ146" i="1"/>
  <c r="BQ154" i="1"/>
  <c r="AR154" i="1" s="1" a="1"/>
  <c r="AR154" i="1" s="1"/>
  <c r="BQ162" i="1"/>
  <c r="BQ170" i="1"/>
  <c r="BQ178" i="1"/>
  <c r="BQ186" i="1"/>
  <c r="BQ194" i="1"/>
  <c r="BQ202" i="1"/>
  <c r="BQ210" i="1"/>
  <c r="BQ218" i="1"/>
  <c r="BQ226" i="1"/>
  <c r="BQ234" i="1"/>
  <c r="BQ242" i="1"/>
  <c r="BQ250" i="1"/>
  <c r="AR250" i="1" s="1" a="1"/>
  <c r="AR250" i="1" s="1"/>
  <c r="BQ258" i="1"/>
  <c r="BQ266" i="1"/>
  <c r="BQ274" i="1"/>
  <c r="BQ282" i="1"/>
  <c r="BR72" i="1"/>
  <c r="BV72" i="1" s="1"/>
  <c r="R72" i="1" s="1"/>
  <c r="BR194" i="1"/>
  <c r="BV194" i="1" s="1"/>
  <c r="R194" i="1" s="1"/>
  <c r="BR298" i="1"/>
  <c r="BV298" i="1" s="1"/>
  <c r="R298" i="1" s="1"/>
  <c r="BR413" i="1"/>
  <c r="BV413" i="1" s="1"/>
  <c r="R413" i="1" s="1"/>
  <c r="BR536" i="1"/>
  <c r="BV536" i="1" s="1"/>
  <c r="R536" i="1" s="1"/>
  <c r="BR597" i="1"/>
  <c r="BV597" i="1" s="1"/>
  <c r="R597" i="1" s="1"/>
  <c r="BR666" i="1"/>
  <c r="BV666" i="1" s="1"/>
  <c r="R666" i="1" s="1"/>
  <c r="BR727" i="1"/>
  <c r="BV727" i="1" s="1"/>
  <c r="R727" i="1" s="1"/>
  <c r="BR764" i="1"/>
  <c r="BV764" i="1" s="1"/>
  <c r="R764" i="1" s="1"/>
  <c r="BR800" i="1"/>
  <c r="BV800" i="1" s="1"/>
  <c r="R800" i="1" s="1"/>
  <c r="BR836" i="1"/>
  <c r="BV836" i="1" s="1"/>
  <c r="R836" i="1" s="1"/>
  <c r="BR865" i="1"/>
  <c r="BV865" i="1" s="1"/>
  <c r="R865" i="1" s="1"/>
  <c r="BR900" i="1"/>
  <c r="BV900" i="1" s="1"/>
  <c r="R900" i="1" s="1"/>
  <c r="BR929" i="1"/>
  <c r="BV929" i="1" s="1"/>
  <c r="R929" i="1" s="1"/>
  <c r="BR955" i="1"/>
  <c r="BV955" i="1" s="1"/>
  <c r="R955" i="1" s="1"/>
  <c r="BR985" i="1"/>
  <c r="BV985" i="1" s="1"/>
  <c r="R985" i="1" s="1"/>
  <c r="BR1015" i="1"/>
  <c r="BV1015" i="1" s="1"/>
  <c r="R1015" i="1" s="1"/>
  <c r="BQ40" i="1"/>
  <c r="BQ71" i="1"/>
  <c r="BQ97" i="1"/>
  <c r="BQ116" i="1"/>
  <c r="BQ139" i="1"/>
  <c r="AV139" i="1" s="1" a="1"/>
  <c r="AV139" i="1" s="1"/>
  <c r="BQ161" i="1"/>
  <c r="BQ180" i="1"/>
  <c r="BQ203" i="1"/>
  <c r="BQ225" i="1"/>
  <c r="BQ244" i="1"/>
  <c r="AR244" i="1" s="1" a="1"/>
  <c r="AR244" i="1" s="1"/>
  <c r="BQ264" i="1"/>
  <c r="BQ280" i="1"/>
  <c r="BQ292" i="1"/>
  <c r="BQ306" i="1"/>
  <c r="BQ320" i="1"/>
  <c r="BQ331" i="1"/>
  <c r="BQ345" i="1"/>
  <c r="BQ356" i="1"/>
  <c r="BQ368" i="1"/>
  <c r="BQ377" i="1"/>
  <c r="BQ386" i="1"/>
  <c r="BQ395" i="1"/>
  <c r="BQ404" i="1"/>
  <c r="BQ413" i="1"/>
  <c r="BQ423" i="1"/>
  <c r="BQ432" i="1"/>
  <c r="BQ441" i="1"/>
  <c r="AR441" i="1" s="1" a="1"/>
  <c r="AR441" i="1" s="1"/>
  <c r="BQ450" i="1"/>
  <c r="BQ459" i="1"/>
  <c r="AR459" i="1" s="1" a="1"/>
  <c r="AR459" i="1" s="1"/>
  <c r="BQ468" i="1"/>
  <c r="AV468" i="1" s="1" a="1"/>
  <c r="AV468" i="1" s="1"/>
  <c r="BQ476" i="1"/>
  <c r="AR476" i="1" s="1" a="1"/>
  <c r="AR476" i="1" s="1"/>
  <c r="BQ484" i="1"/>
  <c r="AR484" i="1" s="1" a="1"/>
  <c r="AR484" i="1" s="1"/>
  <c r="BQ492" i="1"/>
  <c r="AR492" i="1" s="1" a="1"/>
  <c r="AR492" i="1" s="1"/>
  <c r="BQ500" i="1"/>
  <c r="AV500" i="1" s="1" a="1"/>
  <c r="AV500" i="1" s="1"/>
  <c r="BQ508" i="1"/>
  <c r="AR508" i="1" s="1" a="1"/>
  <c r="AR508" i="1" s="1"/>
  <c r="BQ516" i="1"/>
  <c r="AV516" i="1" s="1" a="1"/>
  <c r="AV516" i="1" s="1"/>
  <c r="BQ524" i="1"/>
  <c r="AR524" i="1" s="1" a="1"/>
  <c r="AR524" i="1" s="1"/>
  <c r="BQ532" i="1"/>
  <c r="AR532" i="1" s="1" a="1"/>
  <c r="AR532" i="1" s="1"/>
  <c r="BQ540" i="1"/>
  <c r="AV540" i="1" s="1" a="1"/>
  <c r="AV540" i="1" s="1"/>
  <c r="BQ548" i="1"/>
  <c r="AR548" i="1" s="1" a="1"/>
  <c r="AR548" i="1" s="1"/>
  <c r="BQ556" i="1"/>
  <c r="AR556" i="1" s="1" a="1"/>
  <c r="AR556" i="1" s="1"/>
  <c r="BQ564" i="1"/>
  <c r="AV564" i="1" s="1" a="1"/>
  <c r="AV564" i="1" s="1"/>
  <c r="BQ572" i="1"/>
  <c r="AR572" i="1" s="1" a="1"/>
  <c r="AR572" i="1" s="1"/>
  <c r="BQ580" i="1"/>
  <c r="AR580" i="1" s="1" a="1"/>
  <c r="AR580" i="1" s="1"/>
  <c r="BQ588" i="1"/>
  <c r="AR588" i="1" s="1" a="1"/>
  <c r="AR588" i="1" s="1"/>
  <c r="BQ596" i="1"/>
  <c r="AV596" i="1" s="1" a="1"/>
  <c r="AV596" i="1" s="1"/>
  <c r="BQ604" i="1"/>
  <c r="AV604" i="1" s="1" a="1"/>
  <c r="AV604" i="1" s="1"/>
  <c r="BQ612" i="1"/>
  <c r="AV612" i="1" s="1" a="1"/>
  <c r="AV612" i="1" s="1"/>
  <c r="BQ620" i="1"/>
  <c r="AR620" i="1" s="1" a="1"/>
  <c r="AR620" i="1" s="1"/>
  <c r="BQ628" i="1"/>
  <c r="AR628" i="1" s="1" a="1"/>
  <c r="AR628" i="1" s="1"/>
  <c r="BQ636" i="1"/>
  <c r="AV636" i="1" s="1" a="1"/>
  <c r="AV636" i="1" s="1"/>
  <c r="BQ644" i="1"/>
  <c r="AR644" i="1" s="1" a="1"/>
  <c r="AR644" i="1" s="1"/>
  <c r="BQ652" i="1"/>
  <c r="AR652" i="1" s="1" a="1"/>
  <c r="AR652" i="1" s="1"/>
  <c r="BQ660" i="1"/>
  <c r="AV660" i="1" s="1" a="1"/>
  <c r="AV660" i="1" s="1"/>
  <c r="BQ668" i="1"/>
  <c r="BQ676" i="1"/>
  <c r="BQ684" i="1"/>
  <c r="AR684" i="1" s="1" a="1"/>
  <c r="AR684" i="1" s="1"/>
  <c r="BQ692" i="1"/>
  <c r="AR692" i="1" s="1" a="1"/>
  <c r="AR692" i="1" s="1"/>
  <c r="BQ700" i="1"/>
  <c r="AR700" i="1" s="1" a="1"/>
  <c r="AR700" i="1" s="1"/>
  <c r="BQ708" i="1"/>
  <c r="BQ716" i="1"/>
  <c r="BQ724" i="1"/>
  <c r="BQ732" i="1"/>
  <c r="BQ740" i="1"/>
  <c r="BQ748" i="1"/>
  <c r="AV748" i="1" s="1" a="1"/>
  <c r="AV748" i="1" s="1"/>
  <c r="BQ756" i="1"/>
  <c r="BQ764" i="1"/>
  <c r="BQ772" i="1"/>
  <c r="BQ780" i="1"/>
  <c r="BQ788" i="1"/>
  <c r="BQ796" i="1"/>
  <c r="BQ804" i="1"/>
  <c r="BQ812" i="1"/>
  <c r="BQ820" i="1"/>
  <c r="BQ828" i="1"/>
  <c r="BQ836" i="1"/>
  <c r="BQ844" i="1"/>
  <c r="BQ852" i="1"/>
  <c r="BQ860" i="1"/>
  <c r="BQ868" i="1"/>
  <c r="BQ876" i="1"/>
  <c r="BQ884" i="1"/>
  <c r="BQ892" i="1"/>
  <c r="BQ900" i="1"/>
  <c r="AR900" i="1" s="1" a="1"/>
  <c r="AR900" i="1" s="1"/>
  <c r="BQ908" i="1"/>
  <c r="BQ916" i="1"/>
  <c r="BQ924" i="1"/>
  <c r="BQ932" i="1"/>
  <c r="BQ940" i="1"/>
  <c r="BQ948" i="1"/>
  <c r="BQ956" i="1"/>
  <c r="BQ964" i="1"/>
  <c r="BQ972" i="1"/>
  <c r="BQ980" i="1"/>
  <c r="BQ988" i="1"/>
  <c r="BQ996" i="1"/>
  <c r="BQ1004" i="1"/>
  <c r="BQ1012" i="1"/>
  <c r="BQ1020" i="1"/>
  <c r="BR109" i="1"/>
  <c r="BV109" i="1" s="1"/>
  <c r="R109" i="1" s="1"/>
  <c r="BR213" i="1"/>
  <c r="BV213" i="1" s="1"/>
  <c r="R213" i="1" s="1"/>
  <c r="BR328" i="1"/>
  <c r="BV328" i="1" s="1"/>
  <c r="R328" i="1" s="1"/>
  <c r="BR450" i="1"/>
  <c r="BV450" i="1" s="1"/>
  <c r="R450" i="1" s="1"/>
  <c r="BR546" i="1"/>
  <c r="BV546" i="1" s="1"/>
  <c r="R546" i="1" s="1"/>
  <c r="BR616" i="1"/>
  <c r="BV616" i="1" s="1"/>
  <c r="R616" i="1" s="1"/>
  <c r="BR689" i="1"/>
  <c r="BV689" i="1" s="1"/>
  <c r="R689" i="1" s="1"/>
  <c r="BR734" i="1"/>
  <c r="BV734" i="1" s="1"/>
  <c r="R734" i="1" s="1"/>
  <c r="BR775" i="1"/>
  <c r="BV775" i="1" s="1"/>
  <c r="R775" i="1" s="1"/>
  <c r="BR809" i="1"/>
  <c r="BV809" i="1" s="1"/>
  <c r="R809" i="1" s="1"/>
  <c r="BR840" i="1"/>
  <c r="BV840" i="1" s="1"/>
  <c r="R840" i="1" s="1"/>
  <c r="BR878" i="1"/>
  <c r="BV878" i="1" s="1"/>
  <c r="R878" i="1" s="1"/>
  <c r="BR908" i="1"/>
  <c r="BV908" i="1" s="1"/>
  <c r="R908" i="1" s="1"/>
  <c r="BR934" i="1"/>
  <c r="BV934" i="1" s="1"/>
  <c r="R934" i="1" s="1"/>
  <c r="BR964" i="1"/>
  <c r="BV964" i="1" s="1"/>
  <c r="R964" i="1" s="1"/>
  <c r="BR993" i="1"/>
  <c r="BV993" i="1" s="1"/>
  <c r="R993" i="1" s="1"/>
  <c r="BR1019" i="1"/>
  <c r="BV1019" i="1" s="1"/>
  <c r="R1019" i="1" s="1"/>
  <c r="BQ49" i="1"/>
  <c r="BQ79" i="1"/>
  <c r="BQ100" i="1"/>
  <c r="BQ123" i="1"/>
  <c r="BQ145" i="1"/>
  <c r="BQ164" i="1"/>
  <c r="BQ187" i="1"/>
  <c r="AR187" i="1" s="1" a="1"/>
  <c r="AR187" i="1" s="1"/>
  <c r="BQ209" i="1"/>
  <c r="BQ228" i="1"/>
  <c r="BQ251" i="1"/>
  <c r="BQ267" i="1"/>
  <c r="BQ283" i="1"/>
  <c r="BQ297" i="1"/>
  <c r="AV297" i="1" s="1" a="1"/>
  <c r="AV297" i="1" s="1"/>
  <c r="BQ308" i="1"/>
  <c r="AR308" i="1" s="1" a="1"/>
  <c r="AR308" i="1" s="1"/>
  <c r="BQ322" i="1"/>
  <c r="BQ336" i="1"/>
  <c r="BQ347" i="1"/>
  <c r="BQ361" i="1"/>
  <c r="BQ370" i="1"/>
  <c r="BQ379" i="1"/>
  <c r="BQ388" i="1"/>
  <c r="BQ397" i="1"/>
  <c r="BQ407" i="1"/>
  <c r="BQ416" i="1"/>
  <c r="BQ425" i="1"/>
  <c r="BQ434" i="1"/>
  <c r="BQ443" i="1"/>
  <c r="BQ452" i="1"/>
  <c r="BQ461" i="1"/>
  <c r="AR461" i="1" s="1" a="1"/>
  <c r="AR461" i="1" s="1"/>
  <c r="BQ470" i="1"/>
  <c r="BQ478" i="1"/>
  <c r="BQ486" i="1"/>
  <c r="BQ494" i="1"/>
  <c r="BQ502" i="1"/>
  <c r="BQ510" i="1"/>
  <c r="BQ518" i="1"/>
  <c r="BQ526" i="1"/>
  <c r="BQ534" i="1"/>
  <c r="BQ542" i="1"/>
  <c r="BQ550" i="1"/>
  <c r="BQ558" i="1"/>
  <c r="BQ566" i="1"/>
  <c r="BQ574" i="1"/>
  <c r="BQ582" i="1"/>
  <c r="BQ590" i="1"/>
  <c r="BQ598" i="1"/>
  <c r="BQ606" i="1"/>
  <c r="BQ614" i="1"/>
  <c r="BQ622" i="1"/>
  <c r="BQ630" i="1"/>
  <c r="BQ638" i="1"/>
  <c r="BQ646" i="1"/>
  <c r="BQ654" i="1"/>
  <c r="BQ662" i="1"/>
  <c r="BQ670" i="1"/>
  <c r="BQ678" i="1"/>
  <c r="BQ686" i="1"/>
  <c r="BQ694" i="1"/>
  <c r="BQ702" i="1"/>
  <c r="BQ710" i="1"/>
  <c r="AV710" i="1" s="1" a="1"/>
  <c r="AV710" i="1" s="1"/>
  <c r="BQ718" i="1"/>
  <c r="BQ726" i="1"/>
  <c r="BQ734" i="1"/>
  <c r="AV734" i="1" s="1" a="1"/>
  <c r="AV734" i="1" s="1"/>
  <c r="BQ742" i="1"/>
  <c r="BQ750" i="1"/>
  <c r="BQ758" i="1"/>
  <c r="BQ766" i="1"/>
  <c r="BQ774" i="1"/>
  <c r="BR114" i="1"/>
  <c r="BV114" i="1" s="1"/>
  <c r="R114" i="1" s="1"/>
  <c r="BR237" i="1"/>
  <c r="BV237" i="1" s="1"/>
  <c r="R237" i="1" s="1"/>
  <c r="BR341" i="1"/>
  <c r="BV341" i="1" s="1"/>
  <c r="R341" i="1" s="1"/>
  <c r="BR456" i="1"/>
  <c r="BV456" i="1" s="1"/>
  <c r="R456" i="1" s="1"/>
  <c r="BR561" i="1"/>
  <c r="BV561" i="1" s="1"/>
  <c r="R561" i="1" s="1"/>
  <c r="BR624" i="1"/>
  <c r="BV624" i="1" s="1"/>
  <c r="R624" i="1" s="1"/>
  <c r="BR691" i="1"/>
  <c r="BV691" i="1" s="1"/>
  <c r="R691" i="1" s="1"/>
  <c r="BR743" i="1"/>
  <c r="BV743" i="1" s="1"/>
  <c r="R743" i="1" s="1"/>
  <c r="BR776" i="1"/>
  <c r="BV776" i="1" s="1"/>
  <c r="R776" i="1" s="1"/>
  <c r="BR814" i="1"/>
  <c r="BV814" i="1" s="1"/>
  <c r="R814" i="1" s="1"/>
  <c r="BR848" i="1"/>
  <c r="BV848" i="1" s="1"/>
  <c r="R848" i="1" s="1"/>
  <c r="BR879" i="1"/>
  <c r="BV879" i="1" s="1"/>
  <c r="R879" i="1" s="1"/>
  <c r="BR911" i="1"/>
  <c r="BV911" i="1" s="1"/>
  <c r="R911" i="1" s="1"/>
  <c r="BR940" i="1"/>
  <c r="BV940" i="1" s="1"/>
  <c r="R940" i="1" s="1"/>
  <c r="BR966" i="1"/>
  <c r="BV966" i="1" s="1"/>
  <c r="R966" i="1" s="1"/>
  <c r="BR996" i="1"/>
  <c r="BV996" i="1" s="1"/>
  <c r="R996" i="1" s="1"/>
  <c r="BQ25" i="1"/>
  <c r="BQ51" i="1"/>
  <c r="AV51" i="1" s="1" a="1"/>
  <c r="AV51" i="1" s="1"/>
  <c r="BQ81" i="1"/>
  <c r="BQ105" i="1"/>
  <c r="BQ124" i="1"/>
  <c r="AR124" i="1" s="1" a="1"/>
  <c r="AR124" i="1" s="1"/>
  <c r="BQ147" i="1"/>
  <c r="AV147" i="1" s="1" a="1"/>
  <c r="AV147" i="1" s="1"/>
  <c r="BQ169" i="1"/>
  <c r="BQ188" i="1"/>
  <c r="BQ211" i="1"/>
  <c r="BQ233" i="1"/>
  <c r="BQ252" i="1"/>
  <c r="AR252" i="1" s="1" a="1"/>
  <c r="AR252" i="1" s="1"/>
  <c r="BQ268" i="1"/>
  <c r="BQ284" i="1"/>
  <c r="BQ298" i="1"/>
  <c r="BQ312" i="1"/>
  <c r="BQ323" i="1"/>
  <c r="BQ337" i="1"/>
  <c r="BQ348" i="1"/>
  <c r="BQ362" i="1"/>
  <c r="BQ371" i="1"/>
  <c r="BQ380" i="1"/>
  <c r="AV380" i="1" s="1" a="1"/>
  <c r="AV380" i="1" s="1"/>
  <c r="BQ389" i="1"/>
  <c r="BQ399" i="1"/>
  <c r="AR399" i="1" s="1" a="1"/>
  <c r="AR399" i="1" s="1"/>
  <c r="BQ408" i="1"/>
  <c r="BQ417" i="1"/>
  <c r="BQ426" i="1"/>
  <c r="BQ435" i="1"/>
  <c r="BQ444" i="1"/>
  <c r="BQ453" i="1"/>
  <c r="BQ463" i="1"/>
  <c r="BQ471" i="1"/>
  <c r="BQ479" i="1"/>
  <c r="BQ487" i="1"/>
  <c r="BQ495" i="1"/>
  <c r="BQ503" i="1"/>
  <c r="BQ511" i="1"/>
  <c r="BQ519" i="1"/>
  <c r="BQ527" i="1"/>
  <c r="BQ535" i="1"/>
  <c r="BQ543" i="1"/>
  <c r="BQ551" i="1"/>
  <c r="BQ559" i="1"/>
  <c r="BQ567" i="1"/>
  <c r="BQ575" i="1"/>
  <c r="BQ583" i="1"/>
  <c r="BQ591" i="1"/>
  <c r="BQ599" i="1"/>
  <c r="BQ607" i="1"/>
  <c r="BQ615" i="1"/>
  <c r="BQ623" i="1"/>
  <c r="BQ631" i="1"/>
  <c r="BQ639" i="1"/>
  <c r="BQ647" i="1"/>
  <c r="BQ655" i="1"/>
  <c r="BQ663" i="1"/>
  <c r="BQ671" i="1"/>
  <c r="BQ679" i="1"/>
  <c r="BQ687" i="1"/>
  <c r="BQ695" i="1"/>
  <c r="BQ703" i="1"/>
  <c r="BQ711" i="1"/>
  <c r="BQ719" i="1"/>
  <c r="BQ727" i="1"/>
  <c r="AV727" i="1" s="1" a="1"/>
  <c r="AV727" i="1" s="1"/>
  <c r="BQ735" i="1"/>
  <c r="BQ743" i="1"/>
  <c r="BQ751" i="1"/>
  <c r="BQ759" i="1"/>
  <c r="BQ767" i="1"/>
  <c r="BQ775" i="1"/>
  <c r="BQ783" i="1"/>
  <c r="BQ791" i="1"/>
  <c r="BQ799" i="1"/>
  <c r="BQ807" i="1"/>
  <c r="BQ815" i="1"/>
  <c r="BQ823" i="1"/>
  <c r="BQ831" i="1"/>
  <c r="BQ839" i="1"/>
  <c r="BQ847" i="1"/>
  <c r="BQ855" i="1"/>
  <c r="AV855" i="1" s="1" a="1"/>
  <c r="AV855" i="1" s="1"/>
  <c r="BQ863" i="1"/>
  <c r="BQ871" i="1"/>
  <c r="BQ879" i="1"/>
  <c r="BQ887" i="1"/>
  <c r="BQ895" i="1"/>
  <c r="BQ903" i="1"/>
  <c r="BQ911" i="1"/>
  <c r="BQ919" i="1"/>
  <c r="BQ927" i="1"/>
  <c r="BQ935" i="1"/>
  <c r="BQ943" i="1"/>
  <c r="BQ951" i="1"/>
  <c r="BQ959" i="1"/>
  <c r="BQ967" i="1"/>
  <c r="BQ975" i="1"/>
  <c r="BQ983" i="1"/>
  <c r="BQ991" i="1"/>
  <c r="BQ999" i="1"/>
  <c r="BQ1007" i="1"/>
  <c r="BQ1015" i="1"/>
  <c r="BQ1023" i="1"/>
  <c r="BR42" i="1"/>
  <c r="BV42" i="1" s="1"/>
  <c r="R42" i="1" s="1"/>
  <c r="BR242" i="1"/>
  <c r="BV242" i="1" s="1"/>
  <c r="R242" i="1" s="1"/>
  <c r="BR408" i="1"/>
  <c r="BV408" i="1" s="1"/>
  <c r="R408" i="1" s="1"/>
  <c r="BR571" i="1"/>
  <c r="BV571" i="1" s="1"/>
  <c r="R571" i="1" s="1"/>
  <c r="BR674" i="1"/>
  <c r="BV674" i="1" s="1"/>
  <c r="R674" i="1" s="1"/>
  <c r="BR759" i="1"/>
  <c r="BV759" i="1" s="1"/>
  <c r="R759" i="1" s="1"/>
  <c r="BR815" i="1"/>
  <c r="BV815" i="1" s="1"/>
  <c r="R815" i="1" s="1"/>
  <c r="BR864" i="1"/>
  <c r="BV864" i="1" s="1"/>
  <c r="R864" i="1" s="1"/>
  <c r="BR919" i="1"/>
  <c r="BV919" i="1" s="1"/>
  <c r="R919" i="1" s="1"/>
  <c r="BR961" i="1"/>
  <c r="BV961" i="1" s="1"/>
  <c r="R961" i="1" s="1"/>
  <c r="BR1007" i="1"/>
  <c r="BV1007" i="1" s="1"/>
  <c r="R1007" i="1" s="1"/>
  <c r="BQ57" i="1"/>
  <c r="BQ92" i="1"/>
  <c r="BQ131" i="1"/>
  <c r="BQ163" i="1"/>
  <c r="BQ196" i="1"/>
  <c r="AV196" i="1" s="1" a="1"/>
  <c r="AV196" i="1" s="1"/>
  <c r="BQ235" i="1"/>
  <c r="BQ260" i="1"/>
  <c r="BQ289" i="1"/>
  <c r="BQ307" i="1"/>
  <c r="BQ329" i="1"/>
  <c r="BQ352" i="1"/>
  <c r="BQ367" i="1"/>
  <c r="AV367" i="1" s="1" a="1"/>
  <c r="AV367" i="1" s="1"/>
  <c r="BQ383" i="1"/>
  <c r="BQ396" i="1"/>
  <c r="AV396" i="1" s="1" a="1"/>
  <c r="AV396" i="1" s="1"/>
  <c r="BQ411" i="1"/>
  <c r="BQ427" i="1"/>
  <c r="BQ440" i="1"/>
  <c r="AR440" i="1" s="1" a="1"/>
  <c r="AR440" i="1" s="1"/>
  <c r="BQ456" i="1"/>
  <c r="BQ469" i="1"/>
  <c r="BQ482" i="1"/>
  <c r="BQ496" i="1"/>
  <c r="BQ507" i="1"/>
  <c r="AR507" i="1" s="1" a="1"/>
  <c r="AR507" i="1" s="1"/>
  <c r="BQ521" i="1"/>
  <c r="BQ533" i="1"/>
  <c r="BQ546" i="1"/>
  <c r="BQ560" i="1"/>
  <c r="BQ571" i="1"/>
  <c r="BQ585" i="1"/>
  <c r="AV585" i="1" s="1" a="1"/>
  <c r="AV585" i="1" s="1"/>
  <c r="BQ597" i="1"/>
  <c r="BQ610" i="1"/>
  <c r="BQ624" i="1"/>
  <c r="AR624" i="1" s="1" a="1"/>
  <c r="AR624" i="1" s="1"/>
  <c r="BQ635" i="1"/>
  <c r="BQ649" i="1"/>
  <c r="BQ661" i="1"/>
  <c r="BQ674" i="1"/>
  <c r="BQ688" i="1"/>
  <c r="BQ699" i="1"/>
  <c r="BQ713" i="1"/>
  <c r="BQ725" i="1"/>
  <c r="BQ738" i="1"/>
  <c r="BQ752" i="1"/>
  <c r="BQ763" i="1"/>
  <c r="AV763" i="1" s="1" a="1"/>
  <c r="AV763" i="1" s="1"/>
  <c r="BQ777" i="1"/>
  <c r="BQ787" i="1"/>
  <c r="BQ798" i="1"/>
  <c r="BQ809" i="1"/>
  <c r="AR809" i="1" s="1" a="1"/>
  <c r="AR809" i="1" s="1"/>
  <c r="BQ819" i="1"/>
  <c r="BQ830" i="1"/>
  <c r="BQ841" i="1"/>
  <c r="BQ851" i="1"/>
  <c r="BQ862" i="1"/>
  <c r="BQ873" i="1"/>
  <c r="BQ883" i="1"/>
  <c r="BQ894" i="1"/>
  <c r="BQ905" i="1"/>
  <c r="BQ915" i="1"/>
  <c r="BQ926" i="1"/>
  <c r="BQ937" i="1"/>
  <c r="BQ947" i="1"/>
  <c r="BQ958" i="1"/>
  <c r="BQ969" i="1"/>
  <c r="BQ979" i="1"/>
  <c r="BQ990" i="1"/>
  <c r="BQ1001" i="1"/>
  <c r="BQ1011" i="1"/>
  <c r="BQ1022" i="1"/>
  <c r="AV1022" i="1" s="1" a="1"/>
  <c r="AV1022" i="1" s="1"/>
  <c r="BR66" i="1"/>
  <c r="BV66" i="1" s="1"/>
  <c r="R66" i="1" s="1"/>
  <c r="BR256" i="1"/>
  <c r="BV256" i="1" s="1"/>
  <c r="R256" i="1" s="1"/>
  <c r="BR426" i="1"/>
  <c r="BV426" i="1" s="1"/>
  <c r="R426" i="1" s="1"/>
  <c r="BR586" i="1"/>
  <c r="BV586" i="1" s="1"/>
  <c r="R586" i="1" s="1"/>
  <c r="BR699" i="1"/>
  <c r="BV699" i="1" s="1"/>
  <c r="R699" i="1" s="1"/>
  <c r="BR761" i="1"/>
  <c r="BV761" i="1" s="1"/>
  <c r="R761" i="1" s="1"/>
  <c r="BR823" i="1"/>
  <c r="BV823" i="1" s="1"/>
  <c r="R823" i="1" s="1"/>
  <c r="BR873" i="1"/>
  <c r="BV873" i="1" s="1"/>
  <c r="R873" i="1" s="1"/>
  <c r="BR921" i="1"/>
  <c r="BV921" i="1" s="1"/>
  <c r="R921" i="1" s="1"/>
  <c r="BR972" i="1"/>
  <c r="BV972" i="1" s="1"/>
  <c r="R972" i="1" s="1"/>
  <c r="BR1008" i="1"/>
  <c r="BV1008" i="1" s="1"/>
  <c r="R1008" i="1" s="1"/>
  <c r="BQ60" i="1"/>
  <c r="AR60" i="1" s="1" a="1"/>
  <c r="AR60" i="1" s="1"/>
  <c r="BQ99" i="1"/>
  <c r="BQ132" i="1"/>
  <c r="BQ171" i="1"/>
  <c r="BQ201" i="1"/>
  <c r="BQ236" i="1"/>
  <c r="BQ265" i="1"/>
  <c r="BQ290" i="1"/>
  <c r="BQ313" i="1"/>
  <c r="AR313" i="1" s="1" a="1"/>
  <c r="AR313" i="1" s="1"/>
  <c r="BQ330" i="1"/>
  <c r="AR330" i="1" s="1" a="1"/>
  <c r="AR330" i="1" s="1"/>
  <c r="BQ353" i="1"/>
  <c r="BQ369" i="1"/>
  <c r="BQ384" i="1"/>
  <c r="BQ400" i="1"/>
  <c r="AR400" i="1" s="1" a="1"/>
  <c r="AR400" i="1" s="1"/>
  <c r="BQ412" i="1"/>
  <c r="BQ428" i="1"/>
  <c r="BQ442" i="1"/>
  <c r="BQ457" i="1"/>
  <c r="BQ472" i="1"/>
  <c r="BQ483" i="1"/>
  <c r="AV483" i="1" s="1" a="1"/>
  <c r="AV483" i="1" s="1"/>
  <c r="BQ497" i="1"/>
  <c r="BQ509" i="1"/>
  <c r="BQ522" i="1"/>
  <c r="BQ536" i="1"/>
  <c r="AR536" i="1" s="1" a="1"/>
  <c r="AR536" i="1" s="1"/>
  <c r="BQ547" i="1"/>
  <c r="BQ561" i="1"/>
  <c r="BQ573" i="1"/>
  <c r="AV573" i="1" s="1" a="1"/>
  <c r="AV573" i="1" s="1"/>
  <c r="BQ586" i="1"/>
  <c r="BQ600" i="1"/>
  <c r="BQ611" i="1"/>
  <c r="BQ625" i="1"/>
  <c r="BQ637" i="1"/>
  <c r="BQ650" i="1"/>
  <c r="BQ664" i="1"/>
  <c r="BQ675" i="1"/>
  <c r="BQ689" i="1"/>
  <c r="BQ701" i="1"/>
  <c r="BQ714" i="1"/>
  <c r="BQ728" i="1"/>
  <c r="BQ739" i="1"/>
  <c r="BQ753" i="1"/>
  <c r="BQ765" i="1"/>
  <c r="BQ778" i="1"/>
  <c r="BQ789" i="1"/>
  <c r="BQ800" i="1"/>
  <c r="AR800" i="1" s="1" a="1"/>
  <c r="AR800" i="1" s="1"/>
  <c r="BQ810" i="1"/>
  <c r="AR810" i="1" s="1" a="1"/>
  <c r="AR810" i="1" s="1"/>
  <c r="BQ821" i="1"/>
  <c r="BQ832" i="1"/>
  <c r="AV832" i="1" s="1" a="1"/>
  <c r="AV832" i="1" s="1"/>
  <c r="BQ842" i="1"/>
  <c r="BQ853" i="1"/>
  <c r="BQ864" i="1"/>
  <c r="BQ874" i="1"/>
  <c r="BQ885" i="1"/>
  <c r="BQ896" i="1"/>
  <c r="BQ906" i="1"/>
  <c r="BQ917" i="1"/>
  <c r="AR917" i="1" s="1" a="1"/>
  <c r="AR917" i="1" s="1"/>
  <c r="BQ928" i="1"/>
  <c r="BQ938" i="1"/>
  <c r="BQ949" i="1"/>
  <c r="BQ960" i="1"/>
  <c r="BQ970" i="1"/>
  <c r="BQ981" i="1"/>
  <c r="BQ992" i="1"/>
  <c r="BQ1002" i="1"/>
  <c r="BQ1013" i="1"/>
  <c r="BR641" i="1"/>
  <c r="BV641" i="1" s="1"/>
  <c r="R641" i="1" s="1"/>
  <c r="BQ321" i="1"/>
  <c r="BQ465" i="1"/>
  <c r="BQ515" i="1"/>
  <c r="BQ568" i="1"/>
  <c r="BQ632" i="1"/>
  <c r="AR632" i="1" s="1" a="1"/>
  <c r="AR632" i="1" s="1"/>
  <c r="BQ696" i="1"/>
  <c r="BQ746" i="1"/>
  <c r="BR85" i="1"/>
  <c r="BV85" i="1" s="1"/>
  <c r="R85" i="1" s="1"/>
  <c r="BR280" i="1"/>
  <c r="BV280" i="1" s="1"/>
  <c r="R280" i="1" s="1"/>
  <c r="BR469" i="1"/>
  <c r="BV469" i="1" s="1"/>
  <c r="R469" i="1" s="1"/>
  <c r="BR589" i="1"/>
  <c r="BV589" i="1" s="1"/>
  <c r="R589" i="1" s="1"/>
  <c r="BR711" i="1"/>
  <c r="BV711" i="1" s="1"/>
  <c r="R711" i="1" s="1"/>
  <c r="BR772" i="1"/>
  <c r="BV772" i="1" s="1"/>
  <c r="R772" i="1" s="1"/>
  <c r="BR825" i="1"/>
  <c r="BV825" i="1" s="1"/>
  <c r="R825" i="1" s="1"/>
  <c r="BR887" i="1"/>
  <c r="BV887" i="1" s="1"/>
  <c r="R887" i="1" s="1"/>
  <c r="BR923" i="1"/>
  <c r="BV923" i="1" s="1"/>
  <c r="R923" i="1" s="1"/>
  <c r="BR975" i="1"/>
  <c r="BV975" i="1" s="1"/>
  <c r="R975" i="1" s="1"/>
  <c r="BR1017" i="1"/>
  <c r="BV1017" i="1" s="1"/>
  <c r="R1017" i="1" s="1"/>
  <c r="BQ62" i="1"/>
  <c r="BQ107" i="1"/>
  <c r="BQ137" i="1"/>
  <c r="BQ172" i="1"/>
  <c r="BQ204" i="1"/>
  <c r="BQ241" i="1"/>
  <c r="BQ272" i="1"/>
  <c r="BQ291" i="1"/>
  <c r="BQ314" i="1"/>
  <c r="BQ332" i="1"/>
  <c r="BQ354" i="1"/>
  <c r="AV354" i="1" s="1" a="1"/>
  <c r="AV354" i="1" s="1"/>
  <c r="BQ372" i="1"/>
  <c r="BQ385" i="1"/>
  <c r="BQ401" i="1"/>
  <c r="BQ415" i="1"/>
  <c r="BQ429" i="1"/>
  <c r="AR429" i="1" s="1" a="1"/>
  <c r="AR429" i="1" s="1"/>
  <c r="BQ445" i="1"/>
  <c r="BQ458" i="1"/>
  <c r="BQ473" i="1"/>
  <c r="BQ485" i="1"/>
  <c r="BQ498" i="1"/>
  <c r="BQ512" i="1"/>
  <c r="BQ523" i="1"/>
  <c r="BQ537" i="1"/>
  <c r="BQ549" i="1"/>
  <c r="BQ562" i="1"/>
  <c r="BQ576" i="1"/>
  <c r="BQ587" i="1"/>
  <c r="BQ601" i="1"/>
  <c r="BQ613" i="1"/>
  <c r="BQ626" i="1"/>
  <c r="BQ640" i="1"/>
  <c r="BQ651" i="1"/>
  <c r="BQ665" i="1"/>
  <c r="BQ677" i="1"/>
  <c r="BQ690" i="1"/>
  <c r="BQ704" i="1"/>
  <c r="BQ715" i="1"/>
  <c r="BQ729" i="1"/>
  <c r="BQ741" i="1"/>
  <c r="BQ754" i="1"/>
  <c r="BQ768" i="1"/>
  <c r="BQ779" i="1"/>
  <c r="BQ790" i="1"/>
  <c r="BQ801" i="1"/>
  <c r="BQ811" i="1"/>
  <c r="AV811" i="1" s="1" a="1"/>
  <c r="AV811" i="1" s="1"/>
  <c r="BQ822" i="1"/>
  <c r="AV822" i="1" s="1" a="1"/>
  <c r="AV822" i="1" s="1"/>
  <c r="BQ833" i="1"/>
  <c r="AR833" i="1" s="1" a="1"/>
  <c r="AR833" i="1" s="1"/>
  <c r="BQ843" i="1"/>
  <c r="BQ854" i="1"/>
  <c r="BQ865" i="1"/>
  <c r="BQ875" i="1"/>
  <c r="BQ886" i="1"/>
  <c r="BQ897" i="1"/>
  <c r="BQ907" i="1"/>
  <c r="BQ918" i="1"/>
  <c r="BQ929" i="1"/>
  <c r="BQ939" i="1"/>
  <c r="BQ950" i="1"/>
  <c r="BQ961" i="1"/>
  <c r="BQ971" i="1"/>
  <c r="BQ982" i="1"/>
  <c r="BQ993" i="1"/>
  <c r="BQ1003" i="1"/>
  <c r="BQ1014" i="1"/>
  <c r="BR512" i="1"/>
  <c r="BV512" i="1" s="1"/>
  <c r="R512" i="1" s="1"/>
  <c r="BQ340" i="1"/>
  <c r="BQ449" i="1"/>
  <c r="AR449" i="1" s="1" a="1"/>
  <c r="AR449" i="1" s="1"/>
  <c r="BQ541" i="1"/>
  <c r="BQ593" i="1"/>
  <c r="BQ643" i="1"/>
  <c r="BQ707" i="1"/>
  <c r="BQ760" i="1"/>
  <c r="AV760" i="1" s="1" a="1"/>
  <c r="AV760" i="1" s="1"/>
  <c r="BQ805" i="1"/>
  <c r="BR128" i="1"/>
  <c r="BV128" i="1" s="1"/>
  <c r="R128" i="1" s="1"/>
  <c r="BR285" i="1"/>
  <c r="BV285" i="1" s="1"/>
  <c r="R285" i="1" s="1"/>
  <c r="BR493" i="1"/>
  <c r="BV493" i="1" s="1"/>
  <c r="R493" i="1" s="1"/>
  <c r="BR611" i="1"/>
  <c r="BV611" i="1" s="1"/>
  <c r="R611" i="1" s="1"/>
  <c r="BR713" i="1"/>
  <c r="BV713" i="1" s="1"/>
  <c r="R713" i="1" s="1"/>
  <c r="BR784" i="1"/>
  <c r="BV784" i="1" s="1"/>
  <c r="R784" i="1" s="1"/>
  <c r="BR828" i="1"/>
  <c r="BV828" i="1" s="1"/>
  <c r="R828" i="1" s="1"/>
  <c r="BR889" i="1"/>
  <c r="BV889" i="1" s="1"/>
  <c r="R889" i="1" s="1"/>
  <c r="BR932" i="1"/>
  <c r="BV932" i="1" s="1"/>
  <c r="R932" i="1" s="1"/>
  <c r="BR976" i="1"/>
  <c r="BV976" i="1" s="1"/>
  <c r="R976" i="1" s="1"/>
  <c r="BQ28" i="1"/>
  <c r="BQ68" i="1"/>
  <c r="BQ108" i="1"/>
  <c r="BQ140" i="1"/>
  <c r="BQ177" i="1"/>
  <c r="AV177" i="1" s="1" a="1"/>
  <c r="AV177" i="1" s="1"/>
  <c r="BQ212" i="1"/>
  <c r="BQ243" i="1"/>
  <c r="BQ273" i="1"/>
  <c r="BQ296" i="1"/>
  <c r="BQ315" i="1"/>
  <c r="BQ338" i="1"/>
  <c r="BQ355" i="1"/>
  <c r="BQ373" i="1"/>
  <c r="BQ387" i="1"/>
  <c r="BQ402" i="1"/>
  <c r="BQ418" i="1"/>
  <c r="BQ431" i="1"/>
  <c r="BQ447" i="1"/>
  <c r="BQ460" i="1"/>
  <c r="BQ474" i="1"/>
  <c r="AR474" i="1" s="1" a="1"/>
  <c r="AR474" i="1" s="1"/>
  <c r="BQ488" i="1"/>
  <c r="AV488" i="1" s="1" a="1"/>
  <c r="AV488" i="1" s="1"/>
  <c r="BQ499" i="1"/>
  <c r="BQ513" i="1"/>
  <c r="AR513" i="1" s="1" a="1"/>
  <c r="AR513" i="1" s="1"/>
  <c r="BQ525" i="1"/>
  <c r="BQ538" i="1"/>
  <c r="BQ552" i="1"/>
  <c r="BQ563" i="1"/>
  <c r="BQ577" i="1"/>
  <c r="BQ589" i="1"/>
  <c r="AR589" i="1" s="1" a="1"/>
  <c r="AR589" i="1" s="1"/>
  <c r="BQ602" i="1"/>
  <c r="BQ616" i="1"/>
  <c r="BQ627" i="1"/>
  <c r="BQ641" i="1"/>
  <c r="BQ653" i="1"/>
  <c r="BQ666" i="1"/>
  <c r="BQ680" i="1"/>
  <c r="BQ691" i="1"/>
  <c r="BQ705" i="1"/>
  <c r="AV705" i="1" s="1" a="1"/>
  <c r="AV705" i="1" s="1"/>
  <c r="BQ717" i="1"/>
  <c r="BQ730" i="1"/>
  <c r="BQ744" i="1"/>
  <c r="BQ755" i="1"/>
  <c r="BQ769" i="1"/>
  <c r="BQ781" i="1"/>
  <c r="AV781" i="1" s="1" a="1"/>
  <c r="AV781" i="1" s="1"/>
  <c r="BQ792" i="1"/>
  <c r="BQ802" i="1"/>
  <c r="BQ813" i="1"/>
  <c r="BQ824" i="1"/>
  <c r="BQ834" i="1"/>
  <c r="BQ845" i="1"/>
  <c r="BQ856" i="1"/>
  <c r="BQ866" i="1"/>
  <c r="AR866" i="1" s="1" a="1"/>
  <c r="AR866" i="1" s="1"/>
  <c r="BQ877" i="1"/>
  <c r="BQ888" i="1"/>
  <c r="BQ898" i="1"/>
  <c r="BQ909" i="1"/>
  <c r="AV909" i="1" s="1" a="1"/>
  <c r="AV909" i="1" s="1"/>
  <c r="BQ920" i="1"/>
  <c r="BQ930" i="1"/>
  <c r="BQ941" i="1"/>
  <c r="BQ952" i="1"/>
  <c r="BQ962" i="1"/>
  <c r="BQ973" i="1"/>
  <c r="AR973" i="1" s="1" a="1"/>
  <c r="AR973" i="1" s="1"/>
  <c r="BQ984" i="1"/>
  <c r="BQ994" i="1"/>
  <c r="BQ1005" i="1"/>
  <c r="BQ1016" i="1"/>
  <c r="BR365" i="1"/>
  <c r="BV365" i="1" s="1"/>
  <c r="R365" i="1" s="1"/>
  <c r="BR944" i="1"/>
  <c r="BV944" i="1" s="1"/>
  <c r="R944" i="1" s="1"/>
  <c r="BQ36" i="1"/>
  <c r="BQ115" i="1"/>
  <c r="BQ185" i="1"/>
  <c r="AR185" i="1" s="1" a="1"/>
  <c r="AR185" i="1" s="1"/>
  <c r="BQ256" i="1"/>
  <c r="BQ300" i="1"/>
  <c r="BQ376" i="1"/>
  <c r="BQ405" i="1"/>
  <c r="BQ436" i="1"/>
  <c r="BQ490" i="1"/>
  <c r="BQ529" i="1"/>
  <c r="BQ579" i="1"/>
  <c r="BQ618" i="1"/>
  <c r="AR618" i="1" s="1" a="1"/>
  <c r="AR618" i="1" s="1"/>
  <c r="BQ669" i="1"/>
  <c r="BQ733" i="1"/>
  <c r="BQ784" i="1"/>
  <c r="BR152" i="1"/>
  <c r="BV152" i="1" s="1"/>
  <c r="R152" i="1" s="1"/>
  <c r="BR322" i="1"/>
  <c r="BV322" i="1" s="1"/>
  <c r="R322" i="1" s="1"/>
  <c r="BR498" i="1"/>
  <c r="BV498" i="1" s="1"/>
  <c r="R498" i="1" s="1"/>
  <c r="BR637" i="1"/>
  <c r="BV637" i="1" s="1"/>
  <c r="R637" i="1" s="1"/>
  <c r="BR718" i="1"/>
  <c r="BV718" i="1" s="1"/>
  <c r="R718" i="1" s="1"/>
  <c r="BR788" i="1"/>
  <c r="BV788" i="1" s="1"/>
  <c r="R788" i="1" s="1"/>
  <c r="BR839" i="1"/>
  <c r="BV839" i="1" s="1"/>
  <c r="R839" i="1" s="1"/>
  <c r="BR891" i="1"/>
  <c r="BV891" i="1" s="1"/>
  <c r="R891" i="1" s="1"/>
  <c r="BR943" i="1"/>
  <c r="BV943" i="1" s="1"/>
  <c r="R943" i="1" s="1"/>
  <c r="BR983" i="1"/>
  <c r="BV983" i="1" s="1"/>
  <c r="R983" i="1" s="1"/>
  <c r="BQ30" i="1"/>
  <c r="BQ72" i="1"/>
  <c r="BQ113" i="1"/>
  <c r="BQ148" i="1"/>
  <c r="AR148" i="1" s="1" a="1"/>
  <c r="AR148" i="1" s="1"/>
  <c r="BQ179" i="1"/>
  <c r="BQ217" i="1"/>
  <c r="BQ249" i="1"/>
  <c r="AV249" i="1" s="1" a="1"/>
  <c r="AV249" i="1" s="1"/>
  <c r="BQ275" i="1"/>
  <c r="BQ299" i="1"/>
  <c r="BQ316" i="1"/>
  <c r="AV316" i="1" s="1" a="1"/>
  <c r="AV316" i="1" s="1"/>
  <c r="BQ339" i="1"/>
  <c r="BQ360" i="1"/>
  <c r="BQ375" i="1"/>
  <c r="BQ391" i="1"/>
  <c r="BQ403" i="1"/>
  <c r="BQ419" i="1"/>
  <c r="BQ433" i="1"/>
  <c r="BQ448" i="1"/>
  <c r="BQ464" i="1"/>
  <c r="AR464" i="1" s="1" a="1"/>
  <c r="AR464" i="1" s="1"/>
  <c r="BQ475" i="1"/>
  <c r="BQ489" i="1"/>
  <c r="BQ501" i="1"/>
  <c r="BQ514" i="1"/>
  <c r="BQ528" i="1"/>
  <c r="BQ539" i="1"/>
  <c r="BQ553" i="1"/>
  <c r="BQ565" i="1"/>
  <c r="BQ578" i="1"/>
  <c r="BQ592" i="1"/>
  <c r="BQ603" i="1"/>
  <c r="BQ617" i="1"/>
  <c r="BQ629" i="1"/>
  <c r="BQ642" i="1"/>
  <c r="BQ656" i="1"/>
  <c r="BQ667" i="1"/>
  <c r="BQ681" i="1"/>
  <c r="BQ693" i="1"/>
  <c r="BQ706" i="1"/>
  <c r="BQ720" i="1"/>
  <c r="BQ731" i="1"/>
  <c r="BQ745" i="1"/>
  <c r="BQ757" i="1"/>
  <c r="BQ770" i="1"/>
  <c r="AR770" i="1" s="1" a="1"/>
  <c r="AR770" i="1" s="1"/>
  <c r="BQ782" i="1"/>
  <c r="BQ793" i="1"/>
  <c r="BQ803" i="1"/>
  <c r="BQ814" i="1"/>
  <c r="BQ825" i="1"/>
  <c r="BQ835" i="1"/>
  <c r="BQ846" i="1"/>
  <c r="BQ857" i="1"/>
  <c r="BQ867" i="1"/>
  <c r="AR867" i="1" s="1" a="1"/>
  <c r="AR867" i="1" s="1"/>
  <c r="BQ878" i="1"/>
  <c r="AR878" i="1" s="1" a="1"/>
  <c r="AR878" i="1" s="1"/>
  <c r="BQ889" i="1"/>
  <c r="BQ899" i="1"/>
  <c r="BQ910" i="1"/>
  <c r="BQ921" i="1"/>
  <c r="BQ931" i="1"/>
  <c r="BQ942" i="1"/>
  <c r="BQ953" i="1"/>
  <c r="BQ963" i="1"/>
  <c r="BQ974" i="1"/>
  <c r="BQ985" i="1"/>
  <c r="BQ995" i="1"/>
  <c r="BQ1006" i="1"/>
  <c r="BQ1017" i="1"/>
  <c r="BR157" i="1"/>
  <c r="BV157" i="1" s="1"/>
  <c r="R157" i="1" s="1"/>
  <c r="BR852" i="1"/>
  <c r="BV852" i="1" s="1"/>
  <c r="R852" i="1" s="1"/>
  <c r="BR897" i="1"/>
  <c r="BV897" i="1" s="1"/>
  <c r="R897" i="1" s="1"/>
  <c r="BR987" i="1"/>
  <c r="BV987" i="1" s="1"/>
  <c r="R987" i="1" s="1"/>
  <c r="BQ83" i="1"/>
  <c r="BQ153" i="1"/>
  <c r="BQ219" i="1"/>
  <c r="BQ276" i="1"/>
  <c r="BQ363" i="1"/>
  <c r="BQ392" i="1"/>
  <c r="BQ420" i="1"/>
  <c r="BQ477" i="1"/>
  <c r="BQ504" i="1"/>
  <c r="AR504" i="1" s="1" a="1"/>
  <c r="AR504" i="1" s="1"/>
  <c r="BQ554" i="1"/>
  <c r="BQ605" i="1"/>
  <c r="BQ657" i="1"/>
  <c r="BQ721" i="1"/>
  <c r="BQ771" i="1"/>
  <c r="BR200" i="1"/>
  <c r="BV200" i="1" s="1"/>
  <c r="R200" i="1" s="1"/>
  <c r="BR384" i="1"/>
  <c r="BV384" i="1" s="1"/>
  <c r="R384" i="1" s="1"/>
  <c r="BR563" i="1"/>
  <c r="BV563" i="1" s="1"/>
  <c r="R563" i="1" s="1"/>
  <c r="BR664" i="1"/>
  <c r="BV664" i="1" s="1"/>
  <c r="R664" i="1" s="1"/>
  <c r="BR750" i="1"/>
  <c r="BV750" i="1" s="1"/>
  <c r="R750" i="1" s="1"/>
  <c r="BR801" i="1"/>
  <c r="BV801" i="1" s="1"/>
  <c r="R801" i="1" s="1"/>
  <c r="BR862" i="1"/>
  <c r="BV862" i="1" s="1"/>
  <c r="R862" i="1" s="1"/>
  <c r="BR912" i="1"/>
  <c r="BV912" i="1" s="1"/>
  <c r="R912" i="1" s="1"/>
  <c r="BR953" i="1"/>
  <c r="BV953" i="1" s="1"/>
  <c r="R953" i="1" s="1"/>
  <c r="BR1004" i="1"/>
  <c r="BV1004" i="1" s="1"/>
  <c r="R1004" i="1" s="1"/>
  <c r="BQ47" i="1"/>
  <c r="AR47" i="1" s="1" a="1"/>
  <c r="AR47" i="1" s="1"/>
  <c r="BQ91" i="1"/>
  <c r="BQ129" i="1"/>
  <c r="BQ156" i="1"/>
  <c r="BQ195" i="1"/>
  <c r="AR195" i="1" s="1" a="1"/>
  <c r="AR195" i="1" s="1"/>
  <c r="BQ227" i="1"/>
  <c r="BQ259" i="1"/>
  <c r="BQ288" i="1"/>
  <c r="BQ305" i="1"/>
  <c r="BQ328" i="1"/>
  <c r="BQ346" i="1"/>
  <c r="BQ365" i="1"/>
  <c r="BQ381" i="1"/>
  <c r="BQ394" i="1"/>
  <c r="BQ410" i="1"/>
  <c r="BQ424" i="1"/>
  <c r="BQ439" i="1"/>
  <c r="BQ455" i="1"/>
  <c r="BQ467" i="1"/>
  <c r="BQ481" i="1"/>
  <c r="BQ493" i="1"/>
  <c r="BQ506" i="1"/>
  <c r="BQ520" i="1"/>
  <c r="BQ531" i="1"/>
  <c r="BQ545" i="1"/>
  <c r="BQ557" i="1"/>
  <c r="BQ570" i="1"/>
  <c r="BQ584" i="1"/>
  <c r="BQ595" i="1"/>
  <c r="BQ609" i="1"/>
  <c r="BQ621" i="1"/>
  <c r="BQ634" i="1"/>
  <c r="BQ648" i="1"/>
  <c r="BQ659" i="1"/>
  <c r="BQ673" i="1"/>
  <c r="BQ685" i="1"/>
  <c r="BQ698" i="1"/>
  <c r="BQ712" i="1"/>
  <c r="BQ723" i="1"/>
  <c r="BQ737" i="1"/>
  <c r="BQ749" i="1"/>
  <c r="BQ762" i="1"/>
  <c r="BQ776" i="1"/>
  <c r="BQ786" i="1"/>
  <c r="BQ797" i="1"/>
  <c r="BQ808" i="1"/>
  <c r="BQ818" i="1"/>
  <c r="BQ829" i="1"/>
  <c r="BQ840" i="1"/>
  <c r="BQ850" i="1"/>
  <c r="BQ861" i="1"/>
  <c r="BQ872" i="1"/>
  <c r="BQ882" i="1"/>
  <c r="AV882" i="1" s="1" a="1"/>
  <c r="AV882" i="1" s="1"/>
  <c r="BQ893" i="1"/>
  <c r="BQ904" i="1"/>
  <c r="BQ914" i="1"/>
  <c r="BQ925" i="1"/>
  <c r="BQ936" i="1"/>
  <c r="BQ946" i="1"/>
  <c r="AR946" i="1" s="1" a="1"/>
  <c r="AR946" i="1" s="1"/>
  <c r="BQ957" i="1"/>
  <c r="BQ968" i="1"/>
  <c r="BQ978" i="1"/>
  <c r="BQ989" i="1"/>
  <c r="BQ1000" i="1"/>
  <c r="BQ1010" i="1"/>
  <c r="AR1010" i="1" s="1" a="1"/>
  <c r="AR1010" i="1" s="1"/>
  <c r="BQ1021" i="1"/>
  <c r="BR790" i="1"/>
  <c r="BV790" i="1" s="1"/>
  <c r="R790" i="1" s="1"/>
  <c r="BQ682" i="1"/>
  <c r="BR170" i="1"/>
  <c r="BV170" i="1" s="1"/>
  <c r="R170" i="1" s="1"/>
  <c r="BR902" i="1"/>
  <c r="BV902" i="1" s="1"/>
  <c r="R902" i="1" s="1"/>
  <c r="BQ220" i="1"/>
  <c r="BQ393" i="1"/>
  <c r="BQ505" i="1"/>
  <c r="AR505" i="1" s="1" a="1"/>
  <c r="AR505" i="1" s="1"/>
  <c r="BQ608" i="1"/>
  <c r="BQ709" i="1"/>
  <c r="BQ795" i="1"/>
  <c r="BQ848" i="1"/>
  <c r="BQ890" i="1"/>
  <c r="BQ933" i="1"/>
  <c r="BQ976" i="1"/>
  <c r="BQ1018" i="1"/>
  <c r="BQ581" i="1"/>
  <c r="BR370" i="1"/>
  <c r="BV370" i="1" s="1"/>
  <c r="R370" i="1" s="1"/>
  <c r="BR951" i="1"/>
  <c r="BV951" i="1" s="1"/>
  <c r="R951" i="1" s="1"/>
  <c r="BQ257" i="1"/>
  <c r="AR257" i="1" s="1" a="1"/>
  <c r="AR257" i="1" s="1"/>
  <c r="BQ409" i="1"/>
  <c r="BQ517" i="1"/>
  <c r="BQ619" i="1"/>
  <c r="BQ722" i="1"/>
  <c r="BQ806" i="1"/>
  <c r="BQ849" i="1"/>
  <c r="BQ891" i="1"/>
  <c r="BQ934" i="1"/>
  <c r="BQ977" i="1"/>
  <c r="BQ1019" i="1"/>
  <c r="BQ364" i="1"/>
  <c r="BQ378" i="1"/>
  <c r="AV378" i="1" s="1" a="1"/>
  <c r="AV378" i="1" s="1"/>
  <c r="BR538" i="1"/>
  <c r="BV538" i="1" s="1"/>
  <c r="R538" i="1" s="1"/>
  <c r="BR998" i="1"/>
  <c r="BV998" i="1" s="1"/>
  <c r="R998" i="1" s="1"/>
  <c r="BQ281" i="1"/>
  <c r="BQ421" i="1"/>
  <c r="AV421" i="1" s="1" a="1"/>
  <c r="AV421" i="1" s="1"/>
  <c r="BQ530" i="1"/>
  <c r="BQ633" i="1"/>
  <c r="BQ736" i="1"/>
  <c r="BQ816" i="1"/>
  <c r="BQ858" i="1"/>
  <c r="BQ901" i="1"/>
  <c r="BQ944" i="1"/>
  <c r="BQ986" i="1"/>
  <c r="BQ594" i="1"/>
  <c r="BR649" i="1"/>
  <c r="BV649" i="1" s="1"/>
  <c r="R649" i="1" s="1"/>
  <c r="BQ39" i="1"/>
  <c r="BQ304" i="1"/>
  <c r="BQ437" i="1"/>
  <c r="BQ544" i="1"/>
  <c r="BQ645" i="1"/>
  <c r="BQ747" i="1"/>
  <c r="BQ817" i="1"/>
  <c r="BQ859" i="1"/>
  <c r="BQ902" i="1"/>
  <c r="BQ945" i="1"/>
  <c r="BQ987" i="1"/>
  <c r="BQ998" i="1"/>
  <c r="AV998" i="1" s="1" a="1"/>
  <c r="AV998" i="1" s="1"/>
  <c r="BR798" i="1"/>
  <c r="BV798" i="1" s="1"/>
  <c r="R798" i="1" s="1"/>
  <c r="BQ785" i="1"/>
  <c r="BQ880" i="1"/>
  <c r="BQ965" i="1"/>
  <c r="BQ1008" i="1"/>
  <c r="BQ193" i="1"/>
  <c r="BR729" i="1"/>
  <c r="BV729" i="1" s="1"/>
  <c r="R729" i="1" s="1"/>
  <c r="BQ89" i="1"/>
  <c r="BQ324" i="1"/>
  <c r="AV324" i="1" s="1" a="1"/>
  <c r="AV324" i="1" s="1"/>
  <c r="BQ451" i="1"/>
  <c r="AV451" i="1" s="1" a="1"/>
  <c r="AV451" i="1" s="1"/>
  <c r="BQ555" i="1"/>
  <c r="BQ658" i="1"/>
  <c r="BQ761" i="1"/>
  <c r="BQ826" i="1"/>
  <c r="BQ869" i="1"/>
  <c r="BQ912" i="1"/>
  <c r="BQ954" i="1"/>
  <c r="AR954" i="1" s="1" a="1"/>
  <c r="AR954" i="1" s="1"/>
  <c r="BQ997" i="1"/>
  <c r="BQ955" i="1"/>
  <c r="AR955" i="1" s="1" a="1"/>
  <c r="AR955" i="1" s="1"/>
  <c r="BQ155" i="1"/>
  <c r="AR155" i="1" s="1" a="1"/>
  <c r="AR155" i="1" s="1"/>
  <c r="BQ683" i="1"/>
  <c r="BQ837" i="1"/>
  <c r="BQ922" i="1"/>
  <c r="BR854" i="1"/>
  <c r="BV854" i="1" s="1"/>
  <c r="R854" i="1" s="1"/>
  <c r="BR745" i="1"/>
  <c r="BV745" i="1" s="1"/>
  <c r="R745" i="1" s="1"/>
  <c r="BQ121" i="1"/>
  <c r="AV121" i="1" s="1" a="1"/>
  <c r="AV121" i="1" s="1"/>
  <c r="BQ344" i="1"/>
  <c r="BQ466" i="1"/>
  <c r="BQ569" i="1"/>
  <c r="AR569" i="1" s="1" a="1"/>
  <c r="AR569" i="1" s="1"/>
  <c r="BQ672" i="1"/>
  <c r="AV672" i="1" s="1" a="1"/>
  <c r="AV672" i="1" s="1"/>
  <c r="BQ773" i="1"/>
  <c r="AR773" i="1" s="1" a="1"/>
  <c r="AR773" i="1" s="1"/>
  <c r="BQ827" i="1"/>
  <c r="BQ870" i="1"/>
  <c r="BQ913" i="1"/>
  <c r="AR913" i="1" s="1" a="1"/>
  <c r="AR913" i="1" s="1"/>
  <c r="BQ480" i="1"/>
  <c r="BQ491" i="1"/>
  <c r="BQ697" i="1"/>
  <c r="BQ794" i="1"/>
  <c r="BQ838" i="1"/>
  <c r="BQ881" i="1"/>
  <c r="BQ923" i="1"/>
  <c r="BQ966" i="1"/>
  <c r="BQ1009" i="1"/>
  <c r="S20" i="1" a="1"/>
  <c r="S20" i="1" s="1"/>
  <c r="K20" i="1" a="1"/>
  <c r="K20" i="1" s="1"/>
  <c r="D27" i="5" a="1"/>
  <c r="D27" i="5" s="1"/>
  <c r="D24" i="5" a="1"/>
  <c r="D24" i="5" s="1"/>
  <c r="D29" i="5" a="1"/>
  <c r="D29" i="5" s="1"/>
  <c r="D31" i="5" a="1"/>
  <c r="D31" i="5" s="1"/>
  <c r="D26" i="5" a="1"/>
  <c r="D26" i="5" s="1"/>
  <c r="D33" i="5" a="1"/>
  <c r="D33" i="5" s="1"/>
  <c r="D23" i="5" a="1"/>
  <c r="D23" i="5" s="1"/>
  <c r="D35" i="5" a="1"/>
  <c r="D35" i="5" s="1"/>
  <c r="D28" i="5" a="1"/>
  <c r="D28" i="5" s="1"/>
  <c r="D30" i="5" a="1"/>
  <c r="D30" i="5" s="1"/>
  <c r="D25" i="5" a="1"/>
  <c r="D25" i="5" s="1"/>
  <c r="D34" i="5" a="1"/>
  <c r="D34" i="5" s="1"/>
  <c r="D32" i="5" a="1"/>
  <c r="D32" i="5" s="1"/>
  <c r="L21" i="1" a="1"/>
  <c r="L21" i="1" s="1"/>
  <c r="M21" i="1" a="1"/>
  <c r="M21" i="1" s="1"/>
  <c r="K21" i="1" a="1"/>
  <c r="K21" i="1" s="1"/>
  <c r="H21" i="1" a="1"/>
  <c r="H21" i="1" s="1"/>
  <c r="R21" i="1" a="1"/>
  <c r="R21" i="1" s="1"/>
  <c r="M22" i="1" a="1"/>
  <c r="M22" i="1" s="1"/>
  <c r="N22" i="1" a="1"/>
  <c r="N22" i="1" s="1"/>
  <c r="Q22" i="1" a="1"/>
  <c r="Q22" i="1" s="1"/>
  <c r="O22" i="1" a="1"/>
  <c r="O22" i="1" s="1"/>
  <c r="P22" i="1" a="1"/>
  <c r="P22" i="1" s="1"/>
  <c r="AD21" i="1" a="1"/>
  <c r="AD21" i="1" s="1"/>
  <c r="AB21" i="1" a="1"/>
  <c r="AB21" i="1" s="1"/>
  <c r="U21" i="1" a="1"/>
  <c r="U21" i="1" s="1"/>
  <c r="J21" i="1" a="1"/>
  <c r="J21" i="1" s="1"/>
  <c r="I21" i="1" a="1"/>
  <c r="I21" i="1" s="1"/>
  <c r="W21" i="1" a="1"/>
  <c r="W21" i="1" s="1"/>
  <c r="AE21" i="1" a="1"/>
  <c r="AE21" i="1" s="1"/>
  <c r="X21" i="1" a="1"/>
  <c r="X21" i="1" s="1"/>
  <c r="AC21" i="1" a="1"/>
  <c r="AC21" i="1" s="1"/>
  <c r="V21" i="1" a="1"/>
  <c r="V21" i="1" s="1"/>
  <c r="T21" i="1" a="1"/>
  <c r="T21" i="1" s="1"/>
  <c r="S21" i="1" a="1"/>
  <c r="S21" i="1" s="1"/>
  <c r="F20" i="1" a="1"/>
  <c r="F20" i="1" s="1"/>
  <c r="G21" i="1" a="1"/>
  <c r="G21" i="1" s="1"/>
  <c r="B17" i="1" a="1"/>
  <c r="B17" i="1" s="1"/>
  <c r="Z21" i="1" a="1"/>
  <c r="Z21" i="1" s="1"/>
  <c r="Y21" i="1" a="1"/>
  <c r="Y21" i="1" s="1"/>
  <c r="Y18" i="1" a="1"/>
  <c r="Y18" i="1" s="1"/>
  <c r="E35" i="6" a="1"/>
  <c r="E35" i="6" s="1"/>
  <c r="E34" i="6" a="1"/>
  <c r="E34" i="6" s="1"/>
  <c r="C53" i="6" a="1"/>
  <c r="C53" i="6" s="1"/>
  <c r="B34" i="6" a="1"/>
  <c r="B34" i="6" s="1"/>
  <c r="B36" i="6" a="1"/>
  <c r="B36" i="6" s="1"/>
  <c r="B37" i="6" a="1"/>
  <c r="B37" i="6" s="1"/>
  <c r="B35" i="6" a="1"/>
  <c r="B35" i="6" s="1"/>
  <c r="E37" i="6" a="1"/>
  <c r="E37" i="6" s="1"/>
  <c r="E36" i="6" a="1"/>
  <c r="E36" i="6" s="1"/>
  <c r="B23" i="6" a="1"/>
  <c r="B23" i="6" s="1"/>
  <c r="B32" i="6" a="1"/>
  <c r="B32" i="6" s="1"/>
  <c r="B20" i="6" a="1"/>
  <c r="B20" i="6" s="1"/>
  <c r="B31" i="6" a="1"/>
  <c r="B31" i="6" s="1"/>
  <c r="E32" i="6" a="1"/>
  <c r="E32" i="6" s="1"/>
  <c r="I32" i="6" a="1"/>
  <c r="I32" i="6" s="1"/>
  <c r="B9" i="6" a="1"/>
  <c r="B9" i="6" s="1"/>
  <c r="I31" i="6" a="1"/>
  <c r="I31" i="6" s="1"/>
  <c r="E31" i="6" a="1"/>
  <c r="E31" i="6" s="1"/>
  <c r="C9" i="1" a="1"/>
  <c r="C9" i="1" s="1"/>
  <c r="B7" i="1" a="1"/>
  <c r="B7" i="1" s="1"/>
  <c r="B2" i="1" a="1"/>
  <c r="B2" i="1" s="1"/>
  <c r="B16" i="1" a="1"/>
  <c r="B16" i="1" s="1"/>
  <c r="B18" i="1" a="1"/>
  <c r="B18" i="1" s="1"/>
  <c r="Q22" i="5"/>
  <c r="C22" i="5" s="1"/>
  <c r="B15" i="1" a="1"/>
  <c r="B15" i="1" s="1"/>
  <c r="K13" i="6"/>
  <c r="B6" i="1" a="1"/>
  <c r="B6" i="1" s="1"/>
  <c r="B5" i="1" a="1"/>
  <c r="B5" i="1" s="1"/>
  <c r="B4" i="1" a="1"/>
  <c r="B4" i="1" s="1"/>
  <c r="C13" i="1" a="1"/>
  <c r="C13" i="1" s="1"/>
  <c r="AK21" i="1" a="1"/>
  <c r="AK21" i="1" s="1"/>
  <c r="AJ20" i="1" a="1"/>
  <c r="AJ20" i="1" s="1"/>
  <c r="X23" i="6"/>
  <c r="AR381" i="1" l="1" a="1"/>
  <c r="AR381" i="1" s="1"/>
  <c r="AV797" i="1" a="1"/>
  <c r="AV797" i="1" s="1"/>
  <c r="AR872" i="1" a="1"/>
  <c r="AR872" i="1" s="1"/>
  <c r="AV576" i="1" a="1"/>
  <c r="AV576" i="1" s="1"/>
  <c r="AV761" i="1" a="1"/>
  <c r="AV761" i="1" s="1"/>
  <c r="AV619" i="1" a="1"/>
  <c r="AV619" i="1" s="1"/>
  <c r="AV424" i="1" a="1"/>
  <c r="AV424" i="1" s="1"/>
  <c r="AR217" i="1" a="1"/>
  <c r="AR217" i="1" s="1"/>
  <c r="AR907" i="1" a="1"/>
  <c r="AR907" i="1" s="1"/>
  <c r="AV181" i="1" a="1"/>
  <c r="AV181" i="1" s="1"/>
  <c r="AV785" i="1" a="1"/>
  <c r="AV785" i="1" s="1"/>
  <c r="AV721" i="1" a="1"/>
  <c r="AV721" i="1" s="1"/>
  <c r="AR525" i="1" a="1"/>
  <c r="AR525" i="1" s="1"/>
  <c r="AR442" i="1" a="1"/>
  <c r="AR442" i="1" s="1"/>
  <c r="AR610" i="1" a="1"/>
  <c r="AR610" i="1" s="1"/>
  <c r="AV531" i="1" a="1"/>
  <c r="AV531" i="1" s="1"/>
  <c r="AV933" i="1" a="1"/>
  <c r="AV933" i="1" s="1"/>
  <c r="AV485" i="1" a="1"/>
  <c r="AV485" i="1" s="1"/>
  <c r="AV547" i="1" a="1"/>
  <c r="AV547" i="1" s="1"/>
  <c r="AV686" i="1" a="1"/>
  <c r="AV686" i="1" s="1"/>
  <c r="AR842" i="1" a="1"/>
  <c r="AR842" i="1" s="1"/>
  <c r="AV622" i="1" a="1"/>
  <c r="AV622" i="1" s="1"/>
  <c r="AR56" i="1" a="1"/>
  <c r="AR56" i="1" s="1"/>
  <c r="AV402" i="1" a="1"/>
  <c r="AV402" i="1" s="1"/>
  <c r="AV430" i="1" a="1"/>
  <c r="AV430" i="1" s="1"/>
  <c r="AV302" i="1" a="1"/>
  <c r="AV302" i="1" s="1"/>
  <c r="AV238" i="1" a="1"/>
  <c r="AV238" i="1" s="1"/>
  <c r="AV174" i="1" a="1"/>
  <c r="AV174" i="1" s="1"/>
  <c r="AR110" i="1" a="1"/>
  <c r="AR110" i="1" s="1"/>
  <c r="AR84" i="1" a="1"/>
  <c r="AR84" i="1" s="1"/>
  <c r="AV997" i="1" a="1"/>
  <c r="AV997" i="1" s="1"/>
  <c r="AR857" i="1" a="1"/>
  <c r="AR857" i="1" s="1"/>
  <c r="AR753" i="1" a="1"/>
  <c r="AR753" i="1" s="1"/>
  <c r="AR647" i="1" a="1"/>
  <c r="AR647" i="1" s="1"/>
  <c r="AR453" i="1" a="1"/>
  <c r="AR453" i="1" s="1"/>
  <c r="AR494" i="1" a="1"/>
  <c r="AR494" i="1" s="1"/>
  <c r="AV340" i="1" a="1"/>
  <c r="AV340" i="1" s="1"/>
  <c r="AR739" i="1" a="1"/>
  <c r="AR739" i="1" s="1"/>
  <c r="AV366" i="1" a="1"/>
  <c r="AV366" i="1" s="1"/>
  <c r="AR881" i="1" a="1"/>
  <c r="AR881" i="1" s="1"/>
  <c r="AR467" i="1" a="1"/>
  <c r="AR467" i="1" s="1"/>
  <c r="AR346" i="1" a="1"/>
  <c r="AR346" i="1" s="1"/>
  <c r="AR529" i="1" a="1"/>
  <c r="AR529" i="1" s="1"/>
  <c r="AR212" i="1" a="1"/>
  <c r="AR212" i="1" s="1"/>
  <c r="AV805" i="1" a="1"/>
  <c r="AV805" i="1" s="1"/>
  <c r="AR906" i="1" a="1"/>
  <c r="AR906" i="1" s="1"/>
  <c r="AR81" i="1" a="1"/>
  <c r="AR81" i="1" s="1"/>
  <c r="AV1020" i="1" a="1"/>
  <c r="AV1020" i="1" s="1"/>
  <c r="AR690" i="1" a="1"/>
  <c r="AR690" i="1" s="1"/>
  <c r="AR519" i="1" a="1"/>
  <c r="AR519" i="1" s="1"/>
  <c r="AV558" i="1" a="1"/>
  <c r="AV558" i="1" s="1"/>
  <c r="AR780" i="1" a="1"/>
  <c r="AR780" i="1" s="1"/>
  <c r="AR657" i="1" a="1"/>
  <c r="AR657" i="1" s="1"/>
  <c r="AV46" i="1" a="1"/>
  <c r="AV46" i="1" s="1"/>
  <c r="AR869" i="1" a="1"/>
  <c r="AR869" i="1" s="1"/>
  <c r="AR608" i="1" a="1"/>
  <c r="AR608" i="1" s="1"/>
  <c r="AR659" i="1" a="1"/>
  <c r="AR659" i="1" s="1"/>
  <c r="AR557" i="1" a="1"/>
  <c r="AR557" i="1" s="1"/>
  <c r="AV455" i="1" a="1"/>
  <c r="AV455" i="1" s="1"/>
  <c r="AR328" i="1" a="1"/>
  <c r="AR328" i="1" s="1"/>
  <c r="AR554" i="1" a="1"/>
  <c r="AR554" i="1" s="1"/>
  <c r="AV995" i="1" a="1"/>
  <c r="AV995" i="1" s="1"/>
  <c r="AV910" i="1" a="1"/>
  <c r="AV910" i="1" s="1"/>
  <c r="AV275" i="1" a="1"/>
  <c r="AV275" i="1" s="1"/>
  <c r="AV314" i="1" a="1"/>
  <c r="AV314" i="1" s="1"/>
  <c r="AV896" i="1" a="1"/>
  <c r="AV896" i="1" s="1"/>
  <c r="AV714" i="1" a="1"/>
  <c r="AV714" i="1" s="1"/>
  <c r="AR397" i="1" a="1"/>
  <c r="AR397" i="1" s="1"/>
  <c r="AR71" i="1" a="1"/>
  <c r="AR71" i="1" s="1"/>
  <c r="AV232" i="1" a="1"/>
  <c r="AV232" i="1" s="1"/>
  <c r="AV968" i="1" a="1"/>
  <c r="AV968" i="1" s="1"/>
  <c r="AR339" i="1" a="1"/>
  <c r="AR339" i="1" s="1"/>
  <c r="AV273" i="1" a="1"/>
  <c r="AV273" i="1" s="1"/>
  <c r="AR583" i="1" a="1"/>
  <c r="AR583" i="1" s="1"/>
  <c r="AR276" i="1" a="1"/>
  <c r="AR276" i="1" s="1"/>
  <c r="AR209" i="1" a="1"/>
  <c r="AR209" i="1" s="1"/>
  <c r="AV708" i="1" a="1"/>
  <c r="AV708" i="1" s="1"/>
  <c r="AV840" i="1" a="1"/>
  <c r="AV840" i="1" s="1"/>
  <c r="AR83" i="1" a="1"/>
  <c r="AR83" i="1" s="1"/>
  <c r="AR617" i="1" a="1"/>
  <c r="AR617" i="1" s="1"/>
  <c r="AV403" i="1" a="1"/>
  <c r="AV403" i="1" s="1"/>
  <c r="AR577" i="1" a="1"/>
  <c r="AR577" i="1" s="1"/>
  <c r="AV741" i="1" a="1"/>
  <c r="AV741" i="1" s="1"/>
  <c r="AR465" i="1" a="1"/>
  <c r="AR465" i="1" s="1"/>
  <c r="AR970" i="1" a="1"/>
  <c r="AR970" i="1" s="1"/>
  <c r="AV661" i="1" a="1"/>
  <c r="AV661" i="1" s="1"/>
  <c r="AR935" i="1" a="1"/>
  <c r="AR935" i="1" s="1"/>
  <c r="AR337" i="1" a="1"/>
  <c r="AR337" i="1" s="1"/>
  <c r="AR211" i="1" a="1"/>
  <c r="AR211" i="1" s="1"/>
  <c r="AV145" i="1" a="1"/>
  <c r="AV145" i="1" s="1"/>
  <c r="AR160" i="1" a="1"/>
  <c r="AR160" i="1" s="1"/>
  <c r="AR327" i="1" a="1"/>
  <c r="AR327" i="1" s="1"/>
  <c r="AR263" i="1" a="1"/>
  <c r="AR263" i="1" s="1"/>
  <c r="AR199" i="1" a="1"/>
  <c r="AR199" i="1" s="1"/>
  <c r="AR135" i="1" a="1"/>
  <c r="AR135" i="1" s="1"/>
  <c r="AV803" i="1" a="1"/>
  <c r="AV803" i="1" s="1"/>
  <c r="AR501" i="1" a="1"/>
  <c r="AR501" i="1" s="1"/>
  <c r="AR405" i="1" a="1"/>
  <c r="AR405" i="1" s="1"/>
  <c r="AR626" i="1" a="1"/>
  <c r="AR626" i="1" s="1"/>
  <c r="AV841" i="1" a="1"/>
  <c r="AV841" i="1" s="1"/>
  <c r="AR735" i="1" a="1"/>
  <c r="AR735" i="1" s="1"/>
  <c r="AV226" i="1" a="1"/>
  <c r="AV226" i="1" s="1"/>
  <c r="AV216" i="1" a="1"/>
  <c r="AV216" i="1" s="1"/>
  <c r="AR982" i="1" a="1"/>
  <c r="AR982" i="1" s="1"/>
  <c r="AR401" i="1" a="1"/>
  <c r="AR401" i="1" s="1"/>
  <c r="AV778" i="1" a="1"/>
  <c r="AV778" i="1" s="1"/>
  <c r="AR404" i="1" a="1"/>
  <c r="AR404" i="1" s="1"/>
  <c r="AR144" i="1" a="1"/>
  <c r="AR144" i="1" s="1"/>
  <c r="AR681" i="1" a="1"/>
  <c r="AR681" i="1" s="1"/>
  <c r="AV578" i="1" a="1"/>
  <c r="AV578" i="1" s="1"/>
  <c r="AV431" i="1" a="1"/>
  <c r="AV431" i="1" s="1"/>
  <c r="AV251" i="1" a="1"/>
  <c r="AV251" i="1" s="1"/>
  <c r="AR303" i="1" a="1"/>
  <c r="AR303" i="1" s="1"/>
  <c r="AR239" i="1" a="1"/>
  <c r="AR239" i="1" s="1"/>
  <c r="AR175" i="1" a="1"/>
  <c r="AR175" i="1" s="1"/>
  <c r="AR111" i="1" a="1"/>
  <c r="AR111" i="1" s="1"/>
  <c r="AR848" i="1" a="1"/>
  <c r="AR848" i="1" s="1"/>
  <c r="AR903" i="1" a="1"/>
  <c r="AR903" i="1" s="1"/>
  <c r="AV844" i="1" a="1"/>
  <c r="AV844" i="1" s="1"/>
  <c r="AR266" i="1" a="1"/>
  <c r="AR266" i="1" s="1"/>
  <c r="AR256" i="1" a="1"/>
  <c r="AR256" i="1" s="1"/>
  <c r="AV717" i="1" a="1"/>
  <c r="AV717" i="1" s="1"/>
  <c r="AR950" i="1" a="1"/>
  <c r="AR950" i="1" s="1"/>
  <c r="AV865" i="1" a="1"/>
  <c r="AV865" i="1" s="1"/>
  <c r="AR779" i="1" a="1"/>
  <c r="AR779" i="1" s="1"/>
  <c r="AV444" i="1" a="1"/>
  <c r="AV444" i="1" s="1"/>
  <c r="AR377" i="1" a="1"/>
  <c r="AR377" i="1" s="1"/>
  <c r="AV59" i="1" a="1"/>
  <c r="AV59" i="1" s="1"/>
  <c r="AV437" i="1" a="1"/>
  <c r="AV437" i="1" s="1"/>
  <c r="AR1021" i="1" a="1"/>
  <c r="AR1021" i="1" s="1"/>
  <c r="AV936" i="1" a="1"/>
  <c r="AV936" i="1" s="1"/>
  <c r="AR843" i="1" a="1"/>
  <c r="AR843" i="1" s="1"/>
  <c r="AR754" i="1" a="1"/>
  <c r="AR754" i="1" s="1"/>
  <c r="AR549" i="1" a="1"/>
  <c r="AR549" i="1" s="1"/>
  <c r="AV509" i="1" a="1"/>
  <c r="AV509" i="1" s="1"/>
  <c r="AV236" i="1" a="1"/>
  <c r="AV236" i="1" s="1"/>
  <c r="AR777" i="1" a="1"/>
  <c r="AR777" i="1" s="1"/>
  <c r="AR687" i="1" a="1"/>
  <c r="AR687" i="1" s="1"/>
  <c r="AV623" i="1" a="1"/>
  <c r="AV623" i="1" s="1"/>
  <c r="AR559" i="1" a="1"/>
  <c r="AR559" i="1" s="1"/>
  <c r="AR495" i="1" a="1"/>
  <c r="AR495" i="1" s="1"/>
  <c r="AV233" i="1" a="1"/>
  <c r="AV233" i="1" s="1"/>
  <c r="AV662" i="1" a="1"/>
  <c r="AV662" i="1" s="1"/>
  <c r="AR598" i="1" a="1"/>
  <c r="AR598" i="1" s="1"/>
  <c r="AV534" i="1" a="1"/>
  <c r="AV534" i="1" s="1"/>
  <c r="AR470" i="1" a="1"/>
  <c r="AR470" i="1" s="1"/>
  <c r="AR804" i="1" a="1"/>
  <c r="AR804" i="1" s="1"/>
  <c r="AR88" i="1" a="1"/>
  <c r="AR88" i="1" s="1"/>
  <c r="AR736" i="1" a="1"/>
  <c r="AR736" i="1" s="1"/>
  <c r="AR338" i="1" a="1"/>
  <c r="AR338" i="1" s="1"/>
  <c r="AR57" i="1" a="1"/>
  <c r="AR57" i="1" s="1"/>
  <c r="AV162" i="1" a="1"/>
  <c r="AV162" i="1" s="1"/>
  <c r="AR818" i="1" a="1"/>
  <c r="AR818" i="1" s="1"/>
  <c r="AV621" i="1" a="1"/>
  <c r="AV621" i="1" s="1"/>
  <c r="AV963" i="1" a="1"/>
  <c r="AV963" i="1" s="1"/>
  <c r="AR845" i="1" a="1"/>
  <c r="AR845" i="1" s="1"/>
  <c r="AR315" i="1" a="1"/>
  <c r="AR315" i="1" s="1"/>
  <c r="AR715" i="1" a="1"/>
  <c r="AR715" i="1" s="1"/>
  <c r="AR613" i="1" a="1"/>
  <c r="AR613" i="1" s="1"/>
  <c r="AV675" i="1" a="1"/>
  <c r="AV675" i="1" s="1"/>
  <c r="AR443" i="1" a="1"/>
  <c r="AR443" i="1" s="1"/>
  <c r="AR988" i="1" a="1"/>
  <c r="AR988" i="1" s="1"/>
  <c r="AV860" i="1" a="1"/>
  <c r="AV860" i="1" s="1"/>
  <c r="AR218" i="1" a="1"/>
  <c r="AR218" i="1" s="1"/>
  <c r="AR758" i="1" a="1"/>
  <c r="AR758" i="1" s="1"/>
  <c r="AR916" i="1" a="1"/>
  <c r="AR916" i="1" s="1"/>
  <c r="AR80" i="1" a="1"/>
  <c r="AR80" i="1" s="1"/>
  <c r="AV136" i="1" a="1"/>
  <c r="AV136" i="1" s="1"/>
  <c r="AR1014" i="1" a="1"/>
  <c r="AR1014" i="1" s="1"/>
  <c r="AR674" i="1" a="1"/>
  <c r="AR674" i="1" s="1"/>
  <c r="AV726" i="1" a="1"/>
  <c r="AV726" i="1" s="1"/>
  <c r="AR820" i="1" a="1"/>
  <c r="AR820" i="1" s="1"/>
  <c r="AV168" i="1" a="1"/>
  <c r="AV168" i="1" s="1"/>
  <c r="AV133" i="1" a="1"/>
  <c r="AV133" i="1" s="1"/>
  <c r="AR795" i="1" a="1"/>
  <c r="AR795" i="1" s="1"/>
  <c r="AR984" i="1" a="1"/>
  <c r="AR984" i="1" s="1"/>
  <c r="AV511" i="1" a="1"/>
  <c r="AV511" i="1" s="1"/>
  <c r="AR1009" i="1" a="1"/>
  <c r="AR1009" i="1" s="1"/>
  <c r="AV480" i="1" a="1"/>
  <c r="AV480" i="1" s="1"/>
  <c r="AV594" i="1" a="1"/>
  <c r="AV594" i="1" s="1"/>
  <c r="AV530" i="1" a="1"/>
  <c r="AV530" i="1" s="1"/>
  <c r="AR890" i="1" a="1"/>
  <c r="AR890" i="1" s="1"/>
  <c r="AV360" i="1" a="1"/>
  <c r="AV360" i="1" s="1"/>
  <c r="AV834" i="1" a="1"/>
  <c r="AV834" i="1" s="1"/>
  <c r="AR541" i="1" a="1"/>
  <c r="AR541" i="1" s="1"/>
  <c r="AR971" i="1" a="1"/>
  <c r="AR971" i="1" s="1"/>
  <c r="AR886" i="1" a="1"/>
  <c r="AR886" i="1" s="1"/>
  <c r="AV601" i="1" a="1"/>
  <c r="AV601" i="1" s="1"/>
  <c r="AR385" i="1" a="1"/>
  <c r="AR385" i="1" s="1"/>
  <c r="AR204" i="1" a="1"/>
  <c r="AR204" i="1" s="1"/>
  <c r="AR853" i="1" a="1"/>
  <c r="AR853" i="1" s="1"/>
  <c r="AV561" i="1" a="1"/>
  <c r="AV561" i="1" s="1"/>
  <c r="AV457" i="1" a="1"/>
  <c r="AV457" i="1" s="1"/>
  <c r="AV725" i="1" a="1"/>
  <c r="AV725" i="1" s="1"/>
  <c r="AR521" i="1" a="1"/>
  <c r="AR521" i="1" s="1"/>
  <c r="AR260" i="1" a="1"/>
  <c r="AR260" i="1" s="1"/>
  <c r="AR911" i="1" a="1"/>
  <c r="AR911" i="1" s="1"/>
  <c r="AR783" i="1" a="1"/>
  <c r="AR783" i="1" s="1"/>
  <c r="AR719" i="1" a="1"/>
  <c r="AR719" i="1" s="1"/>
  <c r="AR395" i="1" a="1"/>
  <c r="AR395" i="1" s="1"/>
  <c r="AV210" i="1" a="1"/>
  <c r="AV210" i="1" s="1"/>
  <c r="AR67" i="1" a="1"/>
  <c r="AR67" i="1" s="1"/>
  <c r="AR293" i="1" a="1"/>
  <c r="AR293" i="1" s="1"/>
  <c r="AR101" i="1" a="1"/>
  <c r="AR101" i="1" s="1"/>
  <c r="AR34" i="1" a="1"/>
  <c r="AR34" i="1" s="1"/>
  <c r="AR870" i="1" a="1"/>
  <c r="AR870" i="1" s="1"/>
  <c r="AV898" i="1" a="1"/>
  <c r="AV898" i="1" s="1"/>
  <c r="AR1023" i="1" a="1"/>
  <c r="AR1023" i="1" s="1"/>
  <c r="AV639" i="1" a="1"/>
  <c r="AV639" i="1" s="1"/>
  <c r="AV861" i="1" a="1"/>
  <c r="AV861" i="1" s="1"/>
  <c r="AV129" i="1" a="1"/>
  <c r="AV129" i="1" s="1"/>
  <c r="AR30" i="1" a="1"/>
  <c r="AR30" i="1" s="1"/>
  <c r="AV888" i="1" a="1"/>
  <c r="AV888" i="1" s="1"/>
  <c r="AV387" i="1" a="1"/>
  <c r="AV387" i="1" s="1"/>
  <c r="AV665" i="1" a="1"/>
  <c r="AV665" i="1" s="1"/>
  <c r="AV458" i="1" a="1"/>
  <c r="AV458" i="1" s="1"/>
  <c r="AR332" i="1" a="1"/>
  <c r="AR332" i="1" s="1"/>
  <c r="AV265" i="1" a="1"/>
  <c r="AV265" i="1" s="1"/>
  <c r="AV958" i="1" a="1"/>
  <c r="AV958" i="1" s="1"/>
  <c r="AR787" i="1" a="1"/>
  <c r="AR787" i="1" s="1"/>
  <c r="AR695" i="1" a="1"/>
  <c r="AR695" i="1" s="1"/>
  <c r="AV631" i="1" a="1"/>
  <c r="AV631" i="1" s="1"/>
  <c r="AV567" i="1" a="1"/>
  <c r="AV567" i="1" s="1"/>
  <c r="AR503" i="1" a="1"/>
  <c r="AR503" i="1" s="1"/>
  <c r="AR362" i="1" a="1"/>
  <c r="AR362" i="1" s="1"/>
  <c r="AV670" i="1" a="1"/>
  <c r="AV670" i="1" s="1"/>
  <c r="AV606" i="1" a="1"/>
  <c r="AV606" i="1" s="1"/>
  <c r="AR542" i="1" a="1"/>
  <c r="AR542" i="1" s="1"/>
  <c r="AV478" i="1" a="1"/>
  <c r="AV478" i="1" s="1"/>
  <c r="AR368" i="1" a="1"/>
  <c r="AR368" i="1" s="1"/>
  <c r="AR264" i="1" a="1"/>
  <c r="AR264" i="1" s="1"/>
  <c r="AV122" i="1" a="1"/>
  <c r="AV122" i="1" s="1"/>
  <c r="AR422" i="1" a="1"/>
  <c r="AR422" i="1" s="1"/>
  <c r="AV358" i="1" a="1"/>
  <c r="AV358" i="1" s="1"/>
  <c r="AV294" i="1" a="1"/>
  <c r="AV294" i="1" s="1"/>
  <c r="AV230" i="1" a="1"/>
  <c r="AV230" i="1" s="1"/>
  <c r="AV166" i="1" a="1"/>
  <c r="AV166" i="1" s="1"/>
  <c r="AV102" i="1" a="1"/>
  <c r="AV102" i="1" s="1"/>
  <c r="AR205" i="1" a="1"/>
  <c r="AR205" i="1" s="1"/>
  <c r="AR73" i="1" a="1"/>
  <c r="AR73" i="1" s="1"/>
  <c r="AR678" i="1" a="1"/>
  <c r="AR678" i="1" s="1"/>
  <c r="AV581" i="1" a="1"/>
  <c r="AV581" i="1" s="1"/>
  <c r="AV981" i="1" a="1"/>
  <c r="AV981" i="1" s="1"/>
  <c r="AV947" i="1" a="1"/>
  <c r="AV947" i="1" s="1"/>
  <c r="AR131" i="1" a="1"/>
  <c r="AR131" i="1" s="1"/>
  <c r="AR1012" i="1" a="1"/>
  <c r="AR1012" i="1" s="1"/>
  <c r="AV756" i="1" a="1"/>
  <c r="AV756" i="1" s="1"/>
  <c r="AV38" i="1" a="1"/>
  <c r="AV38" i="1" s="1"/>
  <c r="AR76" i="1" a="1"/>
  <c r="AR76" i="1" s="1"/>
  <c r="AR414" i="1" a="1"/>
  <c r="AR414" i="1" s="1"/>
  <c r="AR350" i="1" a="1"/>
  <c r="AR350" i="1" s="1"/>
  <c r="AV286" i="1" a="1"/>
  <c r="AV286" i="1" s="1"/>
  <c r="AV222" i="1" a="1"/>
  <c r="AV222" i="1" s="1"/>
  <c r="AV158" i="1" a="1"/>
  <c r="AV158" i="1" s="1"/>
  <c r="AR94" i="1" a="1"/>
  <c r="AR94" i="1" s="1"/>
  <c r="AR63" i="1" a="1"/>
  <c r="AR63" i="1" s="1"/>
  <c r="AV846" i="1" a="1"/>
  <c r="AV846" i="1" s="1"/>
  <c r="AR383" i="1" a="1"/>
  <c r="AR383" i="1" s="1"/>
  <c r="AV767" i="1" a="1"/>
  <c r="AV767" i="1" s="1"/>
  <c r="AV268" i="1" a="1"/>
  <c r="AV268" i="1" s="1"/>
  <c r="AV614" i="1" a="1"/>
  <c r="AV614" i="1" s="1"/>
  <c r="AR825" i="1" a="1"/>
  <c r="AR825" i="1" s="1"/>
  <c r="AV962" i="1" a="1"/>
  <c r="AV962" i="1" s="1"/>
  <c r="AR826" i="1" a="1"/>
  <c r="AR826" i="1" s="1"/>
  <c r="AV193" i="1" a="1"/>
  <c r="AV193" i="1" s="1"/>
  <c r="AR304" i="1" a="1"/>
  <c r="AR304" i="1" s="1"/>
  <c r="AR816" i="1" a="1"/>
  <c r="AR816" i="1" s="1"/>
  <c r="AV1018" i="1" a="1"/>
  <c r="AV1018" i="1" s="1"/>
  <c r="AR925" i="1" a="1"/>
  <c r="AR925" i="1" s="1"/>
  <c r="AR648" i="1" a="1"/>
  <c r="AR648" i="1" s="1"/>
  <c r="AV545" i="1" a="1"/>
  <c r="AV545" i="1" s="1"/>
  <c r="AV439" i="1" a="1"/>
  <c r="AV439" i="1" s="1"/>
  <c r="AR899" i="1" a="1"/>
  <c r="AR899" i="1" s="1"/>
  <c r="AR514" i="1" a="1"/>
  <c r="AR514" i="1" s="1"/>
  <c r="AV140" i="1" a="1"/>
  <c r="AV140" i="1" s="1"/>
  <c r="AR640" i="1" a="1"/>
  <c r="AR640" i="1" s="1"/>
  <c r="AR701" i="1" a="1"/>
  <c r="AR701" i="1" s="1"/>
  <c r="AV201" i="1" a="1"/>
  <c r="AV201" i="1" s="1"/>
  <c r="AR937" i="1" a="1"/>
  <c r="AR937" i="1" s="1"/>
  <c r="AR851" i="1" a="1"/>
  <c r="AR851" i="1" s="1"/>
  <c r="AR456" i="1" a="1"/>
  <c r="AR456" i="1" s="1"/>
  <c r="AR329" i="1" a="1"/>
  <c r="AR329" i="1" s="1"/>
  <c r="AV999" i="1" a="1"/>
  <c r="AV999" i="1" s="1"/>
  <c r="AV388" i="1" a="1"/>
  <c r="AV388" i="1" s="1"/>
  <c r="AV40" i="1" a="1"/>
  <c r="AV40" i="1" s="1"/>
  <c r="AR65" i="1" a="1"/>
  <c r="AR65" i="1" s="1"/>
  <c r="AR137" i="1" a="1"/>
  <c r="AR137" i="1" s="1"/>
  <c r="AR597" i="1" a="1"/>
  <c r="AR597" i="1" s="1"/>
  <c r="AV575" i="1" a="1"/>
  <c r="AV575" i="1" s="1"/>
  <c r="AV550" i="1" a="1"/>
  <c r="AV550" i="1" s="1"/>
  <c r="AR731" i="1" a="1"/>
  <c r="AR731" i="1" s="1"/>
  <c r="AR929" i="1" a="1"/>
  <c r="AR929" i="1" s="1"/>
  <c r="AR515" i="1" a="1"/>
  <c r="AR515" i="1" s="1"/>
  <c r="AR697" i="1" a="1"/>
  <c r="AR697" i="1" s="1"/>
  <c r="AR1008" i="1" a="1"/>
  <c r="AR1008" i="1" s="1"/>
  <c r="AR976" i="1" a="1"/>
  <c r="AR976" i="1" s="1"/>
  <c r="AR737" i="1" a="1"/>
  <c r="AR737" i="1" s="1"/>
  <c r="AV634" i="1" a="1"/>
  <c r="AV634" i="1" s="1"/>
  <c r="AR288" i="1" a="1"/>
  <c r="AR288" i="1" s="1"/>
  <c r="AR974" i="1" a="1"/>
  <c r="AR974" i="1" s="1"/>
  <c r="AR603" i="1" a="1"/>
  <c r="AR603" i="1" s="1"/>
  <c r="AV769" i="1" a="1"/>
  <c r="AV769" i="1" s="1"/>
  <c r="AV460" i="1" a="1"/>
  <c r="AV460" i="1" s="1"/>
  <c r="AV643" i="1" a="1"/>
  <c r="AV643" i="1" s="1"/>
  <c r="AR272" i="1" a="1"/>
  <c r="AR272" i="1" s="1"/>
  <c r="AV321" i="1" a="1"/>
  <c r="AV321" i="1" s="1"/>
  <c r="AV960" i="1" a="1"/>
  <c r="AV960" i="1" s="1"/>
  <c r="AV789" i="1" a="1"/>
  <c r="AV789" i="1" s="1"/>
  <c r="AR586" i="1" a="1"/>
  <c r="AR586" i="1" s="1"/>
  <c r="AR799" i="1" a="1"/>
  <c r="AR799" i="1" s="1"/>
  <c r="AR323" i="1" a="1"/>
  <c r="AR323" i="1" s="1"/>
  <c r="AR452" i="1" a="1"/>
  <c r="AR452" i="1" s="1"/>
  <c r="AV331" i="1" a="1"/>
  <c r="AV331" i="1" s="1"/>
  <c r="AV203" i="1" a="1"/>
  <c r="AV203" i="1" s="1"/>
  <c r="AR319" i="1" a="1"/>
  <c r="AR319" i="1" s="1"/>
  <c r="AV255" i="1" a="1"/>
  <c r="AV255" i="1" s="1"/>
  <c r="AR191" i="1" a="1"/>
  <c r="AR191" i="1" s="1"/>
  <c r="AV127" i="1" a="1"/>
  <c r="AV127" i="1" s="1"/>
  <c r="AV75" i="1" a="1"/>
  <c r="AV75" i="1" s="1"/>
  <c r="AV309" i="1" a="1"/>
  <c r="AV309" i="1" s="1"/>
  <c r="AR117" i="1" a="1"/>
  <c r="AR117" i="1" s="1"/>
  <c r="AR703" i="1" a="1"/>
  <c r="AR703" i="1" s="1"/>
  <c r="AR486" i="1" a="1"/>
  <c r="AR486" i="1" s="1"/>
  <c r="AR762" i="1" a="1"/>
  <c r="AR762" i="1" s="1"/>
  <c r="AV859" i="1" a="1"/>
  <c r="AV859" i="1" s="1"/>
  <c r="AR1019" i="1" a="1"/>
  <c r="AR1019" i="1" s="1"/>
  <c r="AR723" i="1" a="1"/>
  <c r="AR723" i="1" s="1"/>
  <c r="AR520" i="1" a="1"/>
  <c r="AR520" i="1" s="1"/>
  <c r="AR410" i="1" a="1"/>
  <c r="AR410" i="1" s="1"/>
  <c r="AR259" i="1" a="1"/>
  <c r="AR259" i="1" s="1"/>
  <c r="AR693" i="1" a="1"/>
  <c r="AR693" i="1" s="1"/>
  <c r="AV592" i="1" a="1"/>
  <c r="AV592" i="1" s="1"/>
  <c r="AV733" i="1" a="1"/>
  <c r="AV733" i="1" s="1"/>
  <c r="AV376" i="1" a="1"/>
  <c r="AV376" i="1" s="1"/>
  <c r="AR552" i="1" a="1"/>
  <c r="AR552" i="1" s="1"/>
  <c r="AV447" i="1" a="1"/>
  <c r="AV447" i="1" s="1"/>
  <c r="AR512" i="1" a="1"/>
  <c r="AR512" i="1" s="1"/>
  <c r="AR830" i="1" a="1"/>
  <c r="AR830" i="1" s="1"/>
  <c r="AV635" i="1" a="1"/>
  <c r="AV635" i="1" s="1"/>
  <c r="AV919" i="1" a="1"/>
  <c r="AV919" i="1" s="1"/>
  <c r="AR924" i="1" a="1"/>
  <c r="AR924" i="1" s="1"/>
  <c r="AR796" i="1" a="1"/>
  <c r="AR796" i="1" s="1"/>
  <c r="AR320" i="1" a="1"/>
  <c r="AR320" i="1" s="1"/>
  <c r="AR311" i="1" a="1"/>
  <c r="AR311" i="1" s="1"/>
  <c r="AR183" i="1" a="1"/>
  <c r="AR183" i="1" s="1"/>
  <c r="AV119" i="1" a="1"/>
  <c r="AV119" i="1" s="1"/>
  <c r="AV173" i="1" a="1"/>
  <c r="AV173" i="1" s="1"/>
  <c r="AR720" i="1" a="1"/>
  <c r="AR720" i="1" s="1"/>
  <c r="AV560" i="1" a="1"/>
  <c r="AV560" i="1" s="1"/>
  <c r="AV807" i="1" a="1"/>
  <c r="AV807" i="1" s="1"/>
  <c r="AR487" i="1" a="1"/>
  <c r="AR487" i="1" s="1"/>
  <c r="AR902" i="1" a="1"/>
  <c r="AR902" i="1" s="1"/>
  <c r="AV39" i="1" a="1"/>
  <c r="AV39" i="1" s="1"/>
  <c r="AR1000" i="1" a="1"/>
  <c r="AR1000" i="1" s="1"/>
  <c r="AR829" i="1" a="1"/>
  <c r="AR829" i="1" s="1"/>
  <c r="AV784" i="1" a="1"/>
  <c r="AV784" i="1" s="1"/>
  <c r="AV108" i="1" a="1"/>
  <c r="AV108" i="1" s="1"/>
  <c r="AR874" i="1" a="1"/>
  <c r="AR874" i="1" s="1"/>
  <c r="AR689" i="1" a="1"/>
  <c r="AR689" i="1" s="1"/>
  <c r="AV369" i="1" a="1"/>
  <c r="AV369" i="1" s="1"/>
  <c r="AV171" i="1" a="1"/>
  <c r="AV171" i="1" s="1"/>
  <c r="AV1011" i="1" a="1"/>
  <c r="AV1011" i="1" s="1"/>
  <c r="AR649" i="1" a="1"/>
  <c r="AR649" i="1" s="1"/>
  <c r="AV991" i="1" a="1"/>
  <c r="AV991" i="1" s="1"/>
  <c r="AR863" i="1" a="1"/>
  <c r="AR863" i="1" s="1"/>
  <c r="AV671" i="1" a="1"/>
  <c r="AV671" i="1" s="1"/>
  <c r="AV518" i="1" a="1"/>
  <c r="AV518" i="1" s="1"/>
  <c r="AV932" i="1" a="1"/>
  <c r="AV932" i="1" s="1"/>
  <c r="AV740" i="1" a="1"/>
  <c r="AV740" i="1" s="1"/>
  <c r="AV152" i="1" a="1"/>
  <c r="AV152" i="1" s="1"/>
  <c r="AV462" i="1" a="1"/>
  <c r="AV462" i="1" s="1"/>
  <c r="AR398" i="1" a="1"/>
  <c r="AR398" i="1" s="1"/>
  <c r="AR334" i="1" a="1"/>
  <c r="AR334" i="1" s="1"/>
  <c r="AR270" i="1" a="1"/>
  <c r="AR270" i="1" s="1"/>
  <c r="AR206" i="1" a="1"/>
  <c r="AR206" i="1" s="1"/>
  <c r="AR245" i="1" a="1"/>
  <c r="AR245" i="1" s="1"/>
  <c r="AR41" i="1" a="1"/>
  <c r="AR41" i="1" s="1"/>
  <c r="AV77" i="1" a="1"/>
  <c r="AV77" i="1" s="1"/>
  <c r="AV50" i="1" a="1"/>
  <c r="AV50" i="1" s="1"/>
  <c r="AV952" i="1" a="1"/>
  <c r="AV952" i="1" s="1"/>
  <c r="AV551" i="1" a="1"/>
  <c r="AV551" i="1" s="1"/>
  <c r="AR526" i="1" a="1"/>
  <c r="AR526" i="1" s="1"/>
  <c r="AV317" i="1" a="1"/>
  <c r="AV317" i="1" s="1"/>
  <c r="AR491" i="1" a="1"/>
  <c r="AR491" i="1" s="1"/>
  <c r="AV965" i="1" a="1"/>
  <c r="AV965" i="1" s="1"/>
  <c r="AV517" i="1" a="1"/>
  <c r="AV517" i="1" s="1"/>
  <c r="AV489" i="1" a="1"/>
  <c r="AV489" i="1" s="1"/>
  <c r="AV179" i="1" a="1"/>
  <c r="AV179" i="1" s="1"/>
  <c r="AR930" i="1" a="1"/>
  <c r="AR930" i="1" s="1"/>
  <c r="AV653" i="1" a="1"/>
  <c r="AV653" i="1" s="1"/>
  <c r="AR241" i="1" a="1"/>
  <c r="AR241" i="1" s="1"/>
  <c r="AR738" i="1" a="1"/>
  <c r="AR738" i="1" s="1"/>
  <c r="AR533" i="1" a="1"/>
  <c r="AR533" i="1" s="1"/>
  <c r="AV983" i="1" a="1"/>
  <c r="AV983" i="1" s="1"/>
  <c r="AR791" i="1" a="1"/>
  <c r="AR791" i="1" s="1"/>
  <c r="AV312" i="1" a="1"/>
  <c r="AV312" i="1" s="1"/>
  <c r="AR169" i="1" a="1"/>
  <c r="AR169" i="1" s="1"/>
  <c r="AR370" i="1" a="1"/>
  <c r="AR370" i="1" s="1"/>
  <c r="AV732" i="1" a="1"/>
  <c r="AV732" i="1" s="1"/>
  <c r="AR180" i="1" a="1"/>
  <c r="AR180" i="1" s="1"/>
  <c r="AV282" i="1" a="1"/>
  <c r="AV282" i="1" s="1"/>
  <c r="AV208" i="1" a="1"/>
  <c r="AV208" i="1" s="1"/>
  <c r="AV44" i="1" a="1"/>
  <c r="AV44" i="1" s="1"/>
  <c r="AV454" i="1" a="1"/>
  <c r="AV454" i="1" s="1"/>
  <c r="AV390" i="1" a="1"/>
  <c r="AV390" i="1" s="1"/>
  <c r="AR198" i="1" a="1"/>
  <c r="AR198" i="1" s="1"/>
  <c r="AV64" i="1" a="1"/>
  <c r="AV64" i="1" s="1"/>
  <c r="AV237" i="1" a="1"/>
  <c r="AV237" i="1" s="1"/>
  <c r="AR109" i="1" a="1"/>
  <c r="AR109" i="1" s="1"/>
  <c r="AV69" i="1" a="1"/>
  <c r="AV69" i="1" s="1"/>
  <c r="AR42" i="1" a="1"/>
  <c r="AR42" i="1" s="1"/>
  <c r="AR679" i="1" a="1"/>
  <c r="AR679" i="1" s="1"/>
  <c r="AR880" i="1" a="1"/>
  <c r="AR880" i="1" s="1"/>
  <c r="AV394" i="1" a="1"/>
  <c r="AV394" i="1" s="1"/>
  <c r="AR392" i="1" a="1"/>
  <c r="AR392" i="1" s="1"/>
  <c r="AR300" i="1" a="1"/>
  <c r="AR300" i="1" s="1"/>
  <c r="AV744" i="1" a="1"/>
  <c r="AV744" i="1" s="1"/>
  <c r="AV538" i="1" a="1"/>
  <c r="AV538" i="1" s="1"/>
  <c r="AV296" i="1" a="1"/>
  <c r="AV296" i="1" s="1"/>
  <c r="AR704" i="1" a="1"/>
  <c r="AR704" i="1" s="1"/>
  <c r="AR746" i="1" a="1"/>
  <c r="AR746" i="1" s="1"/>
  <c r="AR24" i="1" a="1"/>
  <c r="AR24" i="1" s="1"/>
  <c r="AV938" i="1" a="1"/>
  <c r="AV938" i="1" s="1"/>
  <c r="AR765" i="1" a="1"/>
  <c r="AR765" i="1" s="1"/>
  <c r="AR905" i="1" a="1"/>
  <c r="AR905" i="1" s="1"/>
  <c r="AV847" i="1" a="1"/>
  <c r="AV847" i="1" s="1"/>
  <c r="AV298" i="1" a="1"/>
  <c r="AV298" i="1" s="1"/>
  <c r="AR434" i="1" a="1"/>
  <c r="AR434" i="1" s="1"/>
  <c r="AV361" i="1" a="1"/>
  <c r="AV361" i="1" s="1"/>
  <c r="AR980" i="1" a="1"/>
  <c r="AR980" i="1" s="1"/>
  <c r="AR146" i="1" a="1"/>
  <c r="AR146" i="1" s="1"/>
  <c r="AV229" i="1" a="1"/>
  <c r="AV229" i="1" s="1"/>
  <c r="AV833" i="1" a="1"/>
  <c r="AV833" i="1" s="1"/>
  <c r="AV814" i="1" a="1"/>
  <c r="AV814" i="1" s="1"/>
  <c r="AR436" i="1" a="1"/>
  <c r="AR436" i="1" s="1"/>
  <c r="AV707" i="1" a="1"/>
  <c r="AV707" i="1" s="1"/>
  <c r="AV497" i="1" a="1"/>
  <c r="AV497" i="1" s="1"/>
  <c r="AR234" i="1" a="1"/>
  <c r="AR234" i="1" s="1"/>
  <c r="AV52" i="1" a="1"/>
  <c r="AV52" i="1" s="1"/>
  <c r="AR793" i="1" a="1"/>
  <c r="AR793" i="1" s="1"/>
  <c r="AR893" i="1" a="1"/>
  <c r="AR893" i="1" s="1"/>
  <c r="AV771" i="1" a="1"/>
  <c r="AV771" i="1" s="1"/>
  <c r="AR934" i="1" a="1"/>
  <c r="AR934" i="1" s="1"/>
  <c r="AR698" i="1" a="1"/>
  <c r="AR698" i="1" s="1"/>
  <c r="AR595" i="1" a="1"/>
  <c r="AR595" i="1" s="1"/>
  <c r="AR493" i="1" a="1"/>
  <c r="AR493" i="1" s="1"/>
  <c r="AR363" i="1" a="1"/>
  <c r="AR363" i="1" s="1"/>
  <c r="AV942" i="1" a="1"/>
  <c r="AV942" i="1" s="1"/>
  <c r="AR667" i="1" a="1"/>
  <c r="AR667" i="1" s="1"/>
  <c r="AR565" i="1" a="1"/>
  <c r="AR565" i="1" s="1"/>
  <c r="AR113" i="1" a="1"/>
  <c r="AR113" i="1" s="1"/>
  <c r="AR994" i="1" a="1"/>
  <c r="AR994" i="1" s="1"/>
  <c r="AV961" i="1" a="1"/>
  <c r="AV961" i="1" s="1"/>
  <c r="AR587" i="1" a="1"/>
  <c r="AR587" i="1" s="1"/>
  <c r="AV372" i="1" a="1"/>
  <c r="AV372" i="1" s="1"/>
  <c r="AV172" i="1" a="1"/>
  <c r="AV172" i="1" s="1"/>
  <c r="AR696" i="1" a="1"/>
  <c r="AR696" i="1" s="1"/>
  <c r="AV928" i="1" a="1"/>
  <c r="AV928" i="1" s="1"/>
  <c r="AV650" i="1" a="1"/>
  <c r="AV650" i="1" s="1"/>
  <c r="AR235" i="1" a="1"/>
  <c r="AR235" i="1" s="1"/>
  <c r="AV967" i="1" a="1"/>
  <c r="AV967" i="1" s="1"/>
  <c r="AV425" i="1" a="1"/>
  <c r="AV425" i="1" s="1"/>
  <c r="AR49" i="1" a="1"/>
  <c r="AR49" i="1" s="1"/>
  <c r="AR386" i="1" a="1"/>
  <c r="AR386" i="1" s="1"/>
  <c r="AV70" i="1" a="1"/>
  <c r="AV70" i="1" s="1"/>
  <c r="AV192" i="1" a="1"/>
  <c r="AV192" i="1" s="1"/>
  <c r="AR359" i="1" a="1"/>
  <c r="AR359" i="1" s="1"/>
  <c r="AV295" i="1" a="1"/>
  <c r="AV295" i="1" s="1"/>
  <c r="AV231" i="1" a="1"/>
  <c r="AV231" i="1" s="1"/>
  <c r="AV167" i="1" a="1"/>
  <c r="AV167" i="1" s="1"/>
  <c r="AR103" i="1" a="1"/>
  <c r="AR103" i="1" s="1"/>
  <c r="AV43" i="1" a="1"/>
  <c r="AV43" i="1" s="1"/>
  <c r="AR221" i="1" a="1"/>
  <c r="AR221" i="1" s="1"/>
  <c r="AV157" i="1" a="1"/>
  <c r="AV157" i="1" s="1"/>
  <c r="AV93" i="1" a="1"/>
  <c r="AV93" i="1" s="1"/>
  <c r="AR53" i="1" a="1"/>
  <c r="AR53" i="1" s="1"/>
  <c r="AV514" i="1" a="1"/>
  <c r="AV514" i="1" s="1"/>
  <c r="AR837" i="1" a="1"/>
  <c r="AR837" i="1" s="1"/>
  <c r="AR305" i="1" a="1"/>
  <c r="AR305" i="1" s="1"/>
  <c r="AR680" i="1" a="1"/>
  <c r="AR680" i="1" s="1"/>
  <c r="AV615" i="1" a="1"/>
  <c r="AV615" i="1" s="1"/>
  <c r="AV423" i="1" a="1"/>
  <c r="AV423" i="1" s="1"/>
  <c r="AR658" i="1" a="1"/>
  <c r="AR658" i="1" s="1"/>
  <c r="AR344" i="1" a="1"/>
  <c r="AR344" i="1" s="1"/>
  <c r="AV609" i="1" a="1"/>
  <c r="AV609" i="1" s="1"/>
  <c r="AR645" i="1" a="1"/>
  <c r="AR645" i="1" s="1"/>
  <c r="AV944" i="1" a="1"/>
  <c r="AV944" i="1" s="1"/>
  <c r="AR957" i="1" a="1"/>
  <c r="AR957" i="1" s="1"/>
  <c r="AV1017" i="1" a="1"/>
  <c r="AV1017" i="1" s="1"/>
  <c r="AV656" i="1" a="1"/>
  <c r="AV656" i="1" s="1"/>
  <c r="AR553" i="1" a="1"/>
  <c r="AR553" i="1" s="1"/>
  <c r="AR616" i="1" a="1"/>
  <c r="AR616" i="1" s="1"/>
  <c r="AV243" i="1" a="1"/>
  <c r="AV243" i="1" s="1"/>
  <c r="AV1002" i="1" a="1"/>
  <c r="AV1002" i="1" s="1"/>
  <c r="AV428" i="1" a="1"/>
  <c r="AV428" i="1" s="1"/>
  <c r="AR290" i="1" a="1"/>
  <c r="AR290" i="1" s="1"/>
  <c r="AR699" i="1" a="1"/>
  <c r="AR699" i="1" s="1"/>
  <c r="AR895" i="1" a="1"/>
  <c r="AR895" i="1" s="1"/>
  <c r="AV831" i="1" a="1"/>
  <c r="AV831" i="1" s="1"/>
  <c r="AR371" i="1" a="1"/>
  <c r="AR371" i="1" s="1"/>
  <c r="AR105" i="1" a="1"/>
  <c r="AR105" i="1" s="1"/>
  <c r="AR742" i="1" a="1"/>
  <c r="AR742" i="1" s="1"/>
  <c r="AV416" i="1" a="1"/>
  <c r="AV416" i="1" s="1"/>
  <c r="AR964" i="1" a="1"/>
  <c r="AR964" i="1" s="1"/>
  <c r="AV836" i="1" a="1"/>
  <c r="AV836" i="1" s="1"/>
  <c r="AR116" i="1" a="1"/>
  <c r="AR116" i="1" s="1"/>
  <c r="AV194" i="1" a="1"/>
  <c r="AV194" i="1" s="1"/>
  <c r="AR120" i="1" a="1"/>
  <c r="AR120" i="1" s="1"/>
  <c r="AR351" i="1" a="1"/>
  <c r="AR351" i="1" s="1"/>
  <c r="AR287" i="1" a="1"/>
  <c r="AR287" i="1" s="1"/>
  <c r="AV223" i="1" a="1"/>
  <c r="AV223" i="1" s="1"/>
  <c r="AR159" i="1" a="1"/>
  <c r="AR159" i="1" s="1"/>
  <c r="AV95" i="1" a="1"/>
  <c r="AV95" i="1" s="1"/>
  <c r="AR277" i="1" a="1"/>
  <c r="AR277" i="1" s="1"/>
  <c r="AV45" i="1" a="1"/>
  <c r="AV45" i="1" s="1"/>
  <c r="AR805" i="1" a="1"/>
  <c r="AR805" i="1" s="1"/>
  <c r="AV654" i="1" a="1"/>
  <c r="AV654" i="1" s="1"/>
  <c r="AV590" i="1" a="1"/>
  <c r="AV590" i="1" s="1"/>
  <c r="AV466" i="1" a="1"/>
  <c r="AV466" i="1" s="1"/>
  <c r="AV555" i="1" a="1"/>
  <c r="AV555" i="1" s="1"/>
  <c r="AR817" i="1" a="1"/>
  <c r="AR817" i="1" s="1"/>
  <c r="AR977" i="1" a="1"/>
  <c r="AR977" i="1" s="1"/>
  <c r="AV827" i="1" a="1"/>
  <c r="AV827" i="1" s="1"/>
  <c r="AV544" i="1" a="1"/>
  <c r="AV544" i="1" s="1"/>
  <c r="AR901" i="1" a="1"/>
  <c r="AR901" i="1" s="1"/>
  <c r="AV849" i="1" a="1"/>
  <c r="AV849" i="1" s="1"/>
  <c r="AR709" i="1" a="1"/>
  <c r="AR709" i="1" s="1"/>
  <c r="AR776" i="1" a="1"/>
  <c r="AR776" i="1" s="1"/>
  <c r="AR605" i="1" a="1"/>
  <c r="AR605" i="1" s="1"/>
  <c r="AV921" i="1" a="1"/>
  <c r="AV921" i="1" s="1"/>
  <c r="AR835" i="1" a="1"/>
  <c r="AR835" i="1" s="1"/>
  <c r="AV433" i="1" a="1"/>
  <c r="AV433" i="1" s="1"/>
  <c r="AR299" i="1" a="1"/>
  <c r="AR299" i="1" s="1"/>
  <c r="AV115" i="1" a="1"/>
  <c r="AV115" i="1" s="1"/>
  <c r="AR802" i="1" a="1"/>
  <c r="AR802" i="1" s="1"/>
  <c r="AR499" i="1" a="1"/>
  <c r="AR499" i="1" s="1"/>
  <c r="AV939" i="1" a="1"/>
  <c r="AV939" i="1" s="1"/>
  <c r="AR562" i="1" a="1"/>
  <c r="AR562" i="1" s="1"/>
  <c r="AV107" i="1" a="1"/>
  <c r="AV107" i="1" s="1"/>
  <c r="AR625" i="1" a="1"/>
  <c r="AR625" i="1" s="1"/>
  <c r="AR873" i="1" a="1"/>
  <c r="AR873" i="1" s="1"/>
  <c r="AV482" i="1" a="1"/>
  <c r="AV482" i="1" s="1"/>
  <c r="AR759" i="1" a="1"/>
  <c r="AR759" i="1" s="1"/>
  <c r="AR435" i="1" a="1"/>
  <c r="AR435" i="1" s="1"/>
  <c r="AV892" i="1" a="1"/>
  <c r="AV892" i="1" s="1"/>
  <c r="AV240" i="1" a="1"/>
  <c r="AV240" i="1" s="1"/>
  <c r="AR176" i="1" a="1"/>
  <c r="AR176" i="1" s="1"/>
  <c r="AR141" i="1" a="1"/>
  <c r="AR141" i="1" s="1"/>
  <c r="AV37" i="1" a="1"/>
  <c r="AV37" i="1" s="1"/>
  <c r="AR74" i="1" a="1"/>
  <c r="AR74" i="1" s="1"/>
  <c r="AR921" i="1" a="1"/>
  <c r="AR921" i="1" s="1"/>
  <c r="AR865" i="1" a="1"/>
  <c r="AR865" i="1" s="1"/>
  <c r="AV913" i="1" a="1"/>
  <c r="AV913" i="1" s="1"/>
  <c r="AV709" i="1" a="1"/>
  <c r="AV709" i="1" s="1"/>
  <c r="AV346" i="1" a="1"/>
  <c r="AV346" i="1" s="1"/>
  <c r="AR230" i="1" a="1"/>
  <c r="AR230" i="1" s="1"/>
  <c r="AV652" i="1" a="1"/>
  <c r="AV652" i="1" s="1"/>
  <c r="AR366" i="1" a="1"/>
  <c r="AR366" i="1" s="1"/>
  <c r="AV588" i="1" a="1"/>
  <c r="AV588" i="1" s="1"/>
  <c r="AR130" i="1" a="1"/>
  <c r="AR130" i="1" s="1"/>
  <c r="AR650" i="1" a="1"/>
  <c r="AR650" i="1" s="1"/>
  <c r="AV954" i="1" a="1"/>
  <c r="AV954" i="1" s="1"/>
  <c r="AV562" i="1" a="1"/>
  <c r="AV562" i="1" s="1"/>
  <c r="AR59" i="1" a="1"/>
  <c r="AR59" i="1" s="1"/>
  <c r="AR814" i="1" a="1"/>
  <c r="AR814" i="1" s="1"/>
  <c r="AR129" i="1" a="1"/>
  <c r="AR129" i="1" s="1"/>
  <c r="AR425" i="1" a="1"/>
  <c r="AR425" i="1" s="1"/>
  <c r="AR706" i="1" a="1"/>
  <c r="AR706" i="1" s="1"/>
  <c r="AV706" i="1" a="1"/>
  <c r="AV706" i="1" s="1"/>
  <c r="AV856" i="1" a="1"/>
  <c r="AV856" i="1" s="1"/>
  <c r="AR856" i="1" a="1"/>
  <c r="AR856" i="1" s="1"/>
  <c r="AR479" i="1" a="1"/>
  <c r="AR479" i="1" s="1"/>
  <c r="AV479" i="1" a="1"/>
  <c r="AV479" i="1" s="1"/>
  <c r="AV774" i="1" a="1"/>
  <c r="AV774" i="1" s="1"/>
  <c r="AR774" i="1" a="1"/>
  <c r="AR774" i="1" s="1"/>
  <c r="AV379" i="1" a="1"/>
  <c r="AV379" i="1" s="1"/>
  <c r="AR379" i="1" a="1"/>
  <c r="AR379" i="1" s="1"/>
  <c r="AV996" i="1" a="1"/>
  <c r="AV996" i="1" s="1"/>
  <c r="AR897" i="1" a="1"/>
  <c r="AR897" i="1" s="1"/>
  <c r="AR132" i="1" a="1"/>
  <c r="AR132" i="1" s="1"/>
  <c r="AV132" i="1" a="1"/>
  <c r="AV132" i="1" s="1"/>
  <c r="AR535" i="1" a="1"/>
  <c r="AR535" i="1" s="1"/>
  <c r="AV535" i="1" a="1"/>
  <c r="AV535" i="1" s="1"/>
  <c r="AR326" i="1" a="1"/>
  <c r="AR326" i="1" s="1"/>
  <c r="AV326" i="1" a="1"/>
  <c r="AV326" i="1" s="1"/>
  <c r="AV134" i="1" a="1"/>
  <c r="AV134" i="1" s="1"/>
  <c r="AR134" i="1" a="1"/>
  <c r="AR134" i="1" s="1"/>
  <c r="AV357" i="1" a="1"/>
  <c r="AV357" i="1" s="1"/>
  <c r="AV183" i="1" a="1"/>
  <c r="AV183" i="1" s="1"/>
  <c r="AR156" i="1" a="1"/>
  <c r="AR156" i="1" s="1"/>
  <c r="AV793" i="1" a="1"/>
  <c r="AV793" i="1" s="1"/>
  <c r="AV697" i="1" a="1"/>
  <c r="AV697" i="1" s="1"/>
  <c r="AR417" i="1" a="1"/>
  <c r="AR417" i="1" s="1"/>
  <c r="AR364" i="1" a="1"/>
  <c r="AR364" i="1" s="1"/>
  <c r="AV364" i="1" a="1"/>
  <c r="AV364" i="1" s="1"/>
  <c r="AR582" i="1" a="1"/>
  <c r="AR582" i="1" s="1"/>
  <c r="AV582" i="1" a="1"/>
  <c r="AV582" i="1" s="1"/>
  <c r="AV868" i="1" a="1"/>
  <c r="AV868" i="1" s="1"/>
  <c r="AR868" i="1" a="1"/>
  <c r="AR868" i="1" s="1"/>
  <c r="AR55" i="1" a="1"/>
  <c r="AR55" i="1" s="1"/>
  <c r="AV55" i="1" a="1"/>
  <c r="AV55" i="1" s="1"/>
  <c r="BV349" i="1"/>
  <c r="R349" i="1" s="1"/>
  <c r="AR349" i="1" a="1"/>
  <c r="AR349" i="1" s="1"/>
  <c r="AR220" i="1" a="1"/>
  <c r="AR220" i="1" s="1"/>
  <c r="AV220" i="1" a="1"/>
  <c r="AV220" i="1" s="1"/>
  <c r="AR420" i="1" a="1"/>
  <c r="AR420" i="1" s="1"/>
  <c r="AV420" i="1" a="1"/>
  <c r="AV420" i="1" s="1"/>
  <c r="AR472" i="1" a="1"/>
  <c r="AR472" i="1" s="1"/>
  <c r="AV472" i="1" a="1"/>
  <c r="AV472" i="1" s="1"/>
  <c r="AV1001" i="1" a="1"/>
  <c r="AV1001" i="1" s="1"/>
  <c r="AR1001" i="1" a="1"/>
  <c r="AR1001" i="1" s="1"/>
  <c r="AR427" i="1" a="1"/>
  <c r="AR427" i="1" s="1"/>
  <c r="AV427" i="1" a="1"/>
  <c r="AV427" i="1" s="1"/>
  <c r="AV599" i="1" a="1"/>
  <c r="AV599" i="1" s="1"/>
  <c r="AR599" i="1" a="1"/>
  <c r="AR599" i="1" s="1"/>
  <c r="AR638" i="1" a="1"/>
  <c r="AR638" i="1" s="1"/>
  <c r="AV100" i="1" a="1"/>
  <c r="AV100" i="1" s="1"/>
  <c r="AV438" i="1" a="1"/>
  <c r="AV438" i="1" s="1"/>
  <c r="AV349" i="1" a="1"/>
  <c r="AV349" i="1" s="1"/>
  <c r="AV484" i="1" a="1"/>
  <c r="AV484" i="1" s="1"/>
  <c r="AV735" i="1" a="1"/>
  <c r="AV735" i="1" s="1"/>
  <c r="AR477" i="1" a="1"/>
  <c r="AR477" i="1" s="1"/>
  <c r="AV477" i="1" a="1"/>
  <c r="AV477" i="1" s="1"/>
  <c r="AV889" i="1" a="1"/>
  <c r="AV889" i="1" s="1"/>
  <c r="AR889" i="1" a="1"/>
  <c r="AR889" i="1" s="1"/>
  <c r="AV391" i="1" a="1"/>
  <c r="AV391" i="1" s="1"/>
  <c r="AR391" i="1" a="1"/>
  <c r="AR391" i="1" s="1"/>
  <c r="AV523" i="1" a="1"/>
  <c r="AV523" i="1" s="1"/>
  <c r="AR523" i="1" a="1"/>
  <c r="AR523" i="1" s="1"/>
  <c r="AR307" i="1" a="1"/>
  <c r="AR307" i="1" s="1"/>
  <c r="AV307" i="1" a="1"/>
  <c r="AV307" i="1" s="1"/>
  <c r="AR543" i="1" a="1"/>
  <c r="AR543" i="1" s="1"/>
  <c r="AV543" i="1" a="1"/>
  <c r="AV543" i="1" s="1"/>
  <c r="AR408" i="1" a="1"/>
  <c r="AR408" i="1" s="1"/>
  <c r="AV408" i="1" a="1"/>
  <c r="AV408" i="1" s="1"/>
  <c r="AR283" i="1" a="1"/>
  <c r="AR283" i="1" s="1"/>
  <c r="AV283" i="1" a="1"/>
  <c r="AV283" i="1" s="1"/>
  <c r="AV755" i="1" a="1"/>
  <c r="AV755" i="1" s="1"/>
  <c r="AR68" i="1" a="1"/>
  <c r="AR68" i="1" s="1"/>
  <c r="AV68" i="1" a="1"/>
  <c r="AV68" i="1" s="1"/>
  <c r="AV262" i="1" a="1"/>
  <c r="AV262" i="1" s="1"/>
  <c r="AR262" i="1" a="1"/>
  <c r="AR262" i="1" s="1"/>
  <c r="AV450" i="1" a="1"/>
  <c r="AV450" i="1" s="1"/>
  <c r="AR941" i="1" a="1"/>
  <c r="AR941" i="1" s="1"/>
  <c r="AV941" i="1" a="1"/>
  <c r="AV941" i="1" s="1"/>
  <c r="AV563" i="1" a="1"/>
  <c r="AV563" i="1" s="1"/>
  <c r="AR563" i="1" a="1"/>
  <c r="AR563" i="1" s="1"/>
  <c r="AR993" i="1" a="1"/>
  <c r="AR993" i="1" s="1"/>
  <c r="AV993" i="1" a="1"/>
  <c r="AV993" i="1" s="1"/>
  <c r="AV729" i="1" a="1"/>
  <c r="AV729" i="1" s="1"/>
  <c r="AR729" i="1" a="1"/>
  <c r="AR729" i="1" s="1"/>
  <c r="AV415" i="1" a="1"/>
  <c r="AV415" i="1" s="1"/>
  <c r="AR415" i="1" a="1"/>
  <c r="AR415" i="1" s="1"/>
  <c r="AV927" i="1" a="1"/>
  <c r="AV927" i="1" s="1"/>
  <c r="AR927" i="1" a="1"/>
  <c r="AR927" i="1" s="1"/>
  <c r="AV676" i="1" a="1"/>
  <c r="AV676" i="1" s="1"/>
  <c r="AR676" i="1" a="1"/>
  <c r="AR676" i="1" s="1"/>
  <c r="AR413" i="1" a="1"/>
  <c r="AR413" i="1" s="1"/>
  <c r="AV413" i="1" a="1"/>
  <c r="AV413" i="1" s="1"/>
  <c r="BV32" i="1"/>
  <c r="R32" i="1" s="1"/>
  <c r="AV32" i="1" a="1"/>
  <c r="AV32" i="1" s="1"/>
  <c r="AV338" i="1" a="1"/>
  <c r="AV338" i="1" s="1"/>
  <c r="AR904" i="1" a="1"/>
  <c r="AR904" i="1" s="1"/>
  <c r="AR375" i="1" a="1"/>
  <c r="AR375" i="1" s="1"/>
  <c r="AV375" i="1" a="1"/>
  <c r="AV375" i="1" s="1"/>
  <c r="AR1016" i="1" a="1"/>
  <c r="AR1016" i="1" s="1"/>
  <c r="AR593" i="1" a="1"/>
  <c r="AR593" i="1" s="1"/>
  <c r="AV593" i="1" a="1"/>
  <c r="AV593" i="1" s="1"/>
  <c r="AR949" i="1" a="1"/>
  <c r="AR949" i="1" s="1"/>
  <c r="AR663" i="1" a="1"/>
  <c r="AR663" i="1" s="1"/>
  <c r="AV702" i="1" a="1"/>
  <c r="AV702" i="1" s="1"/>
  <c r="AR247" i="1" a="1"/>
  <c r="AR247" i="1" s="1"/>
  <c r="AV247" i="1" a="1"/>
  <c r="AV247" i="1" s="1"/>
  <c r="AR31" i="1" a="1"/>
  <c r="AR31" i="1" s="1"/>
  <c r="AV31" i="1" a="1"/>
  <c r="AV31" i="1" s="1"/>
  <c r="AV1013" i="1" a="1"/>
  <c r="AV1013" i="1" s="1"/>
  <c r="AR677" i="1" a="1"/>
  <c r="AR677" i="1" s="1"/>
  <c r="AR258" i="1" a="1"/>
  <c r="AR258" i="1" s="1"/>
  <c r="AV393" i="1" a="1"/>
  <c r="AV393" i="1" s="1"/>
  <c r="AR393" i="1" a="1"/>
  <c r="AR393" i="1" s="1"/>
  <c r="AR666" i="1" a="1"/>
  <c r="AR666" i="1" s="1"/>
  <c r="AV666" i="1" a="1"/>
  <c r="AV666" i="1" s="1"/>
  <c r="AV546" i="1" a="1"/>
  <c r="AV546" i="1" s="1"/>
  <c r="AR546" i="1" a="1"/>
  <c r="AR546" i="1" s="1"/>
  <c r="AR646" i="1" a="1"/>
  <c r="AR646" i="1" s="1"/>
  <c r="AV646" i="1" a="1"/>
  <c r="AV646" i="1" s="1"/>
  <c r="AR123" i="1" a="1"/>
  <c r="AR123" i="1" s="1"/>
  <c r="AV123" i="1" a="1"/>
  <c r="AV123" i="1" s="1"/>
  <c r="BV279" i="1"/>
  <c r="R279" i="1" s="1"/>
  <c r="AV279" i="1" a="1"/>
  <c r="AV279" i="1" s="1"/>
  <c r="AR289" i="1" a="1"/>
  <c r="AR289" i="1" s="1"/>
  <c r="AV766" i="1" a="1"/>
  <c r="AV766" i="1" s="1"/>
  <c r="AV510" i="1" a="1"/>
  <c r="AV510" i="1" s="1"/>
  <c r="AV301" i="1" a="1"/>
  <c r="AV301" i="1" s="1"/>
  <c r="AV463" i="1" a="1"/>
  <c r="AV463" i="1" s="1"/>
  <c r="AV603" i="1" a="1"/>
  <c r="AV603" i="1" s="1"/>
  <c r="AV473" i="1" a="1"/>
  <c r="AV473" i="1" s="1"/>
  <c r="AR50" i="1" a="1"/>
  <c r="AR50" i="1" s="1"/>
  <c r="AR683" i="1" a="1"/>
  <c r="AR683" i="1" s="1"/>
  <c r="AV683" i="1" a="1"/>
  <c r="AV683" i="1" s="1"/>
  <c r="AR914" i="1" a="1"/>
  <c r="AR914" i="1" s="1"/>
  <c r="AV914" i="1" a="1"/>
  <c r="AV914" i="1" s="1"/>
  <c r="AR926" i="1" a="1"/>
  <c r="AR926" i="1" s="1"/>
  <c r="AV926" i="1" a="1"/>
  <c r="AV926" i="1" s="1"/>
  <c r="AR752" i="1" a="1"/>
  <c r="AR752" i="1" s="1"/>
  <c r="AV752" i="1" a="1"/>
  <c r="AV752" i="1" s="1"/>
  <c r="AR607" i="1" a="1"/>
  <c r="AR607" i="1" s="1"/>
  <c r="AV607" i="1" a="1"/>
  <c r="AV607" i="1" s="1"/>
  <c r="AV188" i="1" a="1"/>
  <c r="AV188" i="1" s="1"/>
  <c r="AR188" i="1" a="1"/>
  <c r="AR188" i="1" s="1"/>
  <c r="AR142" i="1" a="1"/>
  <c r="AR142" i="1" s="1"/>
  <c r="AV142" i="1" a="1"/>
  <c r="AV142" i="1" s="1"/>
  <c r="AV633" i="1" a="1"/>
  <c r="AV633" i="1" s="1"/>
  <c r="AR989" i="1" a="1"/>
  <c r="AR989" i="1" s="1"/>
  <c r="AV989" i="1" a="1"/>
  <c r="AV989" i="1" s="1"/>
  <c r="AR864" i="1" a="1"/>
  <c r="AR864" i="1" s="1"/>
  <c r="AV864" i="1" a="1"/>
  <c r="AV864" i="1" s="1"/>
  <c r="AV353" i="1" a="1"/>
  <c r="AV353" i="1" s="1"/>
  <c r="AV915" i="1" a="1"/>
  <c r="AV915" i="1" s="1"/>
  <c r="AR915" i="1" a="1"/>
  <c r="AR915" i="1" s="1"/>
  <c r="AV471" i="1" a="1"/>
  <c r="AV471" i="1" s="1"/>
  <c r="AR574" i="1" a="1"/>
  <c r="AR574" i="1" s="1"/>
  <c r="AV267" i="1" a="1"/>
  <c r="AV267" i="1" s="1"/>
  <c r="AR267" i="1" a="1"/>
  <c r="AR267" i="1" s="1"/>
  <c r="AR668" i="1" a="1"/>
  <c r="AR668" i="1" s="1"/>
  <c r="AV668" i="1" a="1"/>
  <c r="AV668" i="1" s="1"/>
  <c r="AV90" i="1" a="1"/>
  <c r="AV90" i="1" s="1"/>
  <c r="AR78" i="1" a="1"/>
  <c r="AR78" i="1" s="1"/>
  <c r="AV78" i="1" a="1"/>
  <c r="AV78" i="1" s="1"/>
  <c r="AR473" i="1" a="1"/>
  <c r="AR473" i="1" s="1"/>
  <c r="AR722" i="1" a="1"/>
  <c r="AR722" i="1" s="1"/>
  <c r="AR1004" i="1" a="1"/>
  <c r="AR1004" i="1" s="1"/>
  <c r="AV626" i="1" a="1"/>
  <c r="AV626" i="1" s="1"/>
  <c r="AR409" i="1" a="1"/>
  <c r="AR409" i="1" s="1"/>
  <c r="AR978" i="1" a="1"/>
  <c r="AR978" i="1" s="1"/>
  <c r="AR808" i="1" a="1"/>
  <c r="AR808" i="1" s="1"/>
  <c r="AV712" i="1" a="1"/>
  <c r="AV712" i="1" s="1"/>
  <c r="AR506" i="1" a="1"/>
  <c r="AR506" i="1" s="1"/>
  <c r="AV227" i="1" a="1"/>
  <c r="AV227" i="1" s="1"/>
  <c r="AV953" i="1" a="1"/>
  <c r="AV953" i="1" s="1"/>
  <c r="AR782" i="1" a="1"/>
  <c r="AR782" i="1" s="1"/>
  <c r="AR475" i="1" a="1"/>
  <c r="AR475" i="1" s="1"/>
  <c r="AV669" i="1" a="1"/>
  <c r="AV669" i="1" s="1"/>
  <c r="AV1005" i="1" a="1"/>
  <c r="AV1005" i="1" s="1"/>
  <c r="AR920" i="1" a="1"/>
  <c r="AR920" i="1" s="1"/>
  <c r="AR641" i="1" a="1"/>
  <c r="AR641" i="1" s="1"/>
  <c r="AR801" i="1" a="1"/>
  <c r="AR801" i="1" s="1"/>
  <c r="AR498" i="1" a="1"/>
  <c r="AR498" i="1" s="1"/>
  <c r="AV664" i="1" a="1"/>
  <c r="AV664" i="1" s="1"/>
  <c r="AV99" i="1" a="1"/>
  <c r="AV99" i="1" s="1"/>
  <c r="AR990" i="1" a="1"/>
  <c r="AR990" i="1" s="1"/>
  <c r="AV819" i="1" a="1"/>
  <c r="AV819" i="1" s="1"/>
  <c r="AV411" i="1" a="1"/>
  <c r="AV411" i="1" s="1"/>
  <c r="AR975" i="1" a="1"/>
  <c r="AR975" i="1" s="1"/>
  <c r="AV655" i="1" a="1"/>
  <c r="AV655" i="1" s="1"/>
  <c r="AR591" i="1" a="1"/>
  <c r="AR591" i="1" s="1"/>
  <c r="AV527" i="1" a="1"/>
  <c r="AV527" i="1" s="1"/>
  <c r="AR463" i="1" a="1"/>
  <c r="AR463" i="1" s="1"/>
  <c r="AR389" i="1" a="1"/>
  <c r="AR389" i="1" s="1"/>
  <c r="AR694" i="1" a="1"/>
  <c r="AR694" i="1" s="1"/>
  <c r="AR630" i="1" a="1"/>
  <c r="AR630" i="1" s="1"/>
  <c r="AR566" i="1" a="1"/>
  <c r="AR566" i="1" s="1"/>
  <c r="AR502" i="1" a="1"/>
  <c r="AR502" i="1" s="1"/>
  <c r="AR79" i="1" a="1"/>
  <c r="AR79" i="1" s="1"/>
  <c r="AV852" i="1" a="1"/>
  <c r="AV852" i="1" s="1"/>
  <c r="AR788" i="1" a="1"/>
  <c r="AR788" i="1" s="1"/>
  <c r="AR724" i="1" a="1"/>
  <c r="AR724" i="1" s="1"/>
  <c r="AV306" i="1" a="1"/>
  <c r="AV306" i="1" s="1"/>
  <c r="AR161" i="1" a="1"/>
  <c r="AR161" i="1" s="1"/>
  <c r="AR274" i="1" a="1"/>
  <c r="AR274" i="1" s="1"/>
  <c r="AR200" i="1" a="1"/>
  <c r="AR200" i="1" s="1"/>
  <c r="AR33" i="1" a="1"/>
  <c r="AR33" i="1" s="1"/>
  <c r="AV446" i="1" a="1"/>
  <c r="AV446" i="1" s="1"/>
  <c r="AV382" i="1" a="1"/>
  <c r="AV382" i="1" s="1"/>
  <c r="AV318" i="1" a="1"/>
  <c r="AV318" i="1" s="1"/>
  <c r="AV254" i="1" a="1"/>
  <c r="AV254" i="1" s="1"/>
  <c r="AV190" i="1" a="1"/>
  <c r="AV190" i="1" s="1"/>
  <c r="AR126" i="1" a="1"/>
  <c r="AR126" i="1" s="1"/>
  <c r="AR54" i="1" a="1"/>
  <c r="AR54" i="1" s="1"/>
  <c r="AR357" i="1" a="1"/>
  <c r="AR357" i="1" s="1"/>
  <c r="AR165" i="1" a="1"/>
  <c r="AR165" i="1" s="1"/>
  <c r="AV935" i="1" a="1"/>
  <c r="AV935" i="1" s="1"/>
  <c r="AV917" i="1" a="1"/>
  <c r="AV917" i="1" s="1"/>
  <c r="AV287" i="1" a="1"/>
  <c r="AV287" i="1" s="1"/>
  <c r="AV212" i="1" a="1"/>
  <c r="AV212" i="1" s="1"/>
  <c r="AR939" i="1" a="1"/>
  <c r="AR939" i="1" s="1"/>
  <c r="AR741" i="1" a="1"/>
  <c r="AR741" i="1" s="1"/>
  <c r="AR961" i="1" a="1"/>
  <c r="AR961" i="1" s="1"/>
  <c r="AR238" i="1" a="1"/>
  <c r="AR238" i="1" s="1"/>
  <c r="AR966" i="1" a="1"/>
  <c r="AR966" i="1" s="1"/>
  <c r="AR747" i="1" a="1"/>
  <c r="AR747" i="1" s="1"/>
  <c r="AR986" i="1" a="1"/>
  <c r="AR986" i="1" s="1"/>
  <c r="AV824" i="1" a="1"/>
  <c r="AV824" i="1" s="1"/>
  <c r="AR730" i="1" a="1"/>
  <c r="AR730" i="1" s="1"/>
  <c r="AR627" i="1" a="1"/>
  <c r="AR627" i="1" s="1"/>
  <c r="AV418" i="1" a="1"/>
  <c r="AV418" i="1" s="1"/>
  <c r="AV875" i="1" a="1"/>
  <c r="AV875" i="1" s="1"/>
  <c r="AV790" i="1" a="1"/>
  <c r="AV790" i="1" s="1"/>
  <c r="AR979" i="1" a="1"/>
  <c r="AR979" i="1" s="1"/>
  <c r="AV894" i="1" a="1"/>
  <c r="AV894" i="1" s="1"/>
  <c r="AV713" i="1" a="1"/>
  <c r="AV713" i="1" s="1"/>
  <c r="AV839" i="1" a="1"/>
  <c r="AV839" i="1" s="1"/>
  <c r="AR775" i="1" a="1"/>
  <c r="AR775" i="1" s="1"/>
  <c r="AR711" i="1" a="1"/>
  <c r="AR711" i="1" s="1"/>
  <c r="AR284" i="1" a="1"/>
  <c r="AR284" i="1" s="1"/>
  <c r="AV750" i="1" a="1"/>
  <c r="AV750" i="1" s="1"/>
  <c r="AV347" i="1" a="1"/>
  <c r="AV347" i="1" s="1"/>
  <c r="AR228" i="1" a="1"/>
  <c r="AR228" i="1" s="1"/>
  <c r="AR972" i="1" a="1"/>
  <c r="AR972" i="1" s="1"/>
  <c r="AR908" i="1" a="1"/>
  <c r="AR908" i="1" s="1"/>
  <c r="AR716" i="1" a="1"/>
  <c r="AR716" i="1" s="1"/>
  <c r="AR292" i="1" a="1"/>
  <c r="AR292" i="1" s="1"/>
  <c r="AR202" i="1" a="1"/>
  <c r="AR202" i="1" s="1"/>
  <c r="AR128" i="1" a="1"/>
  <c r="AR128" i="1" s="1"/>
  <c r="AR438" i="1" a="1"/>
  <c r="AR438" i="1" s="1"/>
  <c r="AR374" i="1" a="1"/>
  <c r="AR374" i="1" s="1"/>
  <c r="AV310" i="1" a="1"/>
  <c r="AV310" i="1" s="1"/>
  <c r="AR246" i="1" a="1"/>
  <c r="AR246" i="1" s="1"/>
  <c r="AR182" i="1" a="1"/>
  <c r="AR182" i="1" s="1"/>
  <c r="AR118" i="1" a="1"/>
  <c r="AR118" i="1" s="1"/>
  <c r="AR285" i="1" a="1"/>
  <c r="AR285" i="1" s="1"/>
  <c r="AV221" i="1" a="1"/>
  <c r="AV221" i="1" s="1"/>
  <c r="AR157" i="1" a="1"/>
  <c r="AR157" i="1" s="1"/>
  <c r="AR93" i="1" a="1"/>
  <c r="AR93" i="1" s="1"/>
  <c r="AR26" i="1" a="1"/>
  <c r="AR26" i="1" s="1"/>
  <c r="AV925" i="1" a="1"/>
  <c r="AV925" i="1" s="1"/>
  <c r="AV906" i="1" a="1"/>
  <c r="AV906" i="1" s="1"/>
  <c r="AV187" i="1" a="1"/>
  <c r="AV187" i="1" s="1"/>
  <c r="AV263" i="1" a="1"/>
  <c r="AV263" i="1" s="1"/>
  <c r="AV374" i="1" a="1"/>
  <c r="AV374" i="1" s="1"/>
  <c r="AV386" i="1" a="1"/>
  <c r="AV386" i="1" s="1"/>
  <c r="AV116" i="1" a="1"/>
  <c r="AV116" i="1" s="1"/>
  <c r="AR861" i="1" a="1"/>
  <c r="AR861" i="1" s="1"/>
  <c r="AR967" i="1" a="1"/>
  <c r="AR967" i="1" s="1"/>
  <c r="AR102" i="1" a="1"/>
  <c r="AR102" i="1" s="1"/>
  <c r="AR316" i="1" a="1"/>
  <c r="AR316" i="1" s="1"/>
  <c r="AR891" i="1" a="1"/>
  <c r="AR891" i="1" s="1"/>
  <c r="AR682" i="1" a="1"/>
  <c r="AR682" i="1" s="1"/>
  <c r="AR584" i="1" a="1"/>
  <c r="AR584" i="1" s="1"/>
  <c r="AV677" i="1" a="1"/>
  <c r="AV677" i="1" s="1"/>
  <c r="AR637" i="1" a="1"/>
  <c r="AR637" i="1" s="1"/>
  <c r="AV969" i="1" a="1"/>
  <c r="AV969" i="1" s="1"/>
  <c r="AV883" i="1" a="1"/>
  <c r="AV883" i="1" s="1"/>
  <c r="AR798" i="1" a="1"/>
  <c r="AR798" i="1" s="1"/>
  <c r="AR496" i="1" a="1"/>
  <c r="AR496" i="1" s="1"/>
  <c r="AR959" i="1" a="1"/>
  <c r="AR959" i="1" s="1"/>
  <c r="AR336" i="1" a="1"/>
  <c r="AR336" i="1" s="1"/>
  <c r="AR772" i="1" a="1"/>
  <c r="AR772" i="1" s="1"/>
  <c r="AR450" i="1" a="1"/>
  <c r="AR450" i="1" s="1"/>
  <c r="AV280" i="1" a="1"/>
  <c r="AV280" i="1" s="1"/>
  <c r="AR248" i="1" a="1"/>
  <c r="AR248" i="1" s="1"/>
  <c r="AR32" i="1" a="1"/>
  <c r="AR32" i="1" s="1"/>
  <c r="AR341" i="1" a="1"/>
  <c r="AR341" i="1" s="1"/>
  <c r="AV277" i="1" a="1"/>
  <c r="AV277" i="1" s="1"/>
  <c r="AR213" i="1" a="1"/>
  <c r="AR213" i="1" s="1"/>
  <c r="AV149" i="1" a="1"/>
  <c r="AV149" i="1" s="1"/>
  <c r="AV82" i="1" a="1"/>
  <c r="AV82" i="1" s="1"/>
  <c r="AV779" i="1" a="1"/>
  <c r="AV779" i="1" s="1"/>
  <c r="AV293" i="1" a="1"/>
  <c r="AV293" i="1" s="1"/>
  <c r="AV842" i="1" a="1"/>
  <c r="AV842" i="1" s="1"/>
  <c r="AR223" i="1" a="1"/>
  <c r="AR223" i="1" s="1"/>
  <c r="AV657" i="1" a="1"/>
  <c r="AV657" i="1" s="1"/>
  <c r="AV224" i="1" a="1"/>
  <c r="AV224" i="1" s="1"/>
  <c r="AR707" i="1" a="1"/>
  <c r="AR707" i="1" s="1"/>
  <c r="AR998" i="1" a="1"/>
  <c r="AR998" i="1" s="1"/>
  <c r="AR767" i="1" a="1"/>
  <c r="AR767" i="1" s="1"/>
  <c r="AR606" i="1" a="1"/>
  <c r="AR606" i="1" s="1"/>
  <c r="AR46" i="1" a="1"/>
  <c r="AR46" i="1" s="1"/>
  <c r="AR324" i="1" a="1"/>
  <c r="AR324" i="1" s="1"/>
  <c r="AR430" i="1" a="1"/>
  <c r="AR430" i="1" s="1"/>
  <c r="AV786" i="1" a="1"/>
  <c r="AV786" i="1" s="1"/>
  <c r="AV365" i="1" a="1"/>
  <c r="AV365" i="1" s="1"/>
  <c r="AR72" i="1" a="1"/>
  <c r="AR72" i="1" s="1"/>
  <c r="AR89" i="1" a="1"/>
  <c r="AR89" i="1" s="1"/>
  <c r="AR570" i="1" a="1"/>
  <c r="AR570" i="1" s="1"/>
  <c r="AV219" i="1" a="1"/>
  <c r="AV219" i="1" s="1"/>
  <c r="AV1006" i="1" a="1"/>
  <c r="AV1006" i="1" s="1"/>
  <c r="AR745" i="1" a="1"/>
  <c r="AR745" i="1" s="1"/>
  <c r="AV642" i="1" a="1"/>
  <c r="AV642" i="1" s="1"/>
  <c r="AV539" i="1" a="1"/>
  <c r="AV539" i="1" s="1"/>
  <c r="AR602" i="1" a="1"/>
  <c r="AR602" i="1" s="1"/>
  <c r="AV854" i="1" a="1"/>
  <c r="AV854" i="1" s="1"/>
  <c r="AR768" i="1" a="1"/>
  <c r="AR768" i="1" s="1"/>
  <c r="AV568" i="1" a="1"/>
  <c r="AV568" i="1" s="1"/>
  <c r="AV992" i="1" a="1"/>
  <c r="AV992" i="1" s="1"/>
  <c r="AR821" i="1" a="1"/>
  <c r="AR821" i="1" s="1"/>
  <c r="AR728" i="1" a="1"/>
  <c r="AR728" i="1" s="1"/>
  <c r="AV522" i="1" a="1"/>
  <c r="AV522" i="1" s="1"/>
  <c r="AR412" i="1" a="1"/>
  <c r="AR412" i="1" s="1"/>
  <c r="AR688" i="1" a="1"/>
  <c r="AR688" i="1" s="1"/>
  <c r="AV163" i="1" a="1"/>
  <c r="AV163" i="1" s="1"/>
  <c r="AR1015" i="1" a="1"/>
  <c r="AR1015" i="1" s="1"/>
  <c r="AR951" i="1" a="1"/>
  <c r="AR951" i="1" s="1"/>
  <c r="AR887" i="1" a="1"/>
  <c r="AR887" i="1" s="1"/>
  <c r="AV823" i="1" a="1"/>
  <c r="AV823" i="1" s="1"/>
  <c r="AV407" i="1" a="1"/>
  <c r="AV407" i="1" s="1"/>
  <c r="AV322" i="1" a="1"/>
  <c r="AV322" i="1" s="1"/>
  <c r="AR956" i="1" a="1"/>
  <c r="AR956" i="1" s="1"/>
  <c r="AV828" i="1" a="1"/>
  <c r="AV828" i="1" s="1"/>
  <c r="AR764" i="1" a="1"/>
  <c r="AR764" i="1" s="1"/>
  <c r="AR97" i="1" a="1"/>
  <c r="AR97" i="1" s="1"/>
  <c r="AV186" i="1" a="1"/>
  <c r="AV186" i="1" s="1"/>
  <c r="AR48" i="1" a="1"/>
  <c r="AR48" i="1" s="1"/>
  <c r="AR112" i="1" a="1"/>
  <c r="AR112" i="1" s="1"/>
  <c r="AR35" i="1" a="1"/>
  <c r="AR35" i="1" s="1"/>
  <c r="AR343" i="1" a="1"/>
  <c r="AR343" i="1" s="1"/>
  <c r="AR279" i="1" a="1"/>
  <c r="AR279" i="1" s="1"/>
  <c r="AR215" i="1" a="1"/>
  <c r="AR215" i="1" s="1"/>
  <c r="AR151" i="1" a="1"/>
  <c r="AR151" i="1" s="1"/>
  <c r="AR87" i="1" a="1"/>
  <c r="AR87" i="1" s="1"/>
  <c r="AR269" i="1" a="1"/>
  <c r="AR269" i="1" s="1"/>
  <c r="AV56" i="1" a="1"/>
  <c r="AV56" i="1" s="1"/>
  <c r="AV770" i="1" a="1"/>
  <c r="AV770" i="1" s="1"/>
  <c r="AV848" i="1" a="1"/>
  <c r="AV848" i="1" s="1"/>
  <c r="AV124" i="1" a="1"/>
  <c r="AV124" i="1" s="1"/>
  <c r="AV258" i="1" a="1"/>
  <c r="AV258" i="1" s="1"/>
  <c r="AV536" i="1" a="1"/>
  <c r="AV536" i="1" s="1"/>
  <c r="AR832" i="1" a="1"/>
  <c r="AR832" i="1" s="1"/>
  <c r="AR836" i="1" a="1"/>
  <c r="AR836" i="1" s="1"/>
  <c r="AR665" i="1" a="1"/>
  <c r="AR665" i="1" s="1"/>
  <c r="AR828" i="1" a="1"/>
  <c r="AR828" i="1" s="1"/>
  <c r="AR786" i="1" a="1"/>
  <c r="AR786" i="1" s="1"/>
  <c r="AR249" i="1" a="1"/>
  <c r="AR249" i="1" s="1"/>
  <c r="AR378" i="1" a="1"/>
  <c r="AR378" i="1" s="1"/>
  <c r="AR481" i="1" a="1"/>
  <c r="AR481" i="1" s="1"/>
  <c r="AV931" i="1" a="1"/>
  <c r="AV931" i="1" s="1"/>
  <c r="AR757" i="1" a="1"/>
  <c r="AR757" i="1" s="1"/>
  <c r="AR448" i="1" a="1"/>
  <c r="AR448" i="1" s="1"/>
  <c r="AR838" i="1" a="1"/>
  <c r="AR838" i="1" s="1"/>
  <c r="AR922" i="1" a="1"/>
  <c r="AR922" i="1" s="1"/>
  <c r="AR987" i="1" a="1"/>
  <c r="AR987" i="1" s="1"/>
  <c r="AR858" i="1" a="1"/>
  <c r="AR858" i="1" s="1"/>
  <c r="AV806" i="1" a="1"/>
  <c r="AV806" i="1" s="1"/>
  <c r="AV850" i="1" a="1"/>
  <c r="AV850" i="1" s="1"/>
  <c r="AR91" i="1" a="1"/>
  <c r="AR91" i="1" s="1"/>
  <c r="AR153" i="1" a="1"/>
  <c r="AR153" i="1" s="1"/>
  <c r="AV629" i="1" a="1"/>
  <c r="AV629" i="1" s="1"/>
  <c r="AR528" i="1" a="1"/>
  <c r="AR528" i="1" s="1"/>
  <c r="AV419" i="1" a="1"/>
  <c r="AV419" i="1" s="1"/>
  <c r="AR490" i="1" a="1"/>
  <c r="AR490" i="1" s="1"/>
  <c r="AV36" i="1" a="1"/>
  <c r="AV36" i="1" s="1"/>
  <c r="AV877" i="1" a="1"/>
  <c r="AV877" i="1" s="1"/>
  <c r="AR792" i="1" a="1"/>
  <c r="AR792" i="1" s="1"/>
  <c r="AR691" i="1" a="1"/>
  <c r="AR691" i="1" s="1"/>
  <c r="AV373" i="1" a="1"/>
  <c r="AV373" i="1" s="1"/>
  <c r="AR651" i="1" a="1"/>
  <c r="AR651" i="1" s="1"/>
  <c r="AV445" i="1" a="1"/>
  <c r="AV445" i="1" s="1"/>
  <c r="AR62" i="1" a="1"/>
  <c r="AR62" i="1" s="1"/>
  <c r="AR611" i="1" a="1"/>
  <c r="AR611" i="1" s="1"/>
  <c r="AR862" i="1" a="1"/>
  <c r="AR862" i="1" s="1"/>
  <c r="AR571" i="1" a="1"/>
  <c r="AR571" i="1" s="1"/>
  <c r="AR469" i="1" a="1"/>
  <c r="AR469" i="1" s="1"/>
  <c r="AV352" i="1" a="1"/>
  <c r="AV352" i="1" s="1"/>
  <c r="AR1007" i="1" a="1"/>
  <c r="AR1007" i="1" s="1"/>
  <c r="AV943" i="1" a="1"/>
  <c r="AV943" i="1" s="1"/>
  <c r="AR879" i="1" a="1"/>
  <c r="AR879" i="1" s="1"/>
  <c r="AV815" i="1" a="1"/>
  <c r="AV815" i="1" s="1"/>
  <c r="AR751" i="1" a="1"/>
  <c r="AR751" i="1" s="1"/>
  <c r="AR426" i="1" a="1"/>
  <c r="AR426" i="1" s="1"/>
  <c r="AV348" i="1" a="1"/>
  <c r="AV348" i="1" s="1"/>
  <c r="AV164" i="1" a="1"/>
  <c r="AV164" i="1" s="1"/>
  <c r="AR948" i="1" a="1"/>
  <c r="AR948" i="1" s="1"/>
  <c r="AR884" i="1" a="1"/>
  <c r="AR884" i="1" s="1"/>
  <c r="AV432" i="1" a="1"/>
  <c r="AV432" i="1" s="1"/>
  <c r="AR356" i="1" a="1"/>
  <c r="AR356" i="1" s="1"/>
  <c r="AV242" i="1" a="1"/>
  <c r="AV242" i="1" s="1"/>
  <c r="AV178" i="1" a="1"/>
  <c r="AV178" i="1" s="1"/>
  <c r="AV114" i="1" a="1"/>
  <c r="AV114" i="1" s="1"/>
  <c r="AR104" i="1" a="1"/>
  <c r="AR104" i="1" s="1"/>
  <c r="AR335" i="1" a="1"/>
  <c r="AR335" i="1" s="1"/>
  <c r="AR271" i="1" a="1"/>
  <c r="AR271" i="1" s="1"/>
  <c r="AV207" i="1" a="1"/>
  <c r="AV207" i="1" s="1"/>
  <c r="AR143" i="1" a="1"/>
  <c r="AR143" i="1" s="1"/>
  <c r="AR325" i="1" a="1"/>
  <c r="AR325" i="1" s="1"/>
  <c r="AV261" i="1" a="1"/>
  <c r="AV261" i="1" s="1"/>
  <c r="AR197" i="1" a="1"/>
  <c r="AR197" i="1" s="1"/>
  <c r="AV29" i="1" a="1"/>
  <c r="AV29" i="1" s="1"/>
  <c r="AR66" i="1" a="1"/>
  <c r="AR66" i="1" s="1"/>
  <c r="AV290" i="1" a="1"/>
  <c r="AV290" i="1" s="1"/>
  <c r="AV937" i="1" a="1"/>
  <c r="AV937" i="1" s="1"/>
  <c r="AV798" i="1" a="1"/>
  <c r="AV798" i="1" s="1"/>
  <c r="AV780" i="1" a="1"/>
  <c r="AV780" i="1" s="1"/>
  <c r="AV508" i="1" a="1"/>
  <c r="AV508" i="1" s="1"/>
  <c r="AV182" i="1" a="1"/>
  <c r="AV182" i="1" s="1"/>
  <c r="AR1013" i="1" a="1"/>
  <c r="AR1013" i="1" s="1"/>
  <c r="AR942" i="1" a="1"/>
  <c r="AR942" i="1" s="1"/>
  <c r="AR734" i="1" a="1"/>
  <c r="AR734" i="1" s="1"/>
  <c r="AR576" i="1" a="1"/>
  <c r="AR576" i="1" s="1"/>
  <c r="AR196" i="1" a="1"/>
  <c r="AR196" i="1" s="1"/>
  <c r="AV923" i="1" a="1"/>
  <c r="AV923" i="1" s="1"/>
  <c r="AR281" i="1" a="1"/>
  <c r="AR281" i="1" s="1"/>
  <c r="AR685" i="1" a="1"/>
  <c r="AR685" i="1" s="1"/>
  <c r="AV156" i="1" a="1"/>
  <c r="AV156" i="1" s="1"/>
  <c r="AR579" i="1" a="1"/>
  <c r="AR579" i="1" s="1"/>
  <c r="AR813" i="1" a="1"/>
  <c r="AR813" i="1" s="1"/>
  <c r="AR912" i="1" a="1"/>
  <c r="AR912" i="1" s="1"/>
  <c r="AV673" i="1" a="1"/>
  <c r="AV673" i="1" s="1"/>
  <c r="AR794" i="1" a="1"/>
  <c r="AR794" i="1" s="1"/>
  <c r="AV945" i="1" a="1"/>
  <c r="AV945" i="1" s="1"/>
  <c r="AV722" i="1" a="1"/>
  <c r="AV722" i="1" s="1"/>
  <c r="AR749" i="1" a="1"/>
  <c r="AR749" i="1" s="1"/>
  <c r="AV985" i="1" a="1"/>
  <c r="AV985" i="1" s="1"/>
  <c r="AR355" i="1" a="1"/>
  <c r="AR355" i="1" s="1"/>
  <c r="AV1003" i="1" a="1"/>
  <c r="AV1003" i="1" s="1"/>
  <c r="AR918" i="1" a="1"/>
  <c r="AR918" i="1" s="1"/>
  <c r="AR537" i="1" a="1"/>
  <c r="AR537" i="1" s="1"/>
  <c r="AV291" i="1" a="1"/>
  <c r="AV291" i="1" s="1"/>
  <c r="AR885" i="1" a="1"/>
  <c r="AR885" i="1" s="1"/>
  <c r="AV600" i="1" a="1"/>
  <c r="AV600" i="1" s="1"/>
  <c r="AR384" i="1" a="1"/>
  <c r="AR384" i="1" s="1"/>
  <c r="AV456" i="1" a="1"/>
  <c r="AV456" i="1" s="1"/>
  <c r="AV92" i="1" a="1"/>
  <c r="AV92" i="1" s="1"/>
  <c r="AR871" i="1" a="1"/>
  <c r="AR871" i="1" s="1"/>
  <c r="AR743" i="1" a="1"/>
  <c r="AR743" i="1" s="1"/>
  <c r="AV417" i="1" a="1"/>
  <c r="AV417" i="1" s="1"/>
  <c r="AR25" i="1" a="1"/>
  <c r="AR25" i="1" s="1"/>
  <c r="AV718" i="1" a="1"/>
  <c r="AV718" i="1" s="1"/>
  <c r="AV1004" i="1" a="1"/>
  <c r="AV1004" i="1" s="1"/>
  <c r="AV940" i="1" a="1"/>
  <c r="AV940" i="1" s="1"/>
  <c r="AV876" i="1" a="1"/>
  <c r="AV876" i="1" s="1"/>
  <c r="AR812" i="1" a="1"/>
  <c r="AR812" i="1" s="1"/>
  <c r="AV345" i="1" a="1"/>
  <c r="AV345" i="1" s="1"/>
  <c r="AV225" i="1" a="1"/>
  <c r="AV225" i="1" s="1"/>
  <c r="AV170" i="1" a="1"/>
  <c r="AV170" i="1" s="1"/>
  <c r="AV106" i="1" a="1"/>
  <c r="AV106" i="1" s="1"/>
  <c r="AV253" i="1" a="1"/>
  <c r="AV253" i="1" s="1"/>
  <c r="AV189" i="1" a="1"/>
  <c r="AV189" i="1" s="1"/>
  <c r="AV85" i="1" a="1"/>
  <c r="AV85" i="1" s="1"/>
  <c r="AV58" i="1" a="1"/>
  <c r="AV58" i="1" s="1"/>
  <c r="AV645" i="1" a="1"/>
  <c r="AV645" i="1" s="1"/>
  <c r="AV955" i="1" a="1"/>
  <c r="AV955" i="1" s="1"/>
  <c r="AV890" i="1" a="1"/>
  <c r="AV890" i="1" s="1"/>
  <c r="AV720" i="1" a="1"/>
  <c r="AV720" i="1" s="1"/>
  <c r="AV800" i="1" a="1"/>
  <c r="AV800" i="1" s="1"/>
  <c r="AV739" i="1" a="1"/>
  <c r="AV739" i="1" s="1"/>
  <c r="AV716" i="1" a="1"/>
  <c r="AV716" i="1" s="1"/>
  <c r="AV341" i="1" a="1"/>
  <c r="AV341" i="1" s="1"/>
  <c r="AV537" i="1" a="1"/>
  <c r="AV537" i="1" s="1"/>
  <c r="AR672" i="1" a="1"/>
  <c r="AR672" i="1" s="1"/>
  <c r="AR636" i="1" a="1"/>
  <c r="AR636" i="1" s="1"/>
  <c r="AR219" i="1" a="1"/>
  <c r="AR219" i="1" s="1"/>
  <c r="AR585" i="1" a="1"/>
  <c r="AR585" i="1" s="1"/>
  <c r="AR968" i="1" a="1"/>
  <c r="AR968" i="1" s="1"/>
  <c r="AR280" i="1" a="1"/>
  <c r="AR280" i="1" s="1"/>
  <c r="AR121" i="1" a="1"/>
  <c r="AR121" i="1" s="1"/>
  <c r="AR70" i="1" a="1"/>
  <c r="AR70" i="1" s="1"/>
  <c r="AR139" i="1" a="1"/>
  <c r="AR139" i="1" s="1"/>
  <c r="BN764" i="1" a="1"/>
  <c r="BN764" i="1" s="1"/>
  <c r="BA764" i="1"/>
  <c r="BB764" i="1"/>
  <c r="BD764" i="1"/>
  <c r="BC764" i="1"/>
  <c r="BN699" i="1" a="1"/>
  <c r="BN699" i="1" s="1"/>
  <c r="BA699" i="1"/>
  <c r="BB699" i="1"/>
  <c r="BC699" i="1"/>
  <c r="BD699" i="1"/>
  <c r="BA949" i="1"/>
  <c r="BD949" i="1"/>
  <c r="BB949" i="1"/>
  <c r="BN949" i="1" a="1"/>
  <c r="BN949" i="1" s="1"/>
  <c r="BC949" i="1"/>
  <c r="BB738" i="1"/>
  <c r="BD738" i="1"/>
  <c r="BC738" i="1"/>
  <c r="BN738" i="1" a="1"/>
  <c r="BN738" i="1" s="1"/>
  <c r="BA738" i="1"/>
  <c r="AX289" i="1"/>
  <c r="AY289" i="1"/>
  <c r="AZ289" i="1"/>
  <c r="AW289" i="1"/>
  <c r="BM289" i="1" a="1"/>
  <c r="BM289" i="1" s="1"/>
  <c r="BN881" i="1" a="1"/>
  <c r="BN881" i="1" s="1"/>
  <c r="BC881" i="1"/>
  <c r="BA881" i="1"/>
  <c r="BB881" i="1"/>
  <c r="BD881" i="1"/>
  <c r="BN60" i="1" a="1"/>
  <c r="BN60" i="1" s="1"/>
  <c r="BC60" i="1"/>
  <c r="BD60" i="1"/>
  <c r="BA60" i="1"/>
  <c r="BB60" i="1"/>
  <c r="AZ689" i="1"/>
  <c r="AX689" i="1"/>
  <c r="AW689" i="1"/>
  <c r="BM689" i="1" a="1"/>
  <c r="BM689" i="1" s="1"/>
  <c r="AY689" i="1"/>
  <c r="BN554" i="1" a="1"/>
  <c r="BN554" i="1" s="1"/>
  <c r="BC554" i="1"/>
  <c r="BD554" i="1"/>
  <c r="BA554" i="1"/>
  <c r="BB554" i="1"/>
  <c r="BN813" i="1" a="1"/>
  <c r="BN813" i="1" s="1"/>
  <c r="BA813" i="1"/>
  <c r="BB813" i="1"/>
  <c r="BC813" i="1"/>
  <c r="BD813" i="1"/>
  <c r="BN727" i="1" a="1"/>
  <c r="BN727" i="1" s="1"/>
  <c r="BC727" i="1"/>
  <c r="BA727" i="1"/>
  <c r="BB727" i="1"/>
  <c r="BD727" i="1"/>
  <c r="BA821" i="1"/>
  <c r="BB821" i="1"/>
  <c r="BD821" i="1"/>
  <c r="BN821" i="1" a="1"/>
  <c r="BN821" i="1" s="1"/>
  <c r="BC821" i="1"/>
  <c r="BA854" i="1"/>
  <c r="BB854" i="1"/>
  <c r="BD854" i="1"/>
  <c r="BC854" i="1"/>
  <c r="BN854" i="1" a="1"/>
  <c r="BN854" i="1" s="1"/>
  <c r="BN189" i="1" a="1"/>
  <c r="BN189" i="1" s="1"/>
  <c r="BA189" i="1"/>
  <c r="BB189" i="1"/>
  <c r="BD189" i="1"/>
  <c r="BC189" i="1"/>
  <c r="BB387" i="1"/>
  <c r="BC387" i="1"/>
  <c r="BD387" i="1"/>
  <c r="BN387" i="1" a="1"/>
  <c r="BN387" i="1" s="1"/>
  <c r="BA387" i="1"/>
  <c r="AY939" i="1"/>
  <c r="AZ939" i="1"/>
  <c r="AW939" i="1"/>
  <c r="BM939" i="1" a="1"/>
  <c r="BM939" i="1" s="1"/>
  <c r="AX939" i="1"/>
  <c r="BM297" i="1" a="1"/>
  <c r="BM297" i="1" s="1"/>
  <c r="AX297" i="1"/>
  <c r="AZ297" i="1"/>
  <c r="AW297" i="1"/>
  <c r="AY297" i="1"/>
  <c r="BN298" i="1" a="1"/>
  <c r="BN298" i="1" s="1"/>
  <c r="BC298" i="1"/>
  <c r="BA298" i="1"/>
  <c r="BB298" i="1"/>
  <c r="BD298" i="1"/>
  <c r="AW786" i="1"/>
  <c r="AY786" i="1"/>
  <c r="AZ786" i="1"/>
  <c r="AX786" i="1"/>
  <c r="BM786" i="1" a="1"/>
  <c r="BM786" i="1" s="1"/>
  <c r="BC600" i="1"/>
  <c r="BD600" i="1"/>
  <c r="BA600" i="1"/>
  <c r="BB600" i="1"/>
  <c r="BN600" i="1" a="1"/>
  <c r="BN600" i="1" s="1"/>
  <c r="BD152" i="1"/>
  <c r="BA152" i="1"/>
  <c r="BB152" i="1"/>
  <c r="BN152" i="1" a="1"/>
  <c r="BN152" i="1" s="1"/>
  <c r="BC152" i="1"/>
  <c r="AW832" i="1"/>
  <c r="AX832" i="1"/>
  <c r="AY832" i="1"/>
  <c r="AZ832" i="1"/>
  <c r="BM832" i="1" a="1"/>
  <c r="BM832" i="1" s="1"/>
  <c r="AW546" i="1"/>
  <c r="AY546" i="1"/>
  <c r="BM546" i="1" a="1"/>
  <c r="BM546" i="1" s="1"/>
  <c r="AX546" i="1"/>
  <c r="AZ546" i="1"/>
  <c r="BN535" i="1" a="1"/>
  <c r="BN535" i="1" s="1"/>
  <c r="BA535" i="1"/>
  <c r="BB535" i="1"/>
  <c r="BC535" i="1"/>
  <c r="BD535" i="1"/>
  <c r="BN343" i="1" a="1"/>
  <c r="BN343" i="1" s="1"/>
  <c r="BA343" i="1"/>
  <c r="BB343" i="1"/>
  <c r="BC343" i="1"/>
  <c r="BD343" i="1"/>
  <c r="BN151" i="1" a="1"/>
  <c r="BN151" i="1" s="1"/>
  <c r="BA151" i="1"/>
  <c r="BB151" i="1"/>
  <c r="BC151" i="1"/>
  <c r="BD151" i="1"/>
  <c r="BM959" i="1" a="1"/>
  <c r="BM959" i="1" s="1"/>
  <c r="AY959" i="1"/>
  <c r="AZ959" i="1"/>
  <c r="AX959" i="1"/>
  <c r="AW959" i="1"/>
  <c r="BM703" i="1" a="1"/>
  <c r="BM703" i="1" s="1"/>
  <c r="AY703" i="1"/>
  <c r="AZ703" i="1"/>
  <c r="AX703" i="1"/>
  <c r="AW703" i="1"/>
  <c r="AW121" i="1"/>
  <c r="BM121" i="1" a="1"/>
  <c r="BM121" i="1" s="1"/>
  <c r="AZ121" i="1"/>
  <c r="AX121" i="1"/>
  <c r="AY121" i="1"/>
  <c r="BA358" i="1"/>
  <c r="BB358" i="1"/>
  <c r="BN358" i="1" a="1"/>
  <c r="BN358" i="1" s="1"/>
  <c r="BC358" i="1"/>
  <c r="BD358" i="1"/>
  <c r="BA166" i="1"/>
  <c r="BB166" i="1"/>
  <c r="BN166" i="1" a="1"/>
  <c r="BN166" i="1" s="1"/>
  <c r="BC166" i="1"/>
  <c r="BD166" i="1"/>
  <c r="AY974" i="1"/>
  <c r="AZ974" i="1"/>
  <c r="BM974" i="1" a="1"/>
  <c r="BM974" i="1" s="1"/>
  <c r="AW974" i="1"/>
  <c r="AX974" i="1"/>
  <c r="AY782" i="1"/>
  <c r="AZ782" i="1"/>
  <c r="BM782" i="1" a="1"/>
  <c r="BM782" i="1" s="1"/>
  <c r="AW782" i="1"/>
  <c r="AX782" i="1"/>
  <c r="AY585" i="1"/>
  <c r="AZ585" i="1"/>
  <c r="AX585" i="1"/>
  <c r="AW585" i="1"/>
  <c r="BM585" i="1" a="1"/>
  <c r="BM585" i="1" s="1"/>
  <c r="BM989" i="1" a="1"/>
  <c r="BM989" i="1" s="1"/>
  <c r="AY989" i="1"/>
  <c r="AX989" i="1"/>
  <c r="AW989" i="1"/>
  <c r="AZ989" i="1"/>
  <c r="BM797" i="1" a="1"/>
  <c r="BM797" i="1" s="1"/>
  <c r="AY797" i="1"/>
  <c r="AX797" i="1"/>
  <c r="AZ797" i="1"/>
  <c r="AW797" i="1"/>
  <c r="AY605" i="1"/>
  <c r="AX605" i="1"/>
  <c r="AW605" i="1"/>
  <c r="AZ605" i="1"/>
  <c r="BM605" i="1" a="1"/>
  <c r="BM605" i="1" s="1"/>
  <c r="BM456" i="1" a="1"/>
  <c r="BM456" i="1" s="1"/>
  <c r="AW456" i="1"/>
  <c r="AX456" i="1"/>
  <c r="AY456" i="1"/>
  <c r="AZ456" i="1"/>
  <c r="AZ264" i="1"/>
  <c r="BM264" i="1" a="1"/>
  <c r="BM264" i="1" s="1"/>
  <c r="AW264" i="1"/>
  <c r="AX264" i="1"/>
  <c r="AY264" i="1"/>
  <c r="AX72" i="1"/>
  <c r="AW72" i="1"/>
  <c r="AY72" i="1"/>
  <c r="BM72" i="1" a="1"/>
  <c r="BM72" i="1" s="1"/>
  <c r="AZ72" i="1"/>
  <c r="BM231" i="1" a="1"/>
  <c r="BM231" i="1" s="1"/>
  <c r="AW231" i="1"/>
  <c r="AZ231" i="1"/>
  <c r="AX231" i="1"/>
  <c r="AY231" i="1"/>
  <c r="AW39" i="1"/>
  <c r="BM39" i="1" a="1"/>
  <c r="BM39" i="1" s="1"/>
  <c r="AX39" i="1"/>
  <c r="AY39" i="1"/>
  <c r="AZ39" i="1"/>
  <c r="AZ566" i="1"/>
  <c r="AW566" i="1"/>
  <c r="AX566" i="1"/>
  <c r="BM566" i="1" a="1"/>
  <c r="BM566" i="1" s="1"/>
  <c r="AY566" i="1"/>
  <c r="AX374" i="1"/>
  <c r="AZ374" i="1"/>
  <c r="BM374" i="1" a="1"/>
  <c r="BM374" i="1" s="1"/>
  <c r="AW374" i="1"/>
  <c r="AY374" i="1"/>
  <c r="BM182" i="1" a="1"/>
  <c r="BM182" i="1" s="1"/>
  <c r="AY182" i="1"/>
  <c r="AZ182" i="1"/>
  <c r="AX182" i="1"/>
  <c r="AW182" i="1"/>
  <c r="AV990" i="1" a="1"/>
  <c r="AV990" i="1" s="1"/>
  <c r="AX493" i="1"/>
  <c r="AW493" i="1"/>
  <c r="AZ493" i="1"/>
  <c r="BM493" i="1" a="1"/>
  <c r="BM493" i="1" s="1"/>
  <c r="AY493" i="1"/>
  <c r="AX301" i="1"/>
  <c r="AY301" i="1"/>
  <c r="AW301" i="1"/>
  <c r="BM301" i="1" a="1"/>
  <c r="BM301" i="1" s="1"/>
  <c r="AZ301" i="1"/>
  <c r="AZ109" i="1"/>
  <c r="BM109" i="1" a="1"/>
  <c r="BM109" i="1" s="1"/>
  <c r="AX109" i="1"/>
  <c r="AY109" i="1"/>
  <c r="AW109" i="1"/>
  <c r="AV977" i="1" a="1"/>
  <c r="AV977" i="1" s="1"/>
  <c r="BM436" i="1" a="1"/>
  <c r="BM436" i="1" s="1"/>
  <c r="AW436" i="1"/>
  <c r="AX436" i="1"/>
  <c r="AZ436" i="1"/>
  <c r="AY436" i="1"/>
  <c r="AW244" i="1"/>
  <c r="AY244" i="1"/>
  <c r="AX244" i="1"/>
  <c r="AZ244" i="1"/>
  <c r="BM244" i="1" a="1"/>
  <c r="BM244" i="1" s="1"/>
  <c r="AZ116" i="1"/>
  <c r="BM116" i="1" a="1"/>
  <c r="BM116" i="1" s="1"/>
  <c r="AW116" i="1"/>
  <c r="AY116" i="1"/>
  <c r="AX116" i="1"/>
  <c r="AW579" i="1"/>
  <c r="BM579" i="1" a="1"/>
  <c r="BM579" i="1" s="1"/>
  <c r="AY579" i="1"/>
  <c r="AZ579" i="1"/>
  <c r="AX579" i="1"/>
  <c r="BM387" i="1" a="1"/>
  <c r="BM387" i="1" s="1"/>
  <c r="AX387" i="1"/>
  <c r="AY387" i="1"/>
  <c r="AZ387" i="1"/>
  <c r="AW387" i="1"/>
  <c r="AX195" i="1"/>
  <c r="AY195" i="1"/>
  <c r="BM195" i="1" a="1"/>
  <c r="BM195" i="1" s="1"/>
  <c r="AZ195" i="1"/>
  <c r="AW195" i="1"/>
  <c r="AV825" i="1" a="1"/>
  <c r="AV825" i="1" s="1"/>
  <c r="AV773" i="1" a="1"/>
  <c r="AV773" i="1" s="1"/>
  <c r="AV197" i="1" a="1"/>
  <c r="AV197" i="1" s="1"/>
  <c r="AV862" i="1" a="1"/>
  <c r="AV862" i="1" s="1"/>
  <c r="AV328" i="1" a="1"/>
  <c r="AV328" i="1" s="1"/>
  <c r="AV879" i="1" a="1"/>
  <c r="AV879" i="1" s="1"/>
  <c r="AV758" i="1" a="1"/>
  <c r="AV758" i="1" s="1"/>
  <c r="AV502" i="1" a="1"/>
  <c r="AV502" i="1" s="1"/>
  <c r="AV541" i="1" a="1"/>
  <c r="AV541" i="1" s="1"/>
  <c r="AR744" i="1" a="1"/>
  <c r="AR744" i="1" s="1"/>
  <c r="AV409" i="1" a="1"/>
  <c r="AV409" i="1" s="1"/>
  <c r="AR158" i="1" a="1"/>
  <c r="AR158" i="1" s="1"/>
  <c r="AR852" i="1" a="1"/>
  <c r="AR852" i="1" s="1"/>
  <c r="AR306" i="1" a="1"/>
  <c r="AR306" i="1" s="1"/>
  <c r="AR468" i="1" a="1"/>
  <c r="AR468" i="1" s="1"/>
  <c r="AR318" i="1" a="1"/>
  <c r="AR318" i="1" s="1"/>
  <c r="AR488" i="1" a="1"/>
  <c r="AR488" i="1" s="1"/>
  <c r="BA757" i="1"/>
  <c r="BB757" i="1"/>
  <c r="BD757" i="1"/>
  <c r="BN757" i="1" a="1"/>
  <c r="BN757" i="1" s="1"/>
  <c r="BC757" i="1"/>
  <c r="AX692" i="1"/>
  <c r="AY692" i="1"/>
  <c r="AZ692" i="1"/>
  <c r="BM692" i="1" a="1"/>
  <c r="BM692" i="1" s="1"/>
  <c r="AW692" i="1"/>
  <c r="BN724" i="1" a="1"/>
  <c r="BN724" i="1" s="1"/>
  <c r="BA724" i="1"/>
  <c r="BB724" i="1"/>
  <c r="BC724" i="1"/>
  <c r="BD724" i="1"/>
  <c r="BN41" i="1" a="1"/>
  <c r="BN41" i="1" s="1"/>
  <c r="BA41" i="1"/>
  <c r="BC41" i="1"/>
  <c r="BD41" i="1"/>
  <c r="BB41" i="1"/>
  <c r="BN1011" i="1" a="1"/>
  <c r="BN1011" i="1" s="1"/>
  <c r="BC1011" i="1"/>
  <c r="BB1011" i="1"/>
  <c r="BD1011" i="1"/>
  <c r="BA1011" i="1"/>
  <c r="BN947" i="1" a="1"/>
  <c r="BN947" i="1" s="1"/>
  <c r="BC947" i="1"/>
  <c r="BA947" i="1"/>
  <c r="BB947" i="1"/>
  <c r="BD947" i="1"/>
  <c r="BN883" i="1" a="1"/>
  <c r="BN883" i="1" s="1"/>
  <c r="BC883" i="1"/>
  <c r="BA883" i="1"/>
  <c r="BB883" i="1"/>
  <c r="BD883" i="1"/>
  <c r="BN819" i="1" a="1"/>
  <c r="BN819" i="1" s="1"/>
  <c r="BC819" i="1"/>
  <c r="BA819" i="1"/>
  <c r="BB819" i="1"/>
  <c r="BD819" i="1"/>
  <c r="BN755" i="1" a="1"/>
  <c r="BN755" i="1" s="1"/>
  <c r="BC755" i="1"/>
  <c r="BA755" i="1"/>
  <c r="BB755" i="1"/>
  <c r="BD755" i="1"/>
  <c r="BC690" i="1"/>
  <c r="BN690" i="1" a="1"/>
  <c r="BN690" i="1" s="1"/>
  <c r="BA690" i="1"/>
  <c r="BB690" i="1"/>
  <c r="BD690" i="1"/>
  <c r="BB590" i="1"/>
  <c r="BC590" i="1"/>
  <c r="BA590" i="1"/>
  <c r="BN590" i="1" a="1"/>
  <c r="BN590" i="1" s="1"/>
  <c r="BD590" i="1"/>
  <c r="BB437" i="1"/>
  <c r="BC437" i="1"/>
  <c r="BD437" i="1"/>
  <c r="BN437" i="1" a="1"/>
  <c r="BN437" i="1" s="1"/>
  <c r="BA437" i="1"/>
  <c r="BD268" i="1"/>
  <c r="BA268" i="1"/>
  <c r="BB268" i="1"/>
  <c r="BN268" i="1" a="1"/>
  <c r="BN268" i="1" s="1"/>
  <c r="BC268" i="1"/>
  <c r="BN68" i="1" a="1"/>
  <c r="BN68" i="1" s="1"/>
  <c r="BD68" i="1"/>
  <c r="BA68" i="1"/>
  <c r="BC68" i="1"/>
  <c r="BB68" i="1"/>
  <c r="BM812" i="1" a="1"/>
  <c r="BM812" i="1" s="1"/>
  <c r="AX812" i="1"/>
  <c r="AY812" i="1"/>
  <c r="AW812" i="1"/>
  <c r="AZ812" i="1"/>
  <c r="BM495" i="1" a="1"/>
  <c r="BM495" i="1" s="1"/>
  <c r="AX495" i="1"/>
  <c r="AY495" i="1"/>
  <c r="AZ495" i="1"/>
  <c r="AW495" i="1"/>
  <c r="BD901" i="1"/>
  <c r="BC901" i="1"/>
  <c r="BA901" i="1"/>
  <c r="BN901" i="1" a="1"/>
  <c r="BN901" i="1" s="1"/>
  <c r="BB901" i="1"/>
  <c r="AW431" i="1"/>
  <c r="AX431" i="1"/>
  <c r="AY431" i="1"/>
  <c r="BM431" i="1" a="1"/>
  <c r="BM431" i="1" s="1"/>
  <c r="AZ431" i="1"/>
  <c r="BN630" i="1" a="1"/>
  <c r="BN630" i="1" s="1"/>
  <c r="BB630" i="1"/>
  <c r="BA630" i="1"/>
  <c r="BD630" i="1"/>
  <c r="BC630" i="1"/>
  <c r="BA986" i="1"/>
  <c r="BN986" i="1" a="1"/>
  <c r="BN986" i="1" s="1"/>
  <c r="BB986" i="1"/>
  <c r="BC986" i="1"/>
  <c r="BD986" i="1"/>
  <c r="BD922" i="1"/>
  <c r="BN922" i="1" a="1"/>
  <c r="BN922" i="1" s="1"/>
  <c r="BA922" i="1"/>
  <c r="BB922" i="1"/>
  <c r="BC922" i="1"/>
  <c r="BN858" i="1" a="1"/>
  <c r="BN858" i="1" s="1"/>
  <c r="BA858" i="1"/>
  <c r="BB858" i="1"/>
  <c r="BD858" i="1"/>
  <c r="BC858" i="1"/>
  <c r="BN794" i="1" a="1"/>
  <c r="BN794" i="1" s="1"/>
  <c r="BA794" i="1"/>
  <c r="BB794" i="1"/>
  <c r="BD794" i="1"/>
  <c r="BC794" i="1"/>
  <c r="BN730" i="1" a="1"/>
  <c r="BN730" i="1" s="1"/>
  <c r="BA730" i="1"/>
  <c r="BB730" i="1"/>
  <c r="BD730" i="1"/>
  <c r="BC730" i="1"/>
  <c r="BB653" i="1"/>
  <c r="BD653" i="1"/>
  <c r="BA653" i="1"/>
  <c r="BC653" i="1"/>
  <c r="BN653" i="1" a="1"/>
  <c r="BN653" i="1" s="1"/>
  <c r="BC541" i="1"/>
  <c r="BD541" i="1"/>
  <c r="BN541" i="1" a="1"/>
  <c r="BN541" i="1" s="1"/>
  <c r="BA541" i="1"/>
  <c r="BB541" i="1"/>
  <c r="BA372" i="1"/>
  <c r="BB372" i="1"/>
  <c r="BN372" i="1" a="1"/>
  <c r="BN372" i="1" s="1"/>
  <c r="BC372" i="1"/>
  <c r="BD372" i="1"/>
  <c r="BB201" i="1"/>
  <c r="BC201" i="1"/>
  <c r="BD201" i="1"/>
  <c r="BN201" i="1" a="1"/>
  <c r="BN201" i="1" s="1"/>
  <c r="BA201" i="1"/>
  <c r="AY969" i="1"/>
  <c r="AZ969" i="1"/>
  <c r="AX969" i="1"/>
  <c r="AW969" i="1"/>
  <c r="BM969" i="1" a="1"/>
  <c r="BM969" i="1" s="1"/>
  <c r="AY713" i="1"/>
  <c r="AZ713" i="1"/>
  <c r="AX713" i="1"/>
  <c r="AW713" i="1"/>
  <c r="BM713" i="1" a="1"/>
  <c r="BM713" i="1" s="1"/>
  <c r="AX161" i="1"/>
  <c r="AY161" i="1"/>
  <c r="BM161" i="1" a="1"/>
  <c r="BM161" i="1" s="1"/>
  <c r="AZ161" i="1"/>
  <c r="AW161" i="1"/>
  <c r="BN829" i="1" a="1"/>
  <c r="BN829" i="1" s="1"/>
  <c r="BC829" i="1"/>
  <c r="BA829" i="1"/>
  <c r="BD829" i="1"/>
  <c r="BB829" i="1"/>
  <c r="BN108" i="1" a="1"/>
  <c r="BN108" i="1" s="1"/>
  <c r="BC108" i="1"/>
  <c r="BA108" i="1"/>
  <c r="BB108" i="1"/>
  <c r="BD108" i="1"/>
  <c r="BB844" i="1"/>
  <c r="BD844" i="1"/>
  <c r="BC844" i="1"/>
  <c r="BN844" i="1" a="1"/>
  <c r="BN844" i="1" s="1"/>
  <c r="BA844" i="1"/>
  <c r="BN313" i="1" a="1"/>
  <c r="BN313" i="1" s="1"/>
  <c r="BA313" i="1"/>
  <c r="BB313" i="1"/>
  <c r="BC313" i="1"/>
  <c r="BD313" i="1"/>
  <c r="BN1001" i="1" a="1"/>
  <c r="BN1001" i="1" s="1"/>
  <c r="BC1001" i="1"/>
  <c r="BB1001" i="1"/>
  <c r="BD1001" i="1"/>
  <c r="BA1001" i="1"/>
  <c r="BA937" i="1"/>
  <c r="BC937" i="1"/>
  <c r="BB937" i="1"/>
  <c r="BN937" i="1" a="1"/>
  <c r="BN937" i="1" s="1"/>
  <c r="BD937" i="1"/>
  <c r="BN873" i="1" a="1"/>
  <c r="BN873" i="1" s="1"/>
  <c r="BC873" i="1"/>
  <c r="BA873" i="1"/>
  <c r="BB873" i="1"/>
  <c r="BD873" i="1"/>
  <c r="BN809" i="1" a="1"/>
  <c r="BN809" i="1" s="1"/>
  <c r="BA809" i="1"/>
  <c r="BB809" i="1"/>
  <c r="BC809" i="1"/>
  <c r="BD809" i="1"/>
  <c r="BN745" i="1" a="1"/>
  <c r="BN745" i="1" s="1"/>
  <c r="BA745" i="1"/>
  <c r="BB745" i="1"/>
  <c r="BC745" i="1"/>
  <c r="BD745" i="1"/>
  <c r="BN677" i="1" a="1"/>
  <c r="BN677" i="1" s="1"/>
  <c r="BC677" i="1"/>
  <c r="BA677" i="1"/>
  <c r="BB677" i="1"/>
  <c r="BD677" i="1"/>
  <c r="BN572" i="1" a="1"/>
  <c r="BN572" i="1" s="1"/>
  <c r="BC572" i="1"/>
  <c r="BD572" i="1"/>
  <c r="BA572" i="1"/>
  <c r="BB572" i="1"/>
  <c r="BB412" i="1"/>
  <c r="BC412" i="1"/>
  <c r="BD412" i="1"/>
  <c r="BN412" i="1" a="1"/>
  <c r="BN412" i="1" s="1"/>
  <c r="BA412" i="1"/>
  <c r="BC241" i="1"/>
  <c r="BD241" i="1"/>
  <c r="BN241" i="1" a="1"/>
  <c r="BN241" i="1" s="1"/>
  <c r="BA241" i="1"/>
  <c r="BB241" i="1"/>
  <c r="BB28" i="1"/>
  <c r="BC28" i="1"/>
  <c r="BD28" i="1"/>
  <c r="BN28" i="1" a="1"/>
  <c r="BN28" i="1" s="1"/>
  <c r="BA28" i="1"/>
  <c r="AZ772" i="1"/>
  <c r="AW772" i="1"/>
  <c r="AX772" i="1"/>
  <c r="BM772" i="1" a="1"/>
  <c r="BM772" i="1" s="1"/>
  <c r="AY772" i="1"/>
  <c r="AZ386" i="1"/>
  <c r="BM386" i="1" a="1"/>
  <c r="BM386" i="1" s="1"/>
  <c r="AW386" i="1"/>
  <c r="AY386" i="1"/>
  <c r="AX386" i="1"/>
  <c r="BN893" i="1" a="1"/>
  <c r="BN893" i="1" s="1"/>
  <c r="BC893" i="1"/>
  <c r="BA893" i="1"/>
  <c r="BD893" i="1"/>
  <c r="BB893" i="1"/>
  <c r="BN209" i="1" a="1"/>
  <c r="BN209" i="1" s="1"/>
  <c r="BA209" i="1"/>
  <c r="BB209" i="1"/>
  <c r="BD209" i="1"/>
  <c r="BC209" i="1"/>
  <c r="BA868" i="1"/>
  <c r="BB868" i="1"/>
  <c r="BD868" i="1"/>
  <c r="BC868" i="1"/>
  <c r="BN868" i="1" a="1"/>
  <c r="BN868" i="1" s="1"/>
  <c r="BC420" i="1"/>
  <c r="BD420" i="1"/>
  <c r="BA420" i="1"/>
  <c r="BB420" i="1"/>
  <c r="BN420" i="1" a="1"/>
  <c r="BN420" i="1" s="1"/>
  <c r="AZ625" i="1"/>
  <c r="AX625" i="1"/>
  <c r="AW625" i="1"/>
  <c r="BM625" i="1" a="1"/>
  <c r="BM625" i="1" s="1"/>
  <c r="AY625" i="1"/>
  <c r="BA984" i="1"/>
  <c r="BB984" i="1"/>
  <c r="BC984" i="1"/>
  <c r="BN984" i="1" a="1"/>
  <c r="BN984" i="1" s="1"/>
  <c r="BD984" i="1"/>
  <c r="BA920" i="1"/>
  <c r="BC920" i="1"/>
  <c r="BD920" i="1"/>
  <c r="BB920" i="1"/>
  <c r="BN920" i="1" a="1"/>
  <c r="BN920" i="1" s="1"/>
  <c r="BN856" i="1" a="1"/>
  <c r="BN856" i="1" s="1"/>
  <c r="BA856" i="1"/>
  <c r="BB856" i="1"/>
  <c r="BD856" i="1"/>
  <c r="BC856" i="1"/>
  <c r="BN792" i="1" a="1"/>
  <c r="BN792" i="1" s="1"/>
  <c r="BA792" i="1"/>
  <c r="BB792" i="1"/>
  <c r="BC792" i="1"/>
  <c r="BD792" i="1"/>
  <c r="BN728" i="1" a="1"/>
  <c r="BN728" i="1" s="1"/>
  <c r="BA728" i="1"/>
  <c r="BB728" i="1"/>
  <c r="BD728" i="1"/>
  <c r="BC728" i="1"/>
  <c r="BB650" i="1"/>
  <c r="BD650" i="1"/>
  <c r="BN650" i="1" a="1"/>
  <c r="BN650" i="1" s="1"/>
  <c r="BC650" i="1"/>
  <c r="BA650" i="1"/>
  <c r="BB537" i="1"/>
  <c r="BC537" i="1"/>
  <c r="BD537" i="1"/>
  <c r="BN537" i="1" a="1"/>
  <c r="BN537" i="1" s="1"/>
  <c r="BA537" i="1"/>
  <c r="BN365" i="1" a="1"/>
  <c r="BN365" i="1" s="1"/>
  <c r="BB365" i="1"/>
  <c r="BC365" i="1"/>
  <c r="BD365" i="1"/>
  <c r="BA365" i="1"/>
  <c r="BN196" i="1" a="1"/>
  <c r="BN196" i="1" s="1"/>
  <c r="BD196" i="1"/>
  <c r="BA196" i="1"/>
  <c r="BC196" i="1"/>
  <c r="BB196" i="1"/>
  <c r="AW961" i="1"/>
  <c r="AY961" i="1"/>
  <c r="AZ961" i="1"/>
  <c r="BM961" i="1" a="1"/>
  <c r="BM961" i="1" s="1"/>
  <c r="AX961" i="1"/>
  <c r="AW705" i="1"/>
  <c r="AY705" i="1"/>
  <c r="AZ705" i="1"/>
  <c r="BM705" i="1" a="1"/>
  <c r="BM705" i="1" s="1"/>
  <c r="AX705" i="1"/>
  <c r="AX129" i="1"/>
  <c r="BM129" i="1" a="1"/>
  <c r="BM129" i="1" s="1"/>
  <c r="AY129" i="1"/>
  <c r="AW129" i="1"/>
  <c r="AZ129" i="1"/>
  <c r="BD773" i="1"/>
  <c r="BC773" i="1"/>
  <c r="BA773" i="1"/>
  <c r="BB773" i="1"/>
  <c r="BN773" i="1" a="1"/>
  <c r="BN773" i="1" s="1"/>
  <c r="BM980" i="1" a="1"/>
  <c r="BM980" i="1" s="1"/>
  <c r="AW980" i="1"/>
  <c r="AY980" i="1"/>
  <c r="AZ980" i="1"/>
  <c r="AX980" i="1"/>
  <c r="BC605" i="1"/>
  <c r="BD605" i="1"/>
  <c r="BN605" i="1" a="1"/>
  <c r="BN605" i="1" s="1"/>
  <c r="BA605" i="1"/>
  <c r="BB605" i="1"/>
  <c r="BB975" i="1"/>
  <c r="BN975" i="1" a="1"/>
  <c r="BN975" i="1" s="1"/>
  <c r="BC975" i="1"/>
  <c r="BD975" i="1"/>
  <c r="BA975" i="1"/>
  <c r="BA911" i="1"/>
  <c r="BB911" i="1"/>
  <c r="BN911" i="1" a="1"/>
  <c r="BN911" i="1" s="1"/>
  <c r="BC911" i="1"/>
  <c r="BD911" i="1"/>
  <c r="BB847" i="1"/>
  <c r="BD847" i="1"/>
  <c r="BN847" i="1" a="1"/>
  <c r="BN847" i="1" s="1"/>
  <c r="BC847" i="1"/>
  <c r="BA847" i="1"/>
  <c r="BB783" i="1"/>
  <c r="BD783" i="1"/>
  <c r="BN783" i="1" a="1"/>
  <c r="BN783" i="1" s="1"/>
  <c r="BC783" i="1"/>
  <c r="BA783" i="1"/>
  <c r="BB719" i="1"/>
  <c r="BD719" i="1"/>
  <c r="BN719" i="1" a="1"/>
  <c r="BN719" i="1" s="1"/>
  <c r="BC719" i="1"/>
  <c r="BA719" i="1"/>
  <c r="BN636" i="1" a="1"/>
  <c r="BN636" i="1" s="1"/>
  <c r="BC636" i="1"/>
  <c r="BB636" i="1"/>
  <c r="BD636" i="1"/>
  <c r="BA636" i="1"/>
  <c r="BB513" i="1"/>
  <c r="BC513" i="1"/>
  <c r="BD513" i="1"/>
  <c r="BN513" i="1" a="1"/>
  <c r="BN513" i="1" s="1"/>
  <c r="BA513" i="1"/>
  <c r="BN341" i="1" a="1"/>
  <c r="BN341" i="1" s="1"/>
  <c r="BA341" i="1"/>
  <c r="BC341" i="1"/>
  <c r="BD341" i="1"/>
  <c r="BB341" i="1"/>
  <c r="BN172" i="1" a="1"/>
  <c r="BN172" i="1" s="1"/>
  <c r="BC172" i="1"/>
  <c r="BA172" i="1"/>
  <c r="BB172" i="1"/>
  <c r="BD172" i="1"/>
  <c r="AY924" i="1"/>
  <c r="AZ924" i="1"/>
  <c r="BM924" i="1" a="1"/>
  <c r="BM924" i="1" s="1"/>
  <c r="AW924" i="1"/>
  <c r="AX924" i="1"/>
  <c r="AY668" i="1"/>
  <c r="AZ668" i="1"/>
  <c r="BM668" i="1" a="1"/>
  <c r="BM668" i="1" s="1"/>
  <c r="AW668" i="1"/>
  <c r="AX668" i="1"/>
  <c r="AV987" i="1" a="1"/>
  <c r="AV987" i="1" s="1"/>
  <c r="BN765" i="1" a="1"/>
  <c r="BN765" i="1" s="1"/>
  <c r="BC765" i="1"/>
  <c r="BA765" i="1"/>
  <c r="BD765" i="1"/>
  <c r="BB765" i="1"/>
  <c r="BN188" i="1" a="1"/>
  <c r="BN188" i="1" s="1"/>
  <c r="BC188" i="1"/>
  <c r="BD188" i="1"/>
  <c r="BA188" i="1"/>
  <c r="BB188" i="1"/>
  <c r="BC972" i="1"/>
  <c r="BD972" i="1"/>
  <c r="BB972" i="1"/>
  <c r="BN972" i="1" a="1"/>
  <c r="BN972" i="1" s="1"/>
  <c r="BA972" i="1"/>
  <c r="BN644" i="1" a="1"/>
  <c r="BN644" i="1" s="1"/>
  <c r="BA644" i="1"/>
  <c r="BD644" i="1"/>
  <c r="BC644" i="1"/>
  <c r="BB644" i="1"/>
  <c r="AZ753" i="1"/>
  <c r="AX753" i="1"/>
  <c r="AW753" i="1"/>
  <c r="BM753" i="1" a="1"/>
  <c r="BM753" i="1" s="1"/>
  <c r="AY753" i="1"/>
  <c r="BC974" i="1"/>
  <c r="BA974" i="1"/>
  <c r="BB974" i="1"/>
  <c r="BN974" i="1" a="1"/>
  <c r="BN974" i="1" s="1"/>
  <c r="BD974" i="1"/>
  <c r="BC910" i="1"/>
  <c r="BA910" i="1"/>
  <c r="BB910" i="1"/>
  <c r="BN910" i="1" a="1"/>
  <c r="BN910" i="1" s="1"/>
  <c r="BD910" i="1"/>
  <c r="BC846" i="1"/>
  <c r="BA846" i="1"/>
  <c r="BB846" i="1"/>
  <c r="BN846" i="1" a="1"/>
  <c r="BN846" i="1" s="1"/>
  <c r="BD846" i="1"/>
  <c r="BC782" i="1"/>
  <c r="BA782" i="1"/>
  <c r="BB782" i="1"/>
  <c r="BD782" i="1"/>
  <c r="BN782" i="1" a="1"/>
  <c r="BN782" i="1" s="1"/>
  <c r="BC718" i="1"/>
  <c r="BA718" i="1"/>
  <c r="BB718" i="1"/>
  <c r="BN718" i="1" a="1"/>
  <c r="BN718" i="1" s="1"/>
  <c r="BD718" i="1"/>
  <c r="BC634" i="1"/>
  <c r="BA634" i="1"/>
  <c r="BB634" i="1"/>
  <c r="BD634" i="1"/>
  <c r="BN634" i="1" a="1"/>
  <c r="BN634" i="1" s="1"/>
  <c r="BN509" i="1" a="1"/>
  <c r="BN509" i="1" s="1"/>
  <c r="BA509" i="1"/>
  <c r="BB509" i="1"/>
  <c r="BD509" i="1"/>
  <c r="BC509" i="1"/>
  <c r="BN340" i="1" a="1"/>
  <c r="BN340" i="1" s="1"/>
  <c r="BC340" i="1"/>
  <c r="BD340" i="1"/>
  <c r="BB340" i="1"/>
  <c r="BA340" i="1"/>
  <c r="BN169" i="1" a="1"/>
  <c r="BN169" i="1" s="1"/>
  <c r="BA169" i="1"/>
  <c r="BC169" i="1"/>
  <c r="BD169" i="1"/>
  <c r="BB169" i="1"/>
  <c r="AX921" i="1"/>
  <c r="AW921" i="1"/>
  <c r="BM921" i="1" a="1"/>
  <c r="BM921" i="1" s="1"/>
  <c r="AY921" i="1"/>
  <c r="AZ921" i="1"/>
  <c r="AX665" i="1"/>
  <c r="AW665" i="1"/>
  <c r="BM665" i="1" a="1"/>
  <c r="BM665" i="1" s="1"/>
  <c r="AY665" i="1"/>
  <c r="AZ665" i="1"/>
  <c r="AV980" i="1" a="1"/>
  <c r="AV980" i="1" s="1"/>
  <c r="BN635" i="1" a="1"/>
  <c r="BN635" i="1" s="1"/>
  <c r="BC635" i="1"/>
  <c r="BD635" i="1"/>
  <c r="BA635" i="1"/>
  <c r="BB635" i="1"/>
  <c r="BN571" i="1" a="1"/>
  <c r="BN571" i="1" s="1"/>
  <c r="BB571" i="1"/>
  <c r="BC571" i="1"/>
  <c r="BA571" i="1"/>
  <c r="BD571" i="1"/>
  <c r="BN507" i="1" a="1"/>
  <c r="BN507" i="1" s="1"/>
  <c r="BB507" i="1"/>
  <c r="BC507" i="1"/>
  <c r="BA507" i="1"/>
  <c r="BD507" i="1"/>
  <c r="BN443" i="1" a="1"/>
  <c r="BN443" i="1" s="1"/>
  <c r="BB443" i="1"/>
  <c r="BC443" i="1"/>
  <c r="BA443" i="1"/>
  <c r="BD443" i="1"/>
  <c r="BN379" i="1" a="1"/>
  <c r="BN379" i="1" s="1"/>
  <c r="BB379" i="1"/>
  <c r="BC379" i="1"/>
  <c r="BA379" i="1"/>
  <c r="BD379" i="1"/>
  <c r="BN315" i="1" a="1"/>
  <c r="BN315" i="1" s="1"/>
  <c r="BB315" i="1"/>
  <c r="BC315" i="1"/>
  <c r="BD315" i="1"/>
  <c r="BA315" i="1"/>
  <c r="BN251" i="1" a="1"/>
  <c r="BN251" i="1" s="1"/>
  <c r="BD251" i="1"/>
  <c r="BB251" i="1"/>
  <c r="BA251" i="1"/>
  <c r="BC251" i="1"/>
  <c r="BN187" i="1" a="1"/>
  <c r="BN187" i="1" s="1"/>
  <c r="BB187" i="1"/>
  <c r="BC187" i="1"/>
  <c r="BA187" i="1"/>
  <c r="BD187" i="1"/>
  <c r="BN123" i="1" a="1"/>
  <c r="BN123" i="1" s="1"/>
  <c r="BB123" i="1"/>
  <c r="BC123" i="1"/>
  <c r="BA123" i="1"/>
  <c r="BD123" i="1"/>
  <c r="BN59" i="1" a="1"/>
  <c r="BN59" i="1" s="1"/>
  <c r="BB59" i="1"/>
  <c r="BC59" i="1"/>
  <c r="BA59" i="1"/>
  <c r="BD59" i="1"/>
  <c r="AW995" i="1"/>
  <c r="BM995" i="1" a="1"/>
  <c r="BM995" i="1" s="1"/>
  <c r="AY995" i="1"/>
  <c r="AZ995" i="1"/>
  <c r="AX995" i="1"/>
  <c r="AW931" i="1"/>
  <c r="BM931" i="1" a="1"/>
  <c r="BM931" i="1" s="1"/>
  <c r="AY931" i="1"/>
  <c r="AZ931" i="1"/>
  <c r="AX931" i="1"/>
  <c r="AW867" i="1"/>
  <c r="BM867" i="1" a="1"/>
  <c r="BM867" i="1" s="1"/>
  <c r="AY867" i="1"/>
  <c r="AZ867" i="1"/>
  <c r="AX867" i="1"/>
  <c r="AW803" i="1"/>
  <c r="BM803" i="1" a="1"/>
  <c r="BM803" i="1" s="1"/>
  <c r="AY803" i="1"/>
  <c r="AX803" i="1"/>
  <c r="AZ803" i="1"/>
  <c r="AW739" i="1"/>
  <c r="BM739" i="1" a="1"/>
  <c r="BM739" i="1" s="1"/>
  <c r="AY739" i="1"/>
  <c r="AZ739" i="1"/>
  <c r="AX739" i="1"/>
  <c r="AW675" i="1"/>
  <c r="BM675" i="1" a="1"/>
  <c r="BM675" i="1" s="1"/>
  <c r="AY675" i="1"/>
  <c r="AZ675" i="1"/>
  <c r="AX675" i="1"/>
  <c r="AW611" i="1"/>
  <c r="BM611" i="1" a="1"/>
  <c r="BM611" i="1" s="1"/>
  <c r="AY611" i="1"/>
  <c r="AZ611" i="1"/>
  <c r="AX611" i="1"/>
  <c r="BM471" i="1" a="1"/>
  <c r="BM471" i="1" s="1"/>
  <c r="AX471" i="1"/>
  <c r="AW471" i="1"/>
  <c r="AY471" i="1"/>
  <c r="AZ471" i="1"/>
  <c r="AY265" i="1"/>
  <c r="AZ265" i="1"/>
  <c r="AW265" i="1"/>
  <c r="BM265" i="1" a="1"/>
  <c r="BM265" i="1" s="1"/>
  <c r="AX265" i="1"/>
  <c r="AV1012" i="1" a="1"/>
  <c r="AV1012" i="1" s="1"/>
  <c r="BD482" i="1"/>
  <c r="BA482" i="1"/>
  <c r="BB482" i="1"/>
  <c r="BN482" i="1" a="1"/>
  <c r="BN482" i="1" s="1"/>
  <c r="BC482" i="1"/>
  <c r="BD418" i="1"/>
  <c r="BA418" i="1"/>
  <c r="BB418" i="1"/>
  <c r="BN418" i="1" a="1"/>
  <c r="BN418" i="1" s="1"/>
  <c r="BC418" i="1"/>
  <c r="BD354" i="1"/>
  <c r="BA354" i="1"/>
  <c r="BB354" i="1"/>
  <c r="BC354" i="1"/>
  <c r="BN354" i="1" a="1"/>
  <c r="BN354" i="1" s="1"/>
  <c r="BA290" i="1"/>
  <c r="BB290" i="1"/>
  <c r="BD290" i="1"/>
  <c r="BN290" i="1" a="1"/>
  <c r="BN290" i="1" s="1"/>
  <c r="BC290" i="1"/>
  <c r="BD226" i="1"/>
  <c r="BA226" i="1"/>
  <c r="BB226" i="1"/>
  <c r="BN226" i="1" a="1"/>
  <c r="BN226" i="1" s="1"/>
  <c r="BC226" i="1"/>
  <c r="BD162" i="1"/>
  <c r="BA162" i="1"/>
  <c r="BB162" i="1"/>
  <c r="BN162" i="1" a="1"/>
  <c r="BN162" i="1" s="1"/>
  <c r="BC162" i="1"/>
  <c r="BD98" i="1"/>
  <c r="BA98" i="1"/>
  <c r="BB98" i="1"/>
  <c r="BC98" i="1"/>
  <c r="BN98" i="1" a="1"/>
  <c r="BN98" i="1" s="1"/>
  <c r="BD34" i="1"/>
  <c r="BB34" i="1"/>
  <c r="BN34" i="1" a="1"/>
  <c r="BN34" i="1" s="1"/>
  <c r="BC34" i="1"/>
  <c r="BA34" i="1"/>
  <c r="AX970" i="1"/>
  <c r="AZ970" i="1"/>
  <c r="BM970" i="1" a="1"/>
  <c r="BM970" i="1" s="1"/>
  <c r="AW970" i="1"/>
  <c r="AY970" i="1"/>
  <c r="AX906" i="1"/>
  <c r="AZ906" i="1"/>
  <c r="BM906" i="1" a="1"/>
  <c r="BM906" i="1" s="1"/>
  <c r="AW906" i="1"/>
  <c r="AY906" i="1"/>
  <c r="AX842" i="1"/>
  <c r="AZ842" i="1"/>
  <c r="BM842" i="1" a="1"/>
  <c r="BM842" i="1" s="1"/>
  <c r="AW842" i="1"/>
  <c r="AY842" i="1"/>
  <c r="AX778" i="1"/>
  <c r="AZ778" i="1"/>
  <c r="BM778" i="1" a="1"/>
  <c r="BM778" i="1" s="1"/>
  <c r="AW778" i="1"/>
  <c r="AY778" i="1"/>
  <c r="AX714" i="1"/>
  <c r="AZ714" i="1"/>
  <c r="BM714" i="1" a="1"/>
  <c r="BM714" i="1" s="1"/>
  <c r="AW714" i="1"/>
  <c r="AY714" i="1"/>
  <c r="AX650" i="1"/>
  <c r="AZ650" i="1"/>
  <c r="BM650" i="1" a="1"/>
  <c r="BM650" i="1" s="1"/>
  <c r="AW650" i="1"/>
  <c r="AY650" i="1"/>
  <c r="BM575" i="1" a="1"/>
  <c r="BM575" i="1" s="1"/>
  <c r="AY575" i="1"/>
  <c r="AZ575" i="1"/>
  <c r="AX575" i="1"/>
  <c r="AW575" i="1"/>
  <c r="AW402" i="1"/>
  <c r="AY402" i="1"/>
  <c r="AX402" i="1"/>
  <c r="AZ402" i="1"/>
  <c r="BM402" i="1" a="1"/>
  <c r="BM402" i="1" s="1"/>
  <c r="AZ162" i="1"/>
  <c r="BM162" i="1" a="1"/>
  <c r="BM162" i="1" s="1"/>
  <c r="AW162" i="1"/>
  <c r="AY162" i="1"/>
  <c r="AX162" i="1"/>
  <c r="AV821" i="1" a="1"/>
  <c r="AV821" i="1" s="1"/>
  <c r="BD656" i="1"/>
  <c r="BC656" i="1"/>
  <c r="BN656" i="1" a="1"/>
  <c r="BN656" i="1" s="1"/>
  <c r="BB656" i="1"/>
  <c r="BA656" i="1"/>
  <c r="BN592" i="1" a="1"/>
  <c r="BN592" i="1" s="1"/>
  <c r="BC592" i="1"/>
  <c r="BD592" i="1"/>
  <c r="BA592" i="1"/>
  <c r="BB592" i="1"/>
  <c r="BN528" i="1" a="1"/>
  <c r="BN528" i="1" s="1"/>
  <c r="BC528" i="1"/>
  <c r="BD528" i="1"/>
  <c r="BB528" i="1"/>
  <c r="BA528" i="1"/>
  <c r="BN464" i="1" a="1"/>
  <c r="BN464" i="1" s="1"/>
  <c r="BC464" i="1"/>
  <c r="BD464" i="1"/>
  <c r="BA464" i="1"/>
  <c r="BB464" i="1"/>
  <c r="BN400" i="1" a="1"/>
  <c r="BN400" i="1" s="1"/>
  <c r="BC400" i="1"/>
  <c r="BD400" i="1"/>
  <c r="BA400" i="1"/>
  <c r="BB400" i="1"/>
  <c r="BA336" i="1"/>
  <c r="BB336" i="1"/>
  <c r="BN336" i="1" a="1"/>
  <c r="BN336" i="1" s="1"/>
  <c r="BC336" i="1"/>
  <c r="BD336" i="1"/>
  <c r="BN272" i="1" a="1"/>
  <c r="BN272" i="1" s="1"/>
  <c r="BC272" i="1"/>
  <c r="BD272" i="1"/>
  <c r="BA272" i="1"/>
  <c r="BB272" i="1"/>
  <c r="BN208" i="1" a="1"/>
  <c r="BN208" i="1" s="1"/>
  <c r="BC208" i="1"/>
  <c r="BD208" i="1"/>
  <c r="BA208" i="1"/>
  <c r="BB208" i="1"/>
  <c r="BN144" i="1" a="1"/>
  <c r="BN144" i="1" s="1"/>
  <c r="BC144" i="1"/>
  <c r="BD144" i="1"/>
  <c r="BA144" i="1"/>
  <c r="BB144" i="1"/>
  <c r="BN80" i="1" a="1"/>
  <c r="BN80" i="1" s="1"/>
  <c r="BC80" i="1"/>
  <c r="BD80" i="1"/>
  <c r="BA80" i="1"/>
  <c r="BB80" i="1"/>
  <c r="BM1016" i="1" a="1"/>
  <c r="BM1016" i="1" s="1"/>
  <c r="AW1016" i="1"/>
  <c r="AX1016" i="1"/>
  <c r="AY1016" i="1"/>
  <c r="AZ1016" i="1"/>
  <c r="AW952" i="1"/>
  <c r="AX952" i="1"/>
  <c r="AY952" i="1"/>
  <c r="AZ952" i="1"/>
  <c r="BM952" i="1" a="1"/>
  <c r="BM952" i="1" s="1"/>
  <c r="AZ888" i="1"/>
  <c r="BM888" i="1" a="1"/>
  <c r="BM888" i="1" s="1"/>
  <c r="AW888" i="1"/>
  <c r="AY888" i="1"/>
  <c r="AX888" i="1"/>
  <c r="BM824" i="1" a="1"/>
  <c r="BM824" i="1" s="1"/>
  <c r="AW824" i="1"/>
  <c r="AX824" i="1"/>
  <c r="AY824" i="1"/>
  <c r="AZ824" i="1"/>
  <c r="BM760" i="1" a="1"/>
  <c r="BM760" i="1" s="1"/>
  <c r="AW760" i="1"/>
  <c r="AX760" i="1"/>
  <c r="AY760" i="1"/>
  <c r="AZ760" i="1"/>
  <c r="AY696" i="1"/>
  <c r="AZ696" i="1"/>
  <c r="BM696" i="1" a="1"/>
  <c r="BM696" i="1" s="1"/>
  <c r="AW696" i="1"/>
  <c r="AX696" i="1"/>
  <c r="BM632" i="1" a="1"/>
  <c r="BM632" i="1" s="1"/>
  <c r="AW632" i="1"/>
  <c r="AX632" i="1"/>
  <c r="AY632" i="1"/>
  <c r="AZ632" i="1"/>
  <c r="BM527" i="1" a="1"/>
  <c r="BM527" i="1" s="1"/>
  <c r="AX527" i="1"/>
  <c r="AW527" i="1"/>
  <c r="AY527" i="1"/>
  <c r="AZ527" i="1"/>
  <c r="AX346" i="1"/>
  <c r="AW346" i="1"/>
  <c r="AY346" i="1"/>
  <c r="AZ346" i="1"/>
  <c r="BM346" i="1" a="1"/>
  <c r="BM346" i="1" s="1"/>
  <c r="BM90" i="1" a="1"/>
  <c r="BM90" i="1" s="1"/>
  <c r="AY90" i="1"/>
  <c r="AZ90" i="1"/>
  <c r="AX90" i="1"/>
  <c r="AW90" i="1"/>
  <c r="AV795" i="1" a="1"/>
  <c r="AV795" i="1" s="1"/>
  <c r="BB655" i="1"/>
  <c r="BD655" i="1"/>
  <c r="BN655" i="1" a="1"/>
  <c r="BN655" i="1" s="1"/>
  <c r="BC655" i="1"/>
  <c r="BA655" i="1"/>
  <c r="BD591" i="1"/>
  <c r="BC591" i="1"/>
  <c r="BN591" i="1" a="1"/>
  <c r="BN591" i="1" s="1"/>
  <c r="BA591" i="1"/>
  <c r="BB591" i="1"/>
  <c r="BC527" i="1"/>
  <c r="BD527" i="1"/>
  <c r="BN527" i="1" a="1"/>
  <c r="BN527" i="1" s="1"/>
  <c r="BA527" i="1"/>
  <c r="BB527" i="1"/>
  <c r="BC463" i="1"/>
  <c r="BD463" i="1"/>
  <c r="BN463" i="1" a="1"/>
  <c r="BN463" i="1" s="1"/>
  <c r="BA463" i="1"/>
  <c r="BB463" i="1"/>
  <c r="BC399" i="1"/>
  <c r="BD399" i="1"/>
  <c r="BN399" i="1" a="1"/>
  <c r="BN399" i="1" s="1"/>
  <c r="BA399" i="1"/>
  <c r="BB399" i="1"/>
  <c r="BC335" i="1"/>
  <c r="BD335" i="1"/>
  <c r="BN335" i="1" a="1"/>
  <c r="BN335" i="1" s="1"/>
  <c r="BA335" i="1"/>
  <c r="BB335" i="1"/>
  <c r="BB271" i="1"/>
  <c r="BC271" i="1"/>
  <c r="BN271" i="1" a="1"/>
  <c r="BN271" i="1" s="1"/>
  <c r="BA271" i="1"/>
  <c r="BD271" i="1"/>
  <c r="BC207" i="1"/>
  <c r="BD207" i="1"/>
  <c r="BN207" i="1" a="1"/>
  <c r="BN207" i="1" s="1"/>
  <c r="BA207" i="1"/>
  <c r="BB207" i="1"/>
  <c r="BC143" i="1"/>
  <c r="BD143" i="1"/>
  <c r="BN143" i="1" a="1"/>
  <c r="BN143" i="1" s="1"/>
  <c r="BA143" i="1"/>
  <c r="BB143" i="1"/>
  <c r="BC79" i="1"/>
  <c r="BD79" i="1"/>
  <c r="BN79" i="1" a="1"/>
  <c r="BN79" i="1" s="1"/>
  <c r="BA79" i="1"/>
  <c r="BB79" i="1"/>
  <c r="AW1015" i="1"/>
  <c r="AY1015" i="1"/>
  <c r="AZ1015" i="1"/>
  <c r="AX1015" i="1"/>
  <c r="BM1015" i="1" a="1"/>
  <c r="BM1015" i="1" s="1"/>
  <c r="AW951" i="1"/>
  <c r="AY951" i="1"/>
  <c r="AZ951" i="1"/>
  <c r="AX951" i="1"/>
  <c r="BM951" i="1" a="1"/>
  <c r="BM951" i="1" s="1"/>
  <c r="AW887" i="1"/>
  <c r="AY887" i="1"/>
  <c r="AZ887" i="1"/>
  <c r="AX887" i="1"/>
  <c r="BM887" i="1" a="1"/>
  <c r="BM887" i="1" s="1"/>
  <c r="AW823" i="1"/>
  <c r="AY823" i="1"/>
  <c r="AZ823" i="1"/>
  <c r="AX823" i="1"/>
  <c r="BM823" i="1" a="1"/>
  <c r="BM823" i="1" s="1"/>
  <c r="AW759" i="1"/>
  <c r="AY759" i="1"/>
  <c r="AZ759" i="1"/>
  <c r="AX759" i="1"/>
  <c r="BM759" i="1" a="1"/>
  <c r="BM759" i="1" s="1"/>
  <c r="AW695" i="1"/>
  <c r="AY695" i="1"/>
  <c r="AZ695" i="1"/>
  <c r="AX695" i="1"/>
  <c r="BM695" i="1" a="1"/>
  <c r="BM695" i="1" s="1"/>
  <c r="AW631" i="1"/>
  <c r="AY631" i="1"/>
  <c r="AZ631" i="1"/>
  <c r="AX631" i="1"/>
  <c r="BM631" i="1" a="1"/>
  <c r="BM631" i="1" s="1"/>
  <c r="AY522" i="1"/>
  <c r="BM522" i="1" a="1"/>
  <c r="BM522" i="1" s="1"/>
  <c r="AW522" i="1"/>
  <c r="AX522" i="1"/>
  <c r="AZ522" i="1"/>
  <c r="AW345" i="1"/>
  <c r="AX345" i="1"/>
  <c r="AY345" i="1"/>
  <c r="BM345" i="1" a="1"/>
  <c r="BM345" i="1" s="1"/>
  <c r="AZ345" i="1"/>
  <c r="BM89" i="1" a="1"/>
  <c r="BM89" i="1" s="1"/>
  <c r="AW89" i="1"/>
  <c r="AX89" i="1"/>
  <c r="AY89" i="1"/>
  <c r="AZ89" i="1"/>
  <c r="AV613" i="1" a="1"/>
  <c r="AV613" i="1" s="1"/>
  <c r="BN542" i="1" a="1"/>
  <c r="BN542" i="1" s="1"/>
  <c r="BC542" i="1"/>
  <c r="BA542" i="1"/>
  <c r="BB542" i="1"/>
  <c r="BD542" i="1"/>
  <c r="BN478" i="1" a="1"/>
  <c r="BN478" i="1" s="1"/>
  <c r="BC478" i="1"/>
  <c r="BA478" i="1"/>
  <c r="BB478" i="1"/>
  <c r="BD478" i="1"/>
  <c r="BN414" i="1" a="1"/>
  <c r="BN414" i="1" s="1"/>
  <c r="BC414" i="1"/>
  <c r="BA414" i="1"/>
  <c r="BB414" i="1"/>
  <c r="BD414" i="1"/>
  <c r="BN350" i="1" a="1"/>
  <c r="BN350" i="1" s="1"/>
  <c r="BC350" i="1"/>
  <c r="BA350" i="1"/>
  <c r="BB350" i="1"/>
  <c r="BD350" i="1"/>
  <c r="BN286" i="1" a="1"/>
  <c r="BN286" i="1" s="1"/>
  <c r="BC286" i="1"/>
  <c r="BA286" i="1"/>
  <c r="BB286" i="1"/>
  <c r="BD286" i="1"/>
  <c r="BN222" i="1" a="1"/>
  <c r="BN222" i="1" s="1"/>
  <c r="BC222" i="1"/>
  <c r="BA222" i="1"/>
  <c r="BB222" i="1"/>
  <c r="BD222" i="1"/>
  <c r="BN158" i="1" a="1"/>
  <c r="BN158" i="1" s="1"/>
  <c r="BC158" i="1"/>
  <c r="BA158" i="1"/>
  <c r="BB158" i="1"/>
  <c r="BD158" i="1"/>
  <c r="BN94" i="1" a="1"/>
  <c r="BN94" i="1" s="1"/>
  <c r="BC94" i="1"/>
  <c r="BA94" i="1"/>
  <c r="BB94" i="1"/>
  <c r="BD94" i="1"/>
  <c r="BN30" i="1" a="1"/>
  <c r="BN30" i="1" s="1"/>
  <c r="BC30" i="1"/>
  <c r="BA30" i="1"/>
  <c r="BB30" i="1"/>
  <c r="BD30" i="1"/>
  <c r="BM966" i="1" a="1"/>
  <c r="BM966" i="1" s="1"/>
  <c r="AW966" i="1"/>
  <c r="AY966" i="1"/>
  <c r="AZ966" i="1"/>
  <c r="AX966" i="1"/>
  <c r="BM902" i="1" a="1"/>
  <c r="BM902" i="1" s="1"/>
  <c r="AW902" i="1"/>
  <c r="AY902" i="1"/>
  <c r="AZ902" i="1"/>
  <c r="AX902" i="1"/>
  <c r="BM838" i="1" a="1"/>
  <c r="BM838" i="1" s="1"/>
  <c r="AW838" i="1"/>
  <c r="AY838" i="1"/>
  <c r="AZ838" i="1"/>
  <c r="AX838" i="1"/>
  <c r="BM774" i="1" a="1"/>
  <c r="BM774" i="1" s="1"/>
  <c r="AW774" i="1"/>
  <c r="AY774" i="1"/>
  <c r="AZ774" i="1"/>
  <c r="AX774" i="1"/>
  <c r="BM710" i="1" a="1"/>
  <c r="BM710" i="1" s="1"/>
  <c r="AW710" i="1"/>
  <c r="AY710" i="1"/>
  <c r="AZ710" i="1"/>
  <c r="AX710" i="1"/>
  <c r="BM646" i="1" a="1"/>
  <c r="BM646" i="1" s="1"/>
  <c r="AW646" i="1"/>
  <c r="AY646" i="1"/>
  <c r="AZ646" i="1"/>
  <c r="AX646" i="1"/>
  <c r="AY562" i="1"/>
  <c r="BM562" i="1" a="1"/>
  <c r="BM562" i="1" s="1"/>
  <c r="AW562" i="1"/>
  <c r="AX562" i="1"/>
  <c r="AZ562" i="1"/>
  <c r="AY393" i="1"/>
  <c r="AZ393" i="1"/>
  <c r="AW393" i="1"/>
  <c r="BM393" i="1" a="1"/>
  <c r="BM393" i="1" s="1"/>
  <c r="AX393" i="1"/>
  <c r="AW146" i="1"/>
  <c r="AZ146" i="1"/>
  <c r="BM146" i="1" a="1"/>
  <c r="BM146" i="1" s="1"/>
  <c r="AY146" i="1"/>
  <c r="AX146" i="1"/>
  <c r="AV872" i="1" a="1"/>
  <c r="AV872" i="1" s="1"/>
  <c r="BN109" i="1" a="1"/>
  <c r="BN109" i="1" s="1"/>
  <c r="BB109" i="1"/>
  <c r="BC109" i="1"/>
  <c r="BD109" i="1"/>
  <c r="BA109" i="1"/>
  <c r="BN45" i="1" a="1"/>
  <c r="BN45" i="1" s="1"/>
  <c r="BB45" i="1"/>
  <c r="BC45" i="1"/>
  <c r="BA45" i="1"/>
  <c r="BD45" i="1"/>
  <c r="AW981" i="1"/>
  <c r="AZ981" i="1"/>
  <c r="AX981" i="1"/>
  <c r="BM981" i="1" a="1"/>
  <c r="BM981" i="1" s="1"/>
  <c r="AY981" i="1"/>
  <c r="AW917" i="1"/>
  <c r="AZ917" i="1"/>
  <c r="AX917" i="1"/>
  <c r="BM917" i="1" a="1"/>
  <c r="BM917" i="1" s="1"/>
  <c r="AY917" i="1"/>
  <c r="AW853" i="1"/>
  <c r="AZ853" i="1"/>
  <c r="AX853" i="1"/>
  <c r="BM853" i="1" a="1"/>
  <c r="BM853" i="1" s="1"/>
  <c r="AY853" i="1"/>
  <c r="AW789" i="1"/>
  <c r="AZ789" i="1"/>
  <c r="AX789" i="1"/>
  <c r="BM789" i="1" a="1"/>
  <c r="BM789" i="1" s="1"/>
  <c r="AY789" i="1"/>
  <c r="AW725" i="1"/>
  <c r="AZ725" i="1"/>
  <c r="AX725" i="1"/>
  <c r="BM725" i="1" a="1"/>
  <c r="BM725" i="1" s="1"/>
  <c r="AY725" i="1"/>
  <c r="AW661" i="1"/>
  <c r="AZ661" i="1"/>
  <c r="AX661" i="1"/>
  <c r="BM661" i="1" a="1"/>
  <c r="BM661" i="1" s="1"/>
  <c r="AY661" i="1"/>
  <c r="AW597" i="1"/>
  <c r="AZ597" i="1"/>
  <c r="AX597" i="1"/>
  <c r="BM597" i="1" a="1"/>
  <c r="BM597" i="1" s="1"/>
  <c r="AY597" i="1"/>
  <c r="AW433" i="1"/>
  <c r="AZ433" i="1"/>
  <c r="BM433" i="1" a="1"/>
  <c r="BM433" i="1" s="1"/>
  <c r="AX433" i="1"/>
  <c r="AY433" i="1"/>
  <c r="BM209" i="1" a="1"/>
  <c r="BM209" i="1" s="1"/>
  <c r="AZ209" i="1"/>
  <c r="AW209" i="1"/>
  <c r="AY209" i="1"/>
  <c r="AX209" i="1"/>
  <c r="BM576" i="1" a="1"/>
  <c r="BM576" i="1" s="1"/>
  <c r="AW576" i="1"/>
  <c r="AX576" i="1"/>
  <c r="AY576" i="1"/>
  <c r="AZ576" i="1"/>
  <c r="AW512" i="1"/>
  <c r="AY512" i="1"/>
  <c r="AX512" i="1"/>
  <c r="BM512" i="1" a="1"/>
  <c r="BM512" i="1" s="1"/>
  <c r="AZ512" i="1"/>
  <c r="BM448" i="1" a="1"/>
  <c r="BM448" i="1" s="1"/>
  <c r="AW448" i="1"/>
  <c r="AY448" i="1"/>
  <c r="AX448" i="1"/>
  <c r="AZ448" i="1"/>
  <c r="BM384" i="1" a="1"/>
  <c r="BM384" i="1" s="1"/>
  <c r="AW384" i="1"/>
  <c r="AY384" i="1"/>
  <c r="AZ384" i="1"/>
  <c r="AX384" i="1"/>
  <c r="BM320" i="1" a="1"/>
  <c r="BM320" i="1" s="1"/>
  <c r="AW320" i="1"/>
  <c r="AY320" i="1"/>
  <c r="AX320" i="1"/>
  <c r="AZ320" i="1"/>
  <c r="AW256" i="1"/>
  <c r="AZ256" i="1"/>
  <c r="AX256" i="1"/>
  <c r="AY256" i="1"/>
  <c r="BM256" i="1" a="1"/>
  <c r="BM256" i="1" s="1"/>
  <c r="AW192" i="1"/>
  <c r="AY192" i="1"/>
  <c r="AX192" i="1"/>
  <c r="AZ192" i="1"/>
  <c r="BM192" i="1" a="1"/>
  <c r="BM192" i="1" s="1"/>
  <c r="AW128" i="1"/>
  <c r="AY128" i="1"/>
  <c r="AZ128" i="1"/>
  <c r="AX128" i="1"/>
  <c r="BM128" i="1" a="1"/>
  <c r="BM128" i="1" s="1"/>
  <c r="BM64" i="1" a="1"/>
  <c r="BM64" i="1" s="1"/>
  <c r="AW64" i="1"/>
  <c r="AY64" i="1"/>
  <c r="AX64" i="1"/>
  <c r="AZ64" i="1"/>
  <c r="AV934" i="1" a="1"/>
  <c r="AV934" i="1" s="1"/>
  <c r="AV768" i="1" a="1"/>
  <c r="AV768" i="1" s="1"/>
  <c r="AX351" i="1"/>
  <c r="AY351" i="1"/>
  <c r="BM351" i="1" a="1"/>
  <c r="BM351" i="1" s="1"/>
  <c r="AZ351" i="1"/>
  <c r="AW351" i="1"/>
  <c r="AX287" i="1"/>
  <c r="AY287" i="1"/>
  <c r="AZ287" i="1"/>
  <c r="BM287" i="1" a="1"/>
  <c r="BM287" i="1" s="1"/>
  <c r="AW287" i="1"/>
  <c r="AZ223" i="1"/>
  <c r="BM223" i="1" a="1"/>
  <c r="BM223" i="1" s="1"/>
  <c r="AX223" i="1"/>
  <c r="AY223" i="1"/>
  <c r="AW223" i="1"/>
  <c r="BM159" i="1" a="1"/>
  <c r="BM159" i="1" s="1"/>
  <c r="AW159" i="1"/>
  <c r="AX159" i="1"/>
  <c r="AZ159" i="1"/>
  <c r="AY159" i="1"/>
  <c r="AX95" i="1"/>
  <c r="AZ95" i="1"/>
  <c r="AW95" i="1"/>
  <c r="AY95" i="1"/>
  <c r="BM95" i="1" a="1"/>
  <c r="BM95" i="1" s="1"/>
  <c r="AX31" i="1"/>
  <c r="AZ31" i="1"/>
  <c r="AW31" i="1"/>
  <c r="BM31" i="1" a="1"/>
  <c r="BM31" i="1" s="1"/>
  <c r="AY31" i="1"/>
  <c r="AV972" i="1" a="1"/>
  <c r="AV972" i="1" s="1"/>
  <c r="AV907" i="1" a="1"/>
  <c r="AV907" i="1" s="1"/>
  <c r="AV667" i="1" a="1"/>
  <c r="AV667" i="1" s="1"/>
  <c r="AV211" i="1" a="1"/>
  <c r="AV211" i="1" s="1"/>
  <c r="BM558" i="1" a="1"/>
  <c r="BM558" i="1" s="1"/>
  <c r="AW558" i="1"/>
  <c r="AX558" i="1"/>
  <c r="AZ558" i="1"/>
  <c r="AY558" i="1"/>
  <c r="AW494" i="1"/>
  <c r="AY494" i="1"/>
  <c r="AZ494" i="1"/>
  <c r="AX494" i="1"/>
  <c r="BM494" i="1" a="1"/>
  <c r="BM494" i="1" s="1"/>
  <c r="BM430" i="1" a="1"/>
  <c r="BM430" i="1" s="1"/>
  <c r="AW430" i="1"/>
  <c r="AX430" i="1"/>
  <c r="AZ430" i="1"/>
  <c r="AY430" i="1"/>
  <c r="BM366" i="1" a="1"/>
  <c r="BM366" i="1" s="1"/>
  <c r="AW366" i="1"/>
  <c r="AX366" i="1"/>
  <c r="AZ366" i="1"/>
  <c r="AY366" i="1"/>
  <c r="BM302" i="1" a="1"/>
  <c r="BM302" i="1" s="1"/>
  <c r="AW302" i="1"/>
  <c r="AX302" i="1"/>
  <c r="AZ302" i="1"/>
  <c r="AY302" i="1"/>
  <c r="BM238" i="1" a="1"/>
  <c r="BM238" i="1" s="1"/>
  <c r="AW238" i="1"/>
  <c r="AY238" i="1"/>
  <c r="AX238" i="1"/>
  <c r="AZ238" i="1"/>
  <c r="BM174" i="1" a="1"/>
  <c r="BM174" i="1" s="1"/>
  <c r="AW174" i="1"/>
  <c r="AY174" i="1"/>
  <c r="AZ174" i="1"/>
  <c r="AX174" i="1"/>
  <c r="AW110" i="1"/>
  <c r="AY110" i="1"/>
  <c r="AZ110" i="1"/>
  <c r="AX110" i="1"/>
  <c r="BM110" i="1" a="1"/>
  <c r="BM110" i="1" s="1"/>
  <c r="AY46" i="1"/>
  <c r="AZ46" i="1"/>
  <c r="AX46" i="1"/>
  <c r="BM46" i="1" a="1"/>
  <c r="BM46" i="1" s="1"/>
  <c r="AW46" i="1"/>
  <c r="AV984" i="1" a="1"/>
  <c r="AV984" i="1" s="1"/>
  <c r="AV920" i="1" a="1"/>
  <c r="AV920" i="1" s="1"/>
  <c r="AV699" i="1" a="1"/>
  <c r="AV699" i="1" s="1"/>
  <c r="AV278" i="1" a="1"/>
  <c r="AV278" i="1" s="1"/>
  <c r="AW549" i="1"/>
  <c r="AZ549" i="1"/>
  <c r="AX549" i="1"/>
  <c r="BM549" i="1" a="1"/>
  <c r="BM549" i="1" s="1"/>
  <c r="AY549" i="1"/>
  <c r="AW485" i="1"/>
  <c r="AX485" i="1"/>
  <c r="AY485" i="1"/>
  <c r="BM485" i="1" a="1"/>
  <c r="BM485" i="1" s="1"/>
  <c r="AZ485" i="1"/>
  <c r="AW421" i="1"/>
  <c r="AX421" i="1"/>
  <c r="AY421" i="1"/>
  <c r="AZ421" i="1"/>
  <c r="BM421" i="1" a="1"/>
  <c r="BM421" i="1" s="1"/>
  <c r="AW357" i="1"/>
  <c r="AX357" i="1"/>
  <c r="AY357" i="1"/>
  <c r="BM357" i="1" a="1"/>
  <c r="BM357" i="1" s="1"/>
  <c r="AZ357" i="1"/>
  <c r="AW293" i="1"/>
  <c r="AX293" i="1"/>
  <c r="AY293" i="1"/>
  <c r="BM293" i="1" a="1"/>
  <c r="BM293" i="1" s="1"/>
  <c r="AZ293" i="1"/>
  <c r="AW229" i="1"/>
  <c r="AX229" i="1"/>
  <c r="AY229" i="1"/>
  <c r="BM229" i="1" a="1"/>
  <c r="BM229" i="1" s="1"/>
  <c r="AZ229" i="1"/>
  <c r="AX165" i="1"/>
  <c r="AY165" i="1"/>
  <c r="AZ165" i="1"/>
  <c r="AW165" i="1"/>
  <c r="BM165" i="1" a="1"/>
  <c r="BM165" i="1" s="1"/>
  <c r="BM101" i="1" a="1"/>
  <c r="BM101" i="1" s="1"/>
  <c r="AY101" i="1"/>
  <c r="AZ101" i="1"/>
  <c r="AX101" i="1"/>
  <c r="AW101" i="1"/>
  <c r="BM37" i="1" a="1"/>
  <c r="BM37" i="1" s="1"/>
  <c r="AY37" i="1"/>
  <c r="AZ37" i="1"/>
  <c r="AW37" i="1"/>
  <c r="AX37" i="1"/>
  <c r="AV970" i="1" a="1"/>
  <c r="AV970" i="1" s="1"/>
  <c r="AV905" i="1" a="1"/>
  <c r="AV905" i="1" s="1"/>
  <c r="AV679" i="1" a="1"/>
  <c r="AV679" i="1" s="1"/>
  <c r="AV270" i="1" a="1"/>
  <c r="AV270" i="1" s="1"/>
  <c r="BM556" i="1" a="1"/>
  <c r="BM556" i="1" s="1"/>
  <c r="AX556" i="1"/>
  <c r="AY556" i="1"/>
  <c r="AW556" i="1"/>
  <c r="AZ556" i="1"/>
  <c r="BM492" i="1" a="1"/>
  <c r="BM492" i="1" s="1"/>
  <c r="AX492" i="1"/>
  <c r="AY492" i="1"/>
  <c r="AZ492" i="1"/>
  <c r="AW492" i="1"/>
  <c r="AW428" i="1"/>
  <c r="AY428" i="1"/>
  <c r="AX428" i="1"/>
  <c r="AZ428" i="1"/>
  <c r="BM428" i="1" a="1"/>
  <c r="BM428" i="1" s="1"/>
  <c r="BM364" i="1" a="1"/>
  <c r="BM364" i="1" s="1"/>
  <c r="AY364" i="1"/>
  <c r="AX364" i="1"/>
  <c r="AW364" i="1"/>
  <c r="AZ364" i="1"/>
  <c r="AW300" i="1"/>
  <c r="AY300" i="1"/>
  <c r="AX300" i="1"/>
  <c r="AZ300" i="1"/>
  <c r="BM300" i="1" a="1"/>
  <c r="BM300" i="1" s="1"/>
  <c r="AZ236" i="1"/>
  <c r="AW236" i="1"/>
  <c r="AX236" i="1"/>
  <c r="BM236" i="1" a="1"/>
  <c r="BM236" i="1" s="1"/>
  <c r="AY236" i="1"/>
  <c r="AX172" i="1"/>
  <c r="AW172" i="1"/>
  <c r="AY172" i="1"/>
  <c r="BM172" i="1" a="1"/>
  <c r="BM172" i="1" s="1"/>
  <c r="AZ172" i="1"/>
  <c r="BM108" i="1" a="1"/>
  <c r="BM108" i="1" s="1"/>
  <c r="AY108" i="1"/>
  <c r="AZ108" i="1"/>
  <c r="AW108" i="1"/>
  <c r="AX108" i="1"/>
  <c r="BM44" i="1" a="1"/>
  <c r="BM44" i="1" s="1"/>
  <c r="AY44" i="1"/>
  <c r="AZ44" i="1"/>
  <c r="AX44" i="1"/>
  <c r="AW44" i="1"/>
  <c r="AV982" i="1" a="1"/>
  <c r="AV982" i="1" s="1"/>
  <c r="AV918" i="1" a="1"/>
  <c r="AV918" i="1" s="1"/>
  <c r="AV736" i="1" a="1"/>
  <c r="AV736" i="1" s="1"/>
  <c r="AV337" i="1" a="1"/>
  <c r="AV337" i="1" s="1"/>
  <c r="AZ571" i="1"/>
  <c r="AW571" i="1"/>
  <c r="AX571" i="1"/>
  <c r="BM571" i="1" a="1"/>
  <c r="BM571" i="1" s="1"/>
  <c r="AY571" i="1"/>
  <c r="AZ507" i="1"/>
  <c r="BM507" i="1" a="1"/>
  <c r="BM507" i="1" s="1"/>
  <c r="AX507" i="1"/>
  <c r="AW507" i="1"/>
  <c r="AY507" i="1"/>
  <c r="AW443" i="1"/>
  <c r="BM443" i="1" a="1"/>
  <c r="BM443" i="1" s="1"/>
  <c r="AX443" i="1"/>
  <c r="AY443" i="1"/>
  <c r="AZ443" i="1"/>
  <c r="BM379" i="1" a="1"/>
  <c r="BM379" i="1" s="1"/>
  <c r="AX379" i="1"/>
  <c r="AY379" i="1"/>
  <c r="AZ379" i="1"/>
  <c r="AW379" i="1"/>
  <c r="BM315" i="1" a="1"/>
  <c r="BM315" i="1" s="1"/>
  <c r="AX315" i="1"/>
  <c r="AY315" i="1"/>
  <c r="AZ315" i="1"/>
  <c r="AW315" i="1"/>
  <c r="BM251" i="1" a="1"/>
  <c r="BM251" i="1" s="1"/>
  <c r="AX251" i="1"/>
  <c r="AW251" i="1"/>
  <c r="AY251" i="1"/>
  <c r="AZ251" i="1"/>
  <c r="AW187" i="1"/>
  <c r="AY187" i="1"/>
  <c r="AX187" i="1"/>
  <c r="AZ187" i="1"/>
  <c r="BM187" i="1" a="1"/>
  <c r="BM187" i="1" s="1"/>
  <c r="AX123" i="1"/>
  <c r="AZ123" i="1"/>
  <c r="BM123" i="1" a="1"/>
  <c r="BM123" i="1" s="1"/>
  <c r="AY123" i="1"/>
  <c r="AW123" i="1"/>
  <c r="AX59" i="1"/>
  <c r="AZ59" i="1"/>
  <c r="AW59" i="1"/>
  <c r="BM59" i="1" a="1"/>
  <c r="BM59" i="1" s="1"/>
  <c r="AY59" i="1"/>
  <c r="AV994" i="1" a="1"/>
  <c r="AV994" i="1" s="1"/>
  <c r="AV930" i="1" a="1"/>
  <c r="AV930" i="1" s="1"/>
  <c r="AV799" i="1" a="1"/>
  <c r="AV799" i="1" s="1"/>
  <c r="AV557" i="1" a="1"/>
  <c r="AV557" i="1" s="1"/>
  <c r="AR331" i="1" a="1"/>
  <c r="AR331" i="1" s="1"/>
  <c r="AV826" i="1" a="1"/>
  <c r="AV826" i="1" s="1"/>
  <c r="AV762" i="1" a="1"/>
  <c r="AV762" i="1" s="1"/>
  <c r="AV698" i="1" a="1"/>
  <c r="AV698" i="1" s="1"/>
  <c r="AV663" i="1" a="1"/>
  <c r="AV663" i="1" s="1"/>
  <c r="AV524" i="1" a="1"/>
  <c r="AV524" i="1" s="1"/>
  <c r="AV356" i="1" a="1"/>
  <c r="AV356" i="1" s="1"/>
  <c r="AV137" i="1" a="1"/>
  <c r="AV137" i="1" s="1"/>
  <c r="AV851" i="1" a="1"/>
  <c r="AV851" i="1" s="1"/>
  <c r="AV788" i="1" a="1"/>
  <c r="AV788" i="1" s="1"/>
  <c r="AV724" i="1" a="1"/>
  <c r="AV724" i="1" s="1"/>
  <c r="AV638" i="1" a="1"/>
  <c r="AV638" i="1" s="1"/>
  <c r="AV574" i="1" a="1"/>
  <c r="AV574" i="1" s="1"/>
  <c r="AV459" i="1" a="1"/>
  <c r="AV459" i="1" s="1"/>
  <c r="AV274" i="1" a="1"/>
  <c r="AV274" i="1" s="1"/>
  <c r="AR965" i="1" a="1"/>
  <c r="AR965" i="1" s="1"/>
  <c r="AV792" i="1" a="1"/>
  <c r="AV792" i="1" s="1"/>
  <c r="AV728" i="1" a="1"/>
  <c r="AV728" i="1" s="1"/>
  <c r="AV644" i="1" a="1"/>
  <c r="AV644" i="1" s="1"/>
  <c r="AV580" i="1" a="1"/>
  <c r="AV580" i="1" s="1"/>
  <c r="AV475" i="1" a="1"/>
  <c r="AV475" i="1" s="1"/>
  <c r="AV308" i="1" a="1"/>
  <c r="AV308" i="1" s="1"/>
  <c r="AV84" i="1" a="1"/>
  <c r="AV84" i="1" s="1"/>
  <c r="AV900" i="1" a="1"/>
  <c r="AV900" i="1" s="1"/>
  <c r="AV765" i="1" a="1"/>
  <c r="AV765" i="1" s="1"/>
  <c r="AV701" i="1" a="1"/>
  <c r="AV701" i="1" s="1"/>
  <c r="AV659" i="1" a="1"/>
  <c r="AV659" i="1" s="1"/>
  <c r="AV595" i="1" a="1"/>
  <c r="AV595" i="1" s="1"/>
  <c r="AV515" i="1" a="1"/>
  <c r="AV515" i="1" s="1"/>
  <c r="AV327" i="1" a="1"/>
  <c r="AV327" i="1" s="1"/>
  <c r="AV155" i="1" a="1"/>
  <c r="AV155" i="1" s="1"/>
  <c r="AV899" i="1" a="1"/>
  <c r="AV899" i="1" s="1"/>
  <c r="AV835" i="1" a="1"/>
  <c r="AV835" i="1" s="1"/>
  <c r="AV775" i="1" a="1"/>
  <c r="AV775" i="1" s="1"/>
  <c r="AV711" i="1" a="1"/>
  <c r="AV711" i="1" s="1"/>
  <c r="AV618" i="1" a="1"/>
  <c r="AV618" i="1" s="1"/>
  <c r="AV554" i="1" a="1"/>
  <c r="AV554" i="1" s="1"/>
  <c r="AV404" i="1" a="1"/>
  <c r="AV404" i="1" s="1"/>
  <c r="AV244" i="1" a="1"/>
  <c r="AV244" i="1" s="1"/>
  <c r="AV873" i="1" a="1"/>
  <c r="AV873" i="1" s="1"/>
  <c r="AV809" i="1" a="1"/>
  <c r="AV809" i="1" s="1"/>
  <c r="AV753" i="1" a="1"/>
  <c r="AV753" i="1" s="1"/>
  <c r="AV689" i="1" a="1"/>
  <c r="AV689" i="1" s="1"/>
  <c r="AV649" i="1" a="1"/>
  <c r="AV649" i="1" s="1"/>
  <c r="AV487" i="1" a="1"/>
  <c r="AV487" i="1" s="1"/>
  <c r="AV320" i="1" a="1"/>
  <c r="AV320" i="1" s="1"/>
  <c r="AV148" i="1" a="1"/>
  <c r="AV148" i="1" s="1"/>
  <c r="AR686" i="1" a="1"/>
  <c r="AR686" i="1" s="1"/>
  <c r="AV494" i="1" a="1"/>
  <c r="AV494" i="1" s="1"/>
  <c r="AV299" i="1" a="1"/>
  <c r="AV299" i="1" s="1"/>
  <c r="AV239" i="1" a="1"/>
  <c r="AV239" i="1" s="1"/>
  <c r="AV154" i="1" a="1"/>
  <c r="AV154" i="1" s="1"/>
  <c r="AV41" i="1" a="1"/>
  <c r="AV41" i="1" s="1"/>
  <c r="AR662" i="1" a="1"/>
  <c r="AR662" i="1" s="1"/>
  <c r="AV533" i="1" a="1"/>
  <c r="AV533" i="1" s="1"/>
  <c r="AV469" i="1" a="1"/>
  <c r="AV469" i="1" s="1"/>
  <c r="AV405" i="1" a="1"/>
  <c r="AV405" i="1" s="1"/>
  <c r="AV343" i="1" a="1"/>
  <c r="AV343" i="1" s="1"/>
  <c r="AV276" i="1" a="1"/>
  <c r="AV276" i="1" s="1"/>
  <c r="AV209" i="1" a="1"/>
  <c r="AV209" i="1" s="1"/>
  <c r="AV110" i="1" a="1"/>
  <c r="AV110" i="1" s="1"/>
  <c r="AR1003" i="1" a="1"/>
  <c r="AR1003" i="1" s="1"/>
  <c r="AR844" i="1" a="1"/>
  <c r="AR844" i="1" s="1"/>
  <c r="AR547" i="1" a="1"/>
  <c r="AR547" i="1" s="1"/>
  <c r="AR622" i="1" a="1"/>
  <c r="AR622" i="1" s="1"/>
  <c r="AV506" i="1" a="1"/>
  <c r="AV506" i="1" s="1"/>
  <c r="AV442" i="1" a="1"/>
  <c r="AV442" i="1" s="1"/>
  <c r="AV250" i="1" a="1"/>
  <c r="AV250" i="1" s="1"/>
  <c r="AV185" i="1" a="1"/>
  <c r="AV185" i="1" s="1"/>
  <c r="AV62" i="1" a="1"/>
  <c r="AV62" i="1" s="1"/>
  <c r="AR928" i="1" a="1"/>
  <c r="AR928" i="1" s="1"/>
  <c r="AV529" i="1" a="1"/>
  <c r="AV529" i="1" s="1"/>
  <c r="AV465" i="1" a="1"/>
  <c r="AV465" i="1" s="1"/>
  <c r="AV401" i="1" a="1"/>
  <c r="AV401" i="1" s="1"/>
  <c r="AV339" i="1" a="1"/>
  <c r="AV339" i="1" s="1"/>
  <c r="AV213" i="1" a="1"/>
  <c r="AV213" i="1" s="1"/>
  <c r="AV117" i="1" a="1"/>
  <c r="AV117" i="1" s="1"/>
  <c r="AR673" i="1" a="1"/>
  <c r="AR673" i="1" s="1"/>
  <c r="AV528" i="1" a="1"/>
  <c r="AV528" i="1" s="1"/>
  <c r="AV464" i="1" a="1"/>
  <c r="AV464" i="1" s="1"/>
  <c r="AV400" i="1" a="1"/>
  <c r="AV400" i="1" s="1"/>
  <c r="AV271" i="1" a="1"/>
  <c r="AV271" i="1" s="1"/>
  <c r="AV205" i="1" a="1"/>
  <c r="AV205" i="1" s="1"/>
  <c r="AR807" i="1" a="1"/>
  <c r="AR807" i="1" s="1"/>
  <c r="AR485" i="1" a="1"/>
  <c r="AR485" i="1" s="1"/>
  <c r="AR760" i="1" a="1"/>
  <c r="AR760" i="1" s="1"/>
  <c r="AR661" i="1" a="1"/>
  <c r="AR661" i="1" s="1"/>
  <c r="AR518" i="1" a="1"/>
  <c r="AR518" i="1" s="1"/>
  <c r="AV125" i="1" a="1"/>
  <c r="AV125" i="1" s="1"/>
  <c r="AV61" i="1" a="1"/>
  <c r="AV61" i="1" s="1"/>
  <c r="AR999" i="1" a="1"/>
  <c r="AR999" i="1" s="1"/>
  <c r="AR919" i="1" a="1"/>
  <c r="AR919" i="1" s="1"/>
  <c r="AR823" i="1" a="1"/>
  <c r="AR823" i="1" s="1"/>
  <c r="AR614" i="1" a="1"/>
  <c r="AR614" i="1" s="1"/>
  <c r="AR237" i="1" a="1"/>
  <c r="AR237" i="1" s="1"/>
  <c r="AV94" i="1" a="1"/>
  <c r="AV94" i="1" s="1"/>
  <c r="AR1017" i="1" a="1"/>
  <c r="AR1017" i="1" s="1"/>
  <c r="AR932" i="1" a="1"/>
  <c r="AR932" i="1" s="1"/>
  <c r="AR850" i="1" a="1"/>
  <c r="AR850" i="1" s="1"/>
  <c r="AR755" i="1" a="1"/>
  <c r="AR755" i="1" s="1"/>
  <c r="AR655" i="1" a="1"/>
  <c r="AR655" i="1" s="1"/>
  <c r="AR497" i="1" a="1"/>
  <c r="AR497" i="1" s="1"/>
  <c r="AR179" i="1" a="1"/>
  <c r="AR179" i="1" s="1"/>
  <c r="AV150" i="1" a="1"/>
  <c r="AV150" i="1" s="1"/>
  <c r="AV86" i="1" a="1"/>
  <c r="AV86" i="1" s="1"/>
  <c r="AR1022" i="1" a="1"/>
  <c r="AR1022" i="1" s="1"/>
  <c r="AR960" i="1" a="1"/>
  <c r="AR960" i="1" s="1"/>
  <c r="AR859" i="1" a="1"/>
  <c r="AR859" i="1" s="1"/>
  <c r="AR766" i="1" a="1"/>
  <c r="AR766" i="1" s="1"/>
  <c r="AR664" i="1" a="1"/>
  <c r="AR664" i="1" s="1"/>
  <c r="AR573" i="1" a="1"/>
  <c r="AR573" i="1" s="1"/>
  <c r="AR82" i="1" a="1"/>
  <c r="AR82" i="1" s="1"/>
  <c r="AV135" i="1" a="1"/>
  <c r="AV135" i="1" s="1"/>
  <c r="AV71" i="1" a="1"/>
  <c r="AV71" i="1" s="1"/>
  <c r="AR992" i="1" a="1"/>
  <c r="AR992" i="1" s="1"/>
  <c r="AR909" i="1" a="1"/>
  <c r="AR909" i="1" s="1"/>
  <c r="AR815" i="1" a="1"/>
  <c r="AR815" i="1" s="1"/>
  <c r="AR712" i="1" a="1"/>
  <c r="AR712" i="1" s="1"/>
  <c r="AR297" i="1" a="1"/>
  <c r="AR297" i="1" s="1"/>
  <c r="AR963" i="1" a="1"/>
  <c r="AR963" i="1" s="1"/>
  <c r="AR860" i="1" a="1"/>
  <c r="AR860" i="1" s="1"/>
  <c r="AR797" i="1" a="1"/>
  <c r="AR797" i="1" s="1"/>
  <c r="AR733" i="1" a="1"/>
  <c r="AR733" i="1" s="1"/>
  <c r="AR670" i="1" a="1"/>
  <c r="AR670" i="1" s="1"/>
  <c r="AR592" i="1" a="1"/>
  <c r="AR592" i="1" s="1"/>
  <c r="AR372" i="1" a="1"/>
  <c r="AR372" i="1" s="1"/>
  <c r="AR892" i="1" a="1"/>
  <c r="AR892" i="1" s="1"/>
  <c r="AR846" i="1" a="1"/>
  <c r="AR846" i="1" s="1"/>
  <c r="AR778" i="1" a="1"/>
  <c r="AR778" i="1" s="1"/>
  <c r="AR714" i="1" a="1"/>
  <c r="AR714" i="1" s="1"/>
  <c r="AR653" i="1" a="1"/>
  <c r="AR653" i="1" s="1"/>
  <c r="AR596" i="1" a="1"/>
  <c r="AR596" i="1" s="1"/>
  <c r="AR433" i="1" a="1"/>
  <c r="AR433" i="1" s="1"/>
  <c r="AR203" i="1" a="1"/>
  <c r="AR203" i="1" s="1"/>
  <c r="AR952" i="1" a="1"/>
  <c r="AR952" i="1" s="1"/>
  <c r="AR785" i="1" a="1"/>
  <c r="AR785" i="1" s="1"/>
  <c r="AR721" i="1" a="1"/>
  <c r="AR721" i="1" s="1"/>
  <c r="AR581" i="1" a="1"/>
  <c r="AR581" i="1" s="1"/>
  <c r="AR253" i="1" a="1"/>
  <c r="AR253" i="1" s="1"/>
  <c r="AR575" i="1" a="1"/>
  <c r="AR575" i="1" s="1"/>
  <c r="AR411" i="1" a="1"/>
  <c r="AR411" i="1" s="1"/>
  <c r="AR360" i="1" a="1"/>
  <c r="AR360" i="1" s="1"/>
  <c r="AR232" i="1" a="1"/>
  <c r="AR232" i="1" s="1"/>
  <c r="AR171" i="1" a="1"/>
  <c r="AR171" i="1" s="1"/>
  <c r="AR96" i="1" a="1"/>
  <c r="AR96" i="1" s="1"/>
  <c r="AR38" i="1" a="1"/>
  <c r="AR38" i="1" s="1"/>
  <c r="AR516" i="1" a="1"/>
  <c r="AR516" i="1" s="1"/>
  <c r="AR457" i="1" a="1"/>
  <c r="AR457" i="1" s="1"/>
  <c r="AR376" i="1" a="1"/>
  <c r="AR376" i="1" s="1"/>
  <c r="AR312" i="1" a="1"/>
  <c r="AR312" i="1" s="1"/>
  <c r="AR251" i="1" a="1"/>
  <c r="AR251" i="1" s="1"/>
  <c r="AR184" i="1" a="1"/>
  <c r="AR184" i="1" s="1"/>
  <c r="AR122" i="1" a="1"/>
  <c r="AR122" i="1" s="1"/>
  <c r="AR52" i="1" a="1"/>
  <c r="AR52" i="1" s="1"/>
  <c r="AR455" i="1" a="1"/>
  <c r="AR455" i="1" s="1"/>
  <c r="AR380" i="1" a="1"/>
  <c r="AR380" i="1" s="1"/>
  <c r="AR317" i="1" a="1"/>
  <c r="AR317" i="1" s="1"/>
  <c r="AR243" i="1" a="1"/>
  <c r="AR243" i="1" s="1"/>
  <c r="AR189" i="1" a="1"/>
  <c r="AR189" i="1" s="1"/>
  <c r="AR114" i="1" a="1"/>
  <c r="AR114" i="1" s="1"/>
  <c r="AR43" i="1" a="1"/>
  <c r="AR43" i="1" s="1"/>
  <c r="AR540" i="1" a="1"/>
  <c r="AR540" i="1" s="1"/>
  <c r="AR483" i="1" a="1"/>
  <c r="AR483" i="1" s="1"/>
  <c r="AR431" i="1" a="1"/>
  <c r="AR431" i="1" s="1"/>
  <c r="AR309" i="1" a="1"/>
  <c r="AR309" i="1" s="1"/>
  <c r="AR255" i="1" a="1"/>
  <c r="AR255" i="1" s="1"/>
  <c r="AR181" i="1" a="1"/>
  <c r="AR181" i="1" s="1"/>
  <c r="AR127" i="1" a="1"/>
  <c r="AR127" i="1" s="1"/>
  <c r="AR64" i="1" a="1"/>
  <c r="AR64" i="1" s="1"/>
  <c r="AR558" i="1" a="1"/>
  <c r="AR558" i="1" s="1"/>
  <c r="AR489" i="1" a="1"/>
  <c r="AR489" i="1" s="1"/>
  <c r="AR407" i="1" a="1"/>
  <c r="AR407" i="1" s="1"/>
  <c r="AR342" i="1" a="1"/>
  <c r="AR342" i="1" s="1"/>
  <c r="AR268" i="1" a="1"/>
  <c r="AR268" i="1" s="1"/>
  <c r="AR214" i="1" a="1"/>
  <c r="AR214" i="1" s="1"/>
  <c r="AR140" i="1" a="1"/>
  <c r="AR140" i="1" s="1"/>
  <c r="AR545" i="1" a="1"/>
  <c r="AR545" i="1" s="1"/>
  <c r="AR482" i="1" a="1"/>
  <c r="AR482" i="1" s="1"/>
  <c r="AR424" i="1" a="1"/>
  <c r="AR424" i="1" s="1"/>
  <c r="AR373" i="1" a="1"/>
  <c r="AR373" i="1" s="1"/>
  <c r="AR321" i="1" a="1"/>
  <c r="AR321" i="1" s="1"/>
  <c r="AR193" i="1" a="1"/>
  <c r="AR193" i="1" s="1"/>
  <c r="AR69" i="1" a="1"/>
  <c r="AR69" i="1" s="1"/>
  <c r="BN891" i="1" a="1"/>
  <c r="BN891" i="1" s="1"/>
  <c r="BA891" i="1"/>
  <c r="BB891" i="1"/>
  <c r="BC891" i="1"/>
  <c r="BD891" i="1"/>
  <c r="BC100" i="1"/>
  <c r="BD100" i="1"/>
  <c r="BA100" i="1"/>
  <c r="BB100" i="1"/>
  <c r="BN100" i="1" a="1"/>
  <c r="BN100" i="1" s="1"/>
  <c r="BA930" i="1"/>
  <c r="BC930" i="1"/>
  <c r="BB930" i="1"/>
  <c r="BD930" i="1"/>
  <c r="BN930" i="1" a="1"/>
  <c r="BN930" i="1" s="1"/>
  <c r="BC221" i="1"/>
  <c r="BD221" i="1"/>
  <c r="BN221" i="1" a="1"/>
  <c r="BN221" i="1" s="1"/>
  <c r="BA221" i="1"/>
  <c r="BB221" i="1"/>
  <c r="BA1009" i="1"/>
  <c r="BB1009" i="1"/>
  <c r="BD1009" i="1"/>
  <c r="BN1009" i="1" a="1"/>
  <c r="BN1009" i="1" s="1"/>
  <c r="BC1009" i="1"/>
  <c r="BN433" i="1" a="1"/>
  <c r="BN433" i="1" s="1"/>
  <c r="BB433" i="1"/>
  <c r="BC433" i="1"/>
  <c r="BA433" i="1"/>
  <c r="BD433" i="1"/>
  <c r="BN421" i="1" a="1"/>
  <c r="BN421" i="1" s="1"/>
  <c r="BA421" i="1"/>
  <c r="BB421" i="1"/>
  <c r="BC421" i="1"/>
  <c r="BD421" i="1"/>
  <c r="BN736" i="1" a="1"/>
  <c r="BN736" i="1" s="1"/>
  <c r="BA736" i="1"/>
  <c r="BB736" i="1"/>
  <c r="BD736" i="1"/>
  <c r="BC736" i="1"/>
  <c r="BM257" i="1" a="1"/>
  <c r="BM257" i="1" s="1"/>
  <c r="AX257" i="1"/>
  <c r="AY257" i="1"/>
  <c r="AW257" i="1"/>
  <c r="AZ257" i="1"/>
  <c r="BN855" i="1" a="1"/>
  <c r="BN855" i="1" s="1"/>
  <c r="BC855" i="1"/>
  <c r="BA855" i="1"/>
  <c r="BB855" i="1"/>
  <c r="BD855" i="1"/>
  <c r="BN364" i="1" a="1"/>
  <c r="BN364" i="1" s="1"/>
  <c r="BC364" i="1"/>
  <c r="BA364" i="1"/>
  <c r="BB364" i="1"/>
  <c r="BD364" i="1"/>
  <c r="BN316" i="1" a="1"/>
  <c r="BN316" i="1" s="1"/>
  <c r="BC316" i="1"/>
  <c r="BD316" i="1"/>
  <c r="BA316" i="1"/>
  <c r="BB316" i="1"/>
  <c r="BA726" i="1"/>
  <c r="BB726" i="1"/>
  <c r="BD726" i="1"/>
  <c r="BC726" i="1"/>
  <c r="BN726" i="1" a="1"/>
  <c r="BN726" i="1" s="1"/>
  <c r="AX97" i="1"/>
  <c r="BM97" i="1" a="1"/>
  <c r="BM97" i="1" s="1"/>
  <c r="AY97" i="1"/>
  <c r="AZ97" i="1"/>
  <c r="AW97" i="1"/>
  <c r="BD259" i="1"/>
  <c r="BB259" i="1"/>
  <c r="BC259" i="1"/>
  <c r="BN259" i="1" a="1"/>
  <c r="BN259" i="1" s="1"/>
  <c r="BA259" i="1"/>
  <c r="AY811" i="1"/>
  <c r="AZ811" i="1"/>
  <c r="AW811" i="1"/>
  <c r="BM811" i="1" a="1"/>
  <c r="BM811" i="1" s="1"/>
  <c r="AX811" i="1"/>
  <c r="BN490" i="1" a="1"/>
  <c r="BN490" i="1" s="1"/>
  <c r="BC490" i="1"/>
  <c r="BD490" i="1"/>
  <c r="BA490" i="1"/>
  <c r="BB490" i="1"/>
  <c r="BC42" i="1"/>
  <c r="BD42" i="1"/>
  <c r="BA42" i="1"/>
  <c r="BB42" i="1"/>
  <c r="BN42" i="1" a="1"/>
  <c r="BN42" i="1" s="1"/>
  <c r="AW594" i="1"/>
  <c r="AY594" i="1"/>
  <c r="AZ594" i="1"/>
  <c r="BM594" i="1" a="1"/>
  <c r="BM594" i="1" s="1"/>
  <c r="AX594" i="1"/>
  <c r="BN536" i="1" a="1"/>
  <c r="BN536" i="1" s="1"/>
  <c r="BC536" i="1"/>
  <c r="BD536" i="1"/>
  <c r="BA536" i="1"/>
  <c r="BB536" i="1"/>
  <c r="BN88" i="1" a="1"/>
  <c r="BN88" i="1" s="1"/>
  <c r="BC88" i="1"/>
  <c r="BD88" i="1"/>
  <c r="BA88" i="1"/>
  <c r="BB88" i="1"/>
  <c r="AY704" i="1"/>
  <c r="AZ704" i="1"/>
  <c r="BM704" i="1" a="1"/>
  <c r="BM704" i="1" s="1"/>
  <c r="AW704" i="1"/>
  <c r="AX704" i="1"/>
  <c r="BN663" i="1" a="1"/>
  <c r="BN663" i="1" s="1"/>
  <c r="BC663" i="1"/>
  <c r="BA663" i="1"/>
  <c r="BB663" i="1"/>
  <c r="BD663" i="1"/>
  <c r="BN471" i="1" a="1"/>
  <c r="BN471" i="1" s="1"/>
  <c r="BA471" i="1"/>
  <c r="BB471" i="1"/>
  <c r="BC471" i="1"/>
  <c r="BD471" i="1"/>
  <c r="BN279" i="1" a="1"/>
  <c r="BN279" i="1" s="1"/>
  <c r="BA279" i="1"/>
  <c r="BD279" i="1"/>
  <c r="BB279" i="1"/>
  <c r="BC279" i="1"/>
  <c r="BN87" i="1" a="1"/>
  <c r="BN87" i="1" s="1"/>
  <c r="BA87" i="1"/>
  <c r="BB87" i="1"/>
  <c r="BC87" i="1"/>
  <c r="BD87" i="1"/>
  <c r="BM895" i="1" a="1"/>
  <c r="BM895" i="1" s="1"/>
  <c r="AY895" i="1"/>
  <c r="AZ895" i="1"/>
  <c r="AX895" i="1"/>
  <c r="AW895" i="1"/>
  <c r="BM639" i="1" a="1"/>
  <c r="BM639" i="1" s="1"/>
  <c r="AY639" i="1"/>
  <c r="AZ639" i="1"/>
  <c r="AX639" i="1"/>
  <c r="AW639" i="1"/>
  <c r="BA486" i="1"/>
  <c r="BB486" i="1"/>
  <c r="BN486" i="1" a="1"/>
  <c r="BN486" i="1" s="1"/>
  <c r="BC486" i="1"/>
  <c r="BD486" i="1"/>
  <c r="BA230" i="1"/>
  <c r="BB230" i="1"/>
  <c r="BN230" i="1" a="1"/>
  <c r="BN230" i="1" s="1"/>
  <c r="BC230" i="1"/>
  <c r="BD230" i="1"/>
  <c r="BA38" i="1"/>
  <c r="BB38" i="1"/>
  <c r="BN38" i="1" a="1"/>
  <c r="BN38" i="1" s="1"/>
  <c r="BC38" i="1"/>
  <c r="BD38" i="1"/>
  <c r="AY846" i="1"/>
  <c r="AZ846" i="1"/>
  <c r="BM846" i="1" a="1"/>
  <c r="BM846" i="1" s="1"/>
  <c r="AW846" i="1"/>
  <c r="AX846" i="1"/>
  <c r="AY654" i="1"/>
  <c r="AZ654" i="1"/>
  <c r="BM654" i="1" a="1"/>
  <c r="BM654" i="1" s="1"/>
  <c r="AW654" i="1"/>
  <c r="AX654" i="1"/>
  <c r="AW178" i="1"/>
  <c r="AY178" i="1"/>
  <c r="BM178" i="1" a="1"/>
  <c r="BM178" i="1" s="1"/>
  <c r="AZ178" i="1"/>
  <c r="AX178" i="1"/>
  <c r="BB53" i="1"/>
  <c r="BC53" i="1"/>
  <c r="BD53" i="1"/>
  <c r="BN53" i="1" a="1"/>
  <c r="BN53" i="1" s="1"/>
  <c r="BA53" i="1"/>
  <c r="BM861" i="1" a="1"/>
  <c r="BM861" i="1" s="1"/>
  <c r="AY861" i="1"/>
  <c r="AX861" i="1"/>
  <c r="AW861" i="1"/>
  <c r="AZ861" i="1"/>
  <c r="AY669" i="1"/>
  <c r="AX669" i="1"/>
  <c r="BM669" i="1" a="1"/>
  <c r="BM669" i="1" s="1"/>
  <c r="AZ669" i="1"/>
  <c r="AW669" i="1"/>
  <c r="AY241" i="1"/>
  <c r="AZ241" i="1"/>
  <c r="BM241" i="1" a="1"/>
  <c r="BM241" i="1" s="1"/>
  <c r="AW241" i="1"/>
  <c r="AX241" i="1"/>
  <c r="BM520" i="1" a="1"/>
  <c r="BM520" i="1" s="1"/>
  <c r="AW520" i="1"/>
  <c r="AX520" i="1"/>
  <c r="AY520" i="1"/>
  <c r="AZ520" i="1"/>
  <c r="AY328" i="1"/>
  <c r="AX328" i="1"/>
  <c r="AZ328" i="1"/>
  <c r="BM328" i="1" a="1"/>
  <c r="BM328" i="1" s="1"/>
  <c r="AW328" i="1"/>
  <c r="BM136" i="1" a="1"/>
  <c r="BM136" i="1" s="1"/>
  <c r="AW136" i="1"/>
  <c r="AY136" i="1"/>
  <c r="AZ136" i="1"/>
  <c r="AX136" i="1"/>
  <c r="AX359" i="1"/>
  <c r="AY359" i="1"/>
  <c r="AW359" i="1"/>
  <c r="AZ359" i="1"/>
  <c r="BM359" i="1" a="1"/>
  <c r="BM359" i="1" s="1"/>
  <c r="BM167" i="1" a="1"/>
  <c r="BM167" i="1" s="1"/>
  <c r="AZ167" i="1"/>
  <c r="AY167" i="1"/>
  <c r="AW167" i="1"/>
  <c r="AX167" i="1"/>
  <c r="AV978" i="1" a="1"/>
  <c r="AV978" i="1" s="1"/>
  <c r="AX438" i="1"/>
  <c r="AZ438" i="1"/>
  <c r="BM438" i="1" a="1"/>
  <c r="BM438" i="1" s="1"/>
  <c r="AW438" i="1"/>
  <c r="AY438" i="1"/>
  <c r="AY246" i="1"/>
  <c r="AW246" i="1"/>
  <c r="AX246" i="1"/>
  <c r="BM246" i="1" a="1"/>
  <c r="BM246" i="1" s="1"/>
  <c r="AZ246" i="1"/>
  <c r="BM54" i="1" a="1"/>
  <c r="BM54" i="1" s="1"/>
  <c r="AW54" i="1"/>
  <c r="AY54" i="1"/>
  <c r="AX54" i="1"/>
  <c r="AZ54" i="1"/>
  <c r="AX429" i="1"/>
  <c r="AY429" i="1"/>
  <c r="AW429" i="1"/>
  <c r="BM429" i="1" a="1"/>
  <c r="BM429" i="1" s="1"/>
  <c r="AZ429" i="1"/>
  <c r="AW237" i="1"/>
  <c r="AY237" i="1"/>
  <c r="AX237" i="1"/>
  <c r="AZ237" i="1"/>
  <c r="BM237" i="1" a="1"/>
  <c r="BM237" i="1" s="1"/>
  <c r="AZ45" i="1"/>
  <c r="BM45" i="1" a="1"/>
  <c r="BM45" i="1" s="1"/>
  <c r="AX45" i="1"/>
  <c r="AY45" i="1"/>
  <c r="AW45" i="1"/>
  <c r="AW500" i="1"/>
  <c r="AX500" i="1"/>
  <c r="BM500" i="1" a="1"/>
  <c r="BM500" i="1" s="1"/>
  <c r="AZ500" i="1"/>
  <c r="AY500" i="1"/>
  <c r="BM308" i="1" a="1"/>
  <c r="BM308" i="1" s="1"/>
  <c r="AY308" i="1"/>
  <c r="AX308" i="1"/>
  <c r="AW308" i="1"/>
  <c r="AZ308" i="1"/>
  <c r="AZ52" i="1"/>
  <c r="BM52" i="1" a="1"/>
  <c r="BM52" i="1" s="1"/>
  <c r="AW52" i="1"/>
  <c r="AY52" i="1"/>
  <c r="AX52" i="1"/>
  <c r="BM515" i="1" a="1"/>
  <c r="BM515" i="1" s="1"/>
  <c r="AX515" i="1"/>
  <c r="AW515" i="1"/>
  <c r="AY515" i="1"/>
  <c r="AZ515" i="1"/>
  <c r="BM323" i="1" a="1"/>
  <c r="BM323" i="1" s="1"/>
  <c r="AX323" i="1"/>
  <c r="AY323" i="1"/>
  <c r="AZ323" i="1"/>
  <c r="AW323" i="1"/>
  <c r="BM131" i="1" a="1"/>
  <c r="BM131" i="1" s="1"/>
  <c r="AY131" i="1"/>
  <c r="AZ131" i="1"/>
  <c r="AX131" i="1"/>
  <c r="AW131" i="1"/>
  <c r="AV589" i="1" a="1"/>
  <c r="AV589" i="1" s="1"/>
  <c r="AV495" i="1" a="1"/>
  <c r="AV495" i="1" s="1"/>
  <c r="AR1005" i="1" a="1"/>
  <c r="AR1005" i="1" s="1"/>
  <c r="AV350" i="1" a="1"/>
  <c r="AV350" i="1" s="1"/>
  <c r="AV200" i="1" a="1"/>
  <c r="AV200" i="1" s="1"/>
  <c r="AR578" i="1" a="1"/>
  <c r="AR578" i="1" s="1"/>
  <c r="AV165" i="1" a="1"/>
  <c r="AV165" i="1" s="1"/>
  <c r="AR726" i="1" a="1"/>
  <c r="AR726" i="1" s="1"/>
  <c r="AR394" i="1" a="1"/>
  <c r="AR394" i="1" s="1"/>
  <c r="AR896" i="1" a="1"/>
  <c r="AR896" i="1" s="1"/>
  <c r="AR530" i="1" a="1"/>
  <c r="AR530" i="1" s="1"/>
  <c r="AR534" i="1" a="1"/>
  <c r="AR534" i="1" s="1"/>
  <c r="AR437" i="1" a="1"/>
  <c r="AR437" i="1" s="1"/>
  <c r="AR275" i="1" a="1"/>
  <c r="AR275" i="1" s="1"/>
  <c r="AR147" i="1" a="1"/>
  <c r="AR147" i="1" s="1"/>
  <c r="BD709" i="1"/>
  <c r="BC709" i="1"/>
  <c r="BA709" i="1"/>
  <c r="BN709" i="1" a="1"/>
  <c r="BN709" i="1" s="1"/>
  <c r="BB709" i="1"/>
  <c r="AX330" i="1"/>
  <c r="BM330" i="1" a="1"/>
  <c r="BM330" i="1" s="1"/>
  <c r="AW330" i="1"/>
  <c r="AY330" i="1"/>
  <c r="AZ330" i="1"/>
  <c r="BB669" i="1"/>
  <c r="BD669" i="1"/>
  <c r="BN669" i="1" a="1"/>
  <c r="BN669" i="1" s="1"/>
  <c r="BC669" i="1"/>
  <c r="BA669" i="1"/>
  <c r="AZ945" i="1"/>
  <c r="AX945" i="1"/>
  <c r="AW945" i="1"/>
  <c r="BM945" i="1" a="1"/>
  <c r="BM945" i="1" s="1"/>
  <c r="AY945" i="1"/>
  <c r="BD1003" i="1"/>
  <c r="BB1003" i="1"/>
  <c r="BN1003" i="1" a="1"/>
  <c r="BN1003" i="1" s="1"/>
  <c r="BC1003" i="1"/>
  <c r="BA1003" i="1"/>
  <c r="BB939" i="1"/>
  <c r="BD939" i="1"/>
  <c r="BN939" i="1" a="1"/>
  <c r="BN939" i="1" s="1"/>
  <c r="BC939" i="1"/>
  <c r="BA939" i="1"/>
  <c r="BB875" i="1"/>
  <c r="BD875" i="1"/>
  <c r="BN875" i="1" a="1"/>
  <c r="BN875" i="1" s="1"/>
  <c r="BC875" i="1"/>
  <c r="BA875" i="1"/>
  <c r="BB811" i="1"/>
  <c r="BD811" i="1"/>
  <c r="BN811" i="1" a="1"/>
  <c r="BN811" i="1" s="1"/>
  <c r="BC811" i="1"/>
  <c r="BA811" i="1"/>
  <c r="BB747" i="1"/>
  <c r="BD747" i="1"/>
  <c r="BN747" i="1" a="1"/>
  <c r="BN747" i="1" s="1"/>
  <c r="BC747" i="1"/>
  <c r="BA747" i="1"/>
  <c r="BC681" i="1"/>
  <c r="BA681" i="1"/>
  <c r="BB681" i="1"/>
  <c r="BD681" i="1"/>
  <c r="BN681" i="1" a="1"/>
  <c r="BN681" i="1" s="1"/>
  <c r="BC577" i="1"/>
  <c r="BD577" i="1"/>
  <c r="BB577" i="1"/>
  <c r="BN577" i="1" a="1"/>
  <c r="BN577" i="1" s="1"/>
  <c r="BA577" i="1"/>
  <c r="BC417" i="1"/>
  <c r="BD417" i="1"/>
  <c r="BN417" i="1" a="1"/>
  <c r="BN417" i="1" s="1"/>
  <c r="BA417" i="1"/>
  <c r="BB417" i="1"/>
  <c r="BD245" i="1"/>
  <c r="BB245" i="1"/>
  <c r="BC245" i="1"/>
  <c r="BN245" i="1" a="1"/>
  <c r="BN245" i="1" s="1"/>
  <c r="BA245" i="1"/>
  <c r="BC36" i="1"/>
  <c r="BD36" i="1"/>
  <c r="BA36" i="1"/>
  <c r="BB36" i="1"/>
  <c r="BN36" i="1" a="1"/>
  <c r="BN36" i="1" s="1"/>
  <c r="AW780" i="1"/>
  <c r="AX780" i="1"/>
  <c r="AY780" i="1"/>
  <c r="AZ780" i="1"/>
  <c r="BM780" i="1" a="1"/>
  <c r="BM780" i="1" s="1"/>
  <c r="AW409" i="1"/>
  <c r="AX409" i="1"/>
  <c r="AY409" i="1"/>
  <c r="BM409" i="1" a="1"/>
  <c r="BM409" i="1" s="1"/>
  <c r="AZ409" i="1"/>
  <c r="BN853" i="1" a="1"/>
  <c r="BN853" i="1" s="1"/>
  <c r="BC853" i="1"/>
  <c r="BB853" i="1"/>
  <c r="BD853" i="1"/>
  <c r="BA853" i="1"/>
  <c r="BB996" i="1"/>
  <c r="BD996" i="1"/>
  <c r="BA996" i="1"/>
  <c r="BC996" i="1"/>
  <c r="BN996" i="1" a="1"/>
  <c r="BN996" i="1" s="1"/>
  <c r="BA461" i="1"/>
  <c r="BB461" i="1"/>
  <c r="BC461" i="1"/>
  <c r="BD461" i="1"/>
  <c r="BN461" i="1" a="1"/>
  <c r="BN461" i="1" s="1"/>
  <c r="BN978" i="1" a="1"/>
  <c r="BN978" i="1" s="1"/>
  <c r="BA978" i="1"/>
  <c r="BC978" i="1"/>
  <c r="BD978" i="1"/>
  <c r="BB978" i="1"/>
  <c r="BN914" i="1" a="1"/>
  <c r="BN914" i="1" s="1"/>
  <c r="BA914" i="1"/>
  <c r="BC914" i="1"/>
  <c r="BB914" i="1"/>
  <c r="BD914" i="1"/>
  <c r="BN850" i="1" a="1"/>
  <c r="BN850" i="1" s="1"/>
  <c r="BA850" i="1"/>
  <c r="BB850" i="1"/>
  <c r="BD850" i="1"/>
  <c r="BC850" i="1"/>
  <c r="BN786" i="1" a="1"/>
  <c r="BN786" i="1" s="1"/>
  <c r="BA786" i="1"/>
  <c r="BB786" i="1"/>
  <c r="BD786" i="1"/>
  <c r="BC786" i="1"/>
  <c r="BN722" i="1" a="1"/>
  <c r="BN722" i="1" s="1"/>
  <c r="BA722" i="1"/>
  <c r="BB722" i="1"/>
  <c r="BD722" i="1"/>
  <c r="BC722" i="1"/>
  <c r="BC641" i="1"/>
  <c r="BN641" i="1" a="1"/>
  <c r="BN641" i="1" s="1"/>
  <c r="BD641" i="1"/>
  <c r="BB641" i="1"/>
  <c r="BA641" i="1"/>
  <c r="BB521" i="1"/>
  <c r="BC521" i="1"/>
  <c r="BD521" i="1"/>
  <c r="BN521" i="1" a="1"/>
  <c r="BN521" i="1" s="1"/>
  <c r="BA521" i="1"/>
  <c r="BC349" i="1"/>
  <c r="BD349" i="1"/>
  <c r="BN349" i="1" a="1"/>
  <c r="BN349" i="1" s="1"/>
  <c r="BA349" i="1"/>
  <c r="BB349" i="1"/>
  <c r="BA180" i="1"/>
  <c r="BB180" i="1"/>
  <c r="BN180" i="1" a="1"/>
  <c r="BN180" i="1" s="1"/>
  <c r="BC180" i="1"/>
  <c r="BD180" i="1"/>
  <c r="BM937" i="1" a="1"/>
  <c r="BM937" i="1" s="1"/>
  <c r="AZ937" i="1"/>
  <c r="AX937" i="1"/>
  <c r="AY937" i="1"/>
  <c r="AW937" i="1"/>
  <c r="BM681" i="1" a="1"/>
  <c r="BM681" i="1" s="1"/>
  <c r="AZ681" i="1"/>
  <c r="AX681" i="1"/>
  <c r="AY681" i="1"/>
  <c r="AW681" i="1"/>
  <c r="AW33" i="1"/>
  <c r="AX33" i="1"/>
  <c r="AY33" i="1"/>
  <c r="BM33" i="1" a="1"/>
  <c r="BM33" i="1" s="1"/>
  <c r="AZ33" i="1"/>
  <c r="BC781" i="1"/>
  <c r="BA781" i="1"/>
  <c r="BB781" i="1"/>
  <c r="BD781" i="1"/>
  <c r="BN781" i="1" a="1"/>
  <c r="BN781" i="1" s="1"/>
  <c r="AX948" i="1"/>
  <c r="AY948" i="1"/>
  <c r="AZ948" i="1"/>
  <c r="BM948" i="1" a="1"/>
  <c r="BM948" i="1" s="1"/>
  <c r="AW948" i="1"/>
  <c r="BC796" i="1"/>
  <c r="BA796" i="1"/>
  <c r="BB796" i="1"/>
  <c r="BN796" i="1" a="1"/>
  <c r="BN796" i="1" s="1"/>
  <c r="BD796" i="1"/>
  <c r="BN185" i="1" a="1"/>
  <c r="BN185" i="1" s="1"/>
  <c r="BA185" i="1"/>
  <c r="BB185" i="1"/>
  <c r="BC185" i="1"/>
  <c r="BD185" i="1"/>
  <c r="BC993" i="1"/>
  <c r="BA993" i="1"/>
  <c r="BB993" i="1"/>
  <c r="BD993" i="1"/>
  <c r="BN993" i="1" a="1"/>
  <c r="BN993" i="1" s="1"/>
  <c r="BB929" i="1"/>
  <c r="BD929" i="1"/>
  <c r="BA929" i="1"/>
  <c r="BN929" i="1" a="1"/>
  <c r="BN929" i="1" s="1"/>
  <c r="BC929" i="1"/>
  <c r="BN865" i="1" a="1"/>
  <c r="BN865" i="1" s="1"/>
  <c r="BC865" i="1"/>
  <c r="BA865" i="1"/>
  <c r="BB865" i="1"/>
  <c r="BD865" i="1"/>
  <c r="BN801" i="1" a="1"/>
  <c r="BN801" i="1" s="1"/>
  <c r="BC801" i="1"/>
  <c r="BA801" i="1"/>
  <c r="BB801" i="1"/>
  <c r="BD801" i="1"/>
  <c r="BN737" i="1" a="1"/>
  <c r="BN737" i="1" s="1"/>
  <c r="BC737" i="1"/>
  <c r="BA737" i="1"/>
  <c r="BB737" i="1"/>
  <c r="BD737" i="1"/>
  <c r="BN665" i="1" a="1"/>
  <c r="BN665" i="1" s="1"/>
  <c r="BC665" i="1"/>
  <c r="BB665" i="1"/>
  <c r="BD665" i="1"/>
  <c r="BA665" i="1"/>
  <c r="BN556" i="1" a="1"/>
  <c r="BN556" i="1" s="1"/>
  <c r="BC556" i="1"/>
  <c r="BA556" i="1"/>
  <c r="BB556" i="1"/>
  <c r="BD556" i="1"/>
  <c r="BD389" i="1"/>
  <c r="BA389" i="1"/>
  <c r="BB389" i="1"/>
  <c r="BN389" i="1" a="1"/>
  <c r="BN389" i="1" s="1"/>
  <c r="BC389" i="1"/>
  <c r="BB220" i="1"/>
  <c r="BC220" i="1"/>
  <c r="BD220" i="1"/>
  <c r="BN220" i="1" a="1"/>
  <c r="BN220" i="1" s="1"/>
  <c r="BA220" i="1"/>
  <c r="BM996" i="1" a="1"/>
  <c r="BM996" i="1" s="1"/>
  <c r="AW996" i="1"/>
  <c r="AX996" i="1"/>
  <c r="AY996" i="1"/>
  <c r="AZ996" i="1"/>
  <c r="BM740" i="1" a="1"/>
  <c r="BM740" i="1" s="1"/>
  <c r="AW740" i="1"/>
  <c r="AX740" i="1"/>
  <c r="AY740" i="1"/>
  <c r="AZ740" i="1"/>
  <c r="BM266" i="1" a="1"/>
  <c r="BM266" i="1" s="1"/>
  <c r="AY266" i="1"/>
  <c r="AW266" i="1"/>
  <c r="AZ266" i="1"/>
  <c r="AX266" i="1"/>
  <c r="BC845" i="1"/>
  <c r="BA845" i="1"/>
  <c r="BB845" i="1"/>
  <c r="BD845" i="1"/>
  <c r="BN845" i="1" a="1"/>
  <c r="BN845" i="1" s="1"/>
  <c r="BD76" i="1"/>
  <c r="BA76" i="1"/>
  <c r="BB76" i="1"/>
  <c r="BN76" i="1" a="1"/>
  <c r="BN76" i="1" s="1"/>
  <c r="BC76" i="1"/>
  <c r="BN828" i="1" a="1"/>
  <c r="BN828" i="1" s="1"/>
  <c r="BA828" i="1"/>
  <c r="BB828" i="1"/>
  <c r="BD828" i="1"/>
  <c r="BC828" i="1"/>
  <c r="BA333" i="1"/>
  <c r="BB333" i="1"/>
  <c r="BC333" i="1"/>
  <c r="BD333" i="1"/>
  <c r="BN333" i="1" a="1"/>
  <c r="BN333" i="1" s="1"/>
  <c r="AX506" i="1"/>
  <c r="AZ506" i="1"/>
  <c r="BM506" i="1" a="1"/>
  <c r="BM506" i="1" s="1"/>
  <c r="AW506" i="1"/>
  <c r="AY506" i="1"/>
  <c r="BN976" i="1" a="1"/>
  <c r="BN976" i="1" s="1"/>
  <c r="BB976" i="1"/>
  <c r="BC976" i="1"/>
  <c r="BD976" i="1"/>
  <c r="BA976" i="1"/>
  <c r="BB912" i="1"/>
  <c r="BN912" i="1" a="1"/>
  <c r="BN912" i="1" s="1"/>
  <c r="BA912" i="1"/>
  <c r="BC912" i="1"/>
  <c r="BD912" i="1"/>
  <c r="BN848" i="1" a="1"/>
  <c r="BN848" i="1" s="1"/>
  <c r="BA848" i="1"/>
  <c r="BD848" i="1"/>
  <c r="BC848" i="1"/>
  <c r="BB848" i="1"/>
  <c r="BB784" i="1"/>
  <c r="BD784" i="1"/>
  <c r="BC784" i="1"/>
  <c r="BN784" i="1" a="1"/>
  <c r="BN784" i="1" s="1"/>
  <c r="BA784" i="1"/>
  <c r="BN720" i="1" a="1"/>
  <c r="BN720" i="1" s="1"/>
  <c r="BA720" i="1"/>
  <c r="BB720" i="1"/>
  <c r="BC720" i="1"/>
  <c r="BD720" i="1"/>
  <c r="BN637" i="1" a="1"/>
  <c r="BN637" i="1" s="1"/>
  <c r="BB637" i="1"/>
  <c r="BD637" i="1"/>
  <c r="BC637" i="1"/>
  <c r="BA637" i="1"/>
  <c r="BN516" i="1" a="1"/>
  <c r="BN516" i="1" s="1"/>
  <c r="BD516" i="1"/>
  <c r="BB516" i="1"/>
  <c r="BC516" i="1"/>
  <c r="BA516" i="1"/>
  <c r="BD345" i="1"/>
  <c r="BA345" i="1"/>
  <c r="BB345" i="1"/>
  <c r="BN345" i="1" a="1"/>
  <c r="BN345" i="1" s="1"/>
  <c r="BC345" i="1"/>
  <c r="BN173" i="1" a="1"/>
  <c r="BN173" i="1" s="1"/>
  <c r="BB173" i="1"/>
  <c r="BC173" i="1"/>
  <c r="BA173" i="1"/>
  <c r="BD173" i="1"/>
  <c r="BM929" i="1" a="1"/>
  <c r="BM929" i="1" s="1"/>
  <c r="AY929" i="1"/>
  <c r="AZ929" i="1"/>
  <c r="AX929" i="1"/>
  <c r="AW929" i="1"/>
  <c r="BM673" i="1" a="1"/>
  <c r="BM673" i="1" s="1"/>
  <c r="AY673" i="1"/>
  <c r="AZ673" i="1"/>
  <c r="AX673" i="1"/>
  <c r="AW673" i="1"/>
  <c r="AV901" i="1" a="1"/>
  <c r="AV901" i="1" s="1"/>
  <c r="BC717" i="1"/>
  <c r="BA717" i="1"/>
  <c r="BB717" i="1"/>
  <c r="BD717" i="1"/>
  <c r="BN717" i="1" a="1"/>
  <c r="BN717" i="1" s="1"/>
  <c r="BM788" i="1" a="1"/>
  <c r="BM788" i="1" s="1"/>
  <c r="AW788" i="1"/>
  <c r="AY788" i="1"/>
  <c r="AZ788" i="1"/>
  <c r="AX788" i="1"/>
  <c r="BM321" i="1" a="1"/>
  <c r="BM321" i="1" s="1"/>
  <c r="AY321" i="1"/>
  <c r="AZ321" i="1"/>
  <c r="AX321" i="1"/>
  <c r="AW321" i="1"/>
  <c r="BN967" i="1" a="1"/>
  <c r="BN967" i="1" s="1"/>
  <c r="BC967" i="1"/>
  <c r="BA967" i="1"/>
  <c r="BB967" i="1"/>
  <c r="BD967" i="1"/>
  <c r="BN903" i="1" a="1"/>
  <c r="BN903" i="1" s="1"/>
  <c r="BC903" i="1"/>
  <c r="BB903" i="1"/>
  <c r="BD903" i="1"/>
  <c r="BA903" i="1"/>
  <c r="BN839" i="1" a="1"/>
  <c r="BN839" i="1" s="1"/>
  <c r="BC839" i="1"/>
  <c r="BB839" i="1"/>
  <c r="BD839" i="1"/>
  <c r="BA839" i="1"/>
  <c r="BN775" i="1" a="1"/>
  <c r="BN775" i="1" s="1"/>
  <c r="BC775" i="1"/>
  <c r="BB775" i="1"/>
  <c r="BD775" i="1"/>
  <c r="BA775" i="1"/>
  <c r="BN711" i="1" a="1"/>
  <c r="BN711" i="1" s="1"/>
  <c r="BC711" i="1"/>
  <c r="BB711" i="1"/>
  <c r="BD711" i="1"/>
  <c r="BA711" i="1"/>
  <c r="BN622" i="1" a="1"/>
  <c r="BN622" i="1" s="1"/>
  <c r="BC622" i="1"/>
  <c r="BA622" i="1"/>
  <c r="BD622" i="1"/>
  <c r="BB622" i="1"/>
  <c r="BN492" i="1" a="1"/>
  <c r="BN492" i="1" s="1"/>
  <c r="BC492" i="1"/>
  <c r="BA492" i="1"/>
  <c r="BB492" i="1"/>
  <c r="BD492" i="1"/>
  <c r="BN321" i="1" a="1"/>
  <c r="BN321" i="1" s="1"/>
  <c r="BB321" i="1"/>
  <c r="BC321" i="1"/>
  <c r="BA321" i="1"/>
  <c r="BD321" i="1"/>
  <c r="BN148" i="1" a="1"/>
  <c r="BN148" i="1" s="1"/>
  <c r="BC148" i="1"/>
  <c r="BD148" i="1"/>
  <c r="BB148" i="1"/>
  <c r="BA148" i="1"/>
  <c r="BM892" i="1" a="1"/>
  <c r="BM892" i="1" s="1"/>
  <c r="AW892" i="1"/>
  <c r="AX892" i="1"/>
  <c r="AZ892" i="1"/>
  <c r="AY892" i="1"/>
  <c r="BM636" i="1" a="1"/>
  <c r="BM636" i="1" s="1"/>
  <c r="AW636" i="1"/>
  <c r="AX636" i="1"/>
  <c r="AZ636" i="1"/>
  <c r="AY636" i="1"/>
  <c r="BN725" i="1" a="1"/>
  <c r="BN725" i="1" s="1"/>
  <c r="BC725" i="1"/>
  <c r="BB725" i="1"/>
  <c r="BD725" i="1"/>
  <c r="BA725" i="1"/>
  <c r="BN165" i="1" a="1"/>
  <c r="BN165" i="1" s="1"/>
  <c r="BA165" i="1"/>
  <c r="BB165" i="1"/>
  <c r="BC165" i="1"/>
  <c r="BD165" i="1"/>
  <c r="BD924" i="1"/>
  <c r="BA924" i="1"/>
  <c r="BB924" i="1"/>
  <c r="BN924" i="1" a="1"/>
  <c r="BN924" i="1" s="1"/>
  <c r="BC924" i="1"/>
  <c r="BN578" i="1" a="1"/>
  <c r="BN578" i="1" s="1"/>
  <c r="BC578" i="1"/>
  <c r="BD578" i="1"/>
  <c r="BA578" i="1"/>
  <c r="BB578" i="1"/>
  <c r="BM423" i="1" a="1"/>
  <c r="BM423" i="1" s="1"/>
  <c r="AY423" i="1"/>
  <c r="AZ423" i="1"/>
  <c r="AX423" i="1"/>
  <c r="AW423" i="1"/>
  <c r="BN966" i="1" a="1"/>
  <c r="BN966" i="1" s="1"/>
  <c r="BC966" i="1"/>
  <c r="BA966" i="1"/>
  <c r="BD966" i="1"/>
  <c r="BB966" i="1"/>
  <c r="BN902" i="1" a="1"/>
  <c r="BN902" i="1" s="1"/>
  <c r="BA902" i="1"/>
  <c r="BB902" i="1"/>
  <c r="BC902" i="1"/>
  <c r="BD902" i="1"/>
  <c r="BN838" i="1" a="1"/>
  <c r="BN838" i="1" s="1"/>
  <c r="BA838" i="1"/>
  <c r="BB838" i="1"/>
  <c r="BC838" i="1"/>
  <c r="BD838" i="1"/>
  <c r="BN774" i="1" a="1"/>
  <c r="BN774" i="1" s="1"/>
  <c r="BA774" i="1"/>
  <c r="BB774" i="1"/>
  <c r="BC774" i="1"/>
  <c r="BD774" i="1"/>
  <c r="BN710" i="1" a="1"/>
  <c r="BN710" i="1" s="1"/>
  <c r="BA710" i="1"/>
  <c r="BB710" i="1"/>
  <c r="BC710" i="1"/>
  <c r="BD710" i="1"/>
  <c r="BN621" i="1" a="1"/>
  <c r="BN621" i="1" s="1"/>
  <c r="BD621" i="1"/>
  <c r="BA621" i="1"/>
  <c r="BC621" i="1"/>
  <c r="BB621" i="1"/>
  <c r="BN489" i="1" a="1"/>
  <c r="BN489" i="1" s="1"/>
  <c r="BA489" i="1"/>
  <c r="BB489" i="1"/>
  <c r="BD489" i="1"/>
  <c r="BC489" i="1"/>
  <c r="BN317" i="1" a="1"/>
  <c r="BN317" i="1" s="1"/>
  <c r="BA317" i="1"/>
  <c r="BB317" i="1"/>
  <c r="BD317" i="1"/>
  <c r="BC317" i="1"/>
  <c r="BN145" i="1" a="1"/>
  <c r="BN145" i="1" s="1"/>
  <c r="BA145" i="1"/>
  <c r="BB145" i="1"/>
  <c r="BD145" i="1"/>
  <c r="BC145" i="1"/>
  <c r="BM889" i="1" a="1"/>
  <c r="BM889" i="1" s="1"/>
  <c r="AY889" i="1"/>
  <c r="AZ889" i="1"/>
  <c r="AW889" i="1"/>
  <c r="AX889" i="1"/>
  <c r="BM633" i="1" a="1"/>
  <c r="BM633" i="1" s="1"/>
  <c r="AY633" i="1"/>
  <c r="AZ633" i="1"/>
  <c r="AW633" i="1"/>
  <c r="AX633" i="1"/>
  <c r="AV818" i="1" a="1"/>
  <c r="AV818" i="1" s="1"/>
  <c r="BN627" i="1" a="1"/>
  <c r="BN627" i="1" s="1"/>
  <c r="BB627" i="1"/>
  <c r="BC627" i="1"/>
  <c r="BD627" i="1"/>
  <c r="BA627" i="1"/>
  <c r="BN563" i="1" a="1"/>
  <c r="BN563" i="1" s="1"/>
  <c r="BA563" i="1"/>
  <c r="BB563" i="1"/>
  <c r="BC563" i="1"/>
  <c r="BD563" i="1"/>
  <c r="BN499" i="1" a="1"/>
  <c r="BN499" i="1" s="1"/>
  <c r="BA499" i="1"/>
  <c r="BB499" i="1"/>
  <c r="BC499" i="1"/>
  <c r="BD499" i="1"/>
  <c r="BN435" i="1" a="1"/>
  <c r="BN435" i="1" s="1"/>
  <c r="BA435" i="1"/>
  <c r="BB435" i="1"/>
  <c r="BC435" i="1"/>
  <c r="BD435" i="1"/>
  <c r="BN371" i="1" a="1"/>
  <c r="BN371" i="1" s="1"/>
  <c r="BA371" i="1"/>
  <c r="BB371" i="1"/>
  <c r="BC371" i="1"/>
  <c r="BD371" i="1"/>
  <c r="BN307" i="1" a="1"/>
  <c r="BN307" i="1" s="1"/>
  <c r="BC307" i="1"/>
  <c r="BD307" i="1"/>
  <c r="BA307" i="1"/>
  <c r="BB307" i="1"/>
  <c r="BN243" i="1" a="1"/>
  <c r="BN243" i="1" s="1"/>
  <c r="BA243" i="1"/>
  <c r="BB243" i="1"/>
  <c r="BD243" i="1"/>
  <c r="BC243" i="1"/>
  <c r="BN179" i="1" a="1"/>
  <c r="BN179" i="1" s="1"/>
  <c r="BA179" i="1"/>
  <c r="BB179" i="1"/>
  <c r="BC179" i="1"/>
  <c r="BD179" i="1"/>
  <c r="BN115" i="1" a="1"/>
  <c r="BN115" i="1" s="1"/>
  <c r="BA115" i="1"/>
  <c r="BB115" i="1"/>
  <c r="BC115" i="1"/>
  <c r="BD115" i="1"/>
  <c r="BN51" i="1" a="1"/>
  <c r="BN51" i="1" s="1"/>
  <c r="BA51" i="1"/>
  <c r="BB51" i="1"/>
  <c r="BC51" i="1"/>
  <c r="BD51" i="1"/>
  <c r="AY987" i="1"/>
  <c r="AZ987" i="1"/>
  <c r="BM987" i="1" a="1"/>
  <c r="BM987" i="1" s="1"/>
  <c r="AX987" i="1"/>
  <c r="AW987" i="1"/>
  <c r="AY923" i="1"/>
  <c r="AZ923" i="1"/>
  <c r="BM923" i="1" a="1"/>
  <c r="BM923" i="1" s="1"/>
  <c r="AX923" i="1"/>
  <c r="AW923" i="1"/>
  <c r="AY859" i="1"/>
  <c r="AZ859" i="1"/>
  <c r="BM859" i="1" a="1"/>
  <c r="BM859" i="1" s="1"/>
  <c r="AX859" i="1"/>
  <c r="AW859" i="1"/>
  <c r="AY795" i="1"/>
  <c r="AZ795" i="1"/>
  <c r="BM795" i="1" a="1"/>
  <c r="BM795" i="1" s="1"/>
  <c r="AX795" i="1"/>
  <c r="AW795" i="1"/>
  <c r="AY731" i="1"/>
  <c r="AZ731" i="1"/>
  <c r="BM731" i="1" a="1"/>
  <c r="BM731" i="1" s="1"/>
  <c r="AX731" i="1"/>
  <c r="AW731" i="1"/>
  <c r="AZ667" i="1"/>
  <c r="AX667" i="1"/>
  <c r="AW667" i="1"/>
  <c r="BM667" i="1" a="1"/>
  <c r="BM667" i="1" s="1"/>
  <c r="AY667" i="1"/>
  <c r="AZ603" i="1"/>
  <c r="AX603" i="1"/>
  <c r="BM603" i="1" a="1"/>
  <c r="BM603" i="1" s="1"/>
  <c r="AW603" i="1"/>
  <c r="AY603" i="1"/>
  <c r="BM449" i="1" a="1"/>
  <c r="BM449" i="1" s="1"/>
  <c r="AY449" i="1"/>
  <c r="AW449" i="1"/>
  <c r="AX449" i="1"/>
  <c r="AZ449" i="1"/>
  <c r="BM233" i="1" a="1"/>
  <c r="BM233" i="1" s="1"/>
  <c r="AZ233" i="1"/>
  <c r="AX233" i="1"/>
  <c r="AY233" i="1"/>
  <c r="AW233" i="1"/>
  <c r="AV986" i="1" a="1"/>
  <c r="AV986" i="1" s="1"/>
  <c r="BN538" i="1" a="1"/>
  <c r="BN538" i="1" s="1"/>
  <c r="BC538" i="1"/>
  <c r="BD538" i="1"/>
  <c r="BA538" i="1"/>
  <c r="BB538" i="1"/>
  <c r="BN474" i="1" a="1"/>
  <c r="BN474" i="1" s="1"/>
  <c r="BC474" i="1"/>
  <c r="BD474" i="1"/>
  <c r="BA474" i="1"/>
  <c r="BB474" i="1"/>
  <c r="BN410" i="1" a="1"/>
  <c r="BN410" i="1" s="1"/>
  <c r="BC410" i="1"/>
  <c r="BD410" i="1"/>
  <c r="BB410" i="1"/>
  <c r="BA410" i="1"/>
  <c r="BN346" i="1" a="1"/>
  <c r="BN346" i="1" s="1"/>
  <c r="BC346" i="1"/>
  <c r="BD346" i="1"/>
  <c r="BA346" i="1"/>
  <c r="BB346" i="1"/>
  <c r="BN282" i="1" a="1"/>
  <c r="BN282" i="1" s="1"/>
  <c r="BC282" i="1"/>
  <c r="BD282" i="1"/>
  <c r="BA282" i="1"/>
  <c r="BB282" i="1"/>
  <c r="BN218" i="1" a="1"/>
  <c r="BN218" i="1" s="1"/>
  <c r="BC218" i="1"/>
  <c r="BD218" i="1"/>
  <c r="BA218" i="1"/>
  <c r="BB218" i="1"/>
  <c r="BN154" i="1" a="1"/>
  <c r="BN154" i="1" s="1"/>
  <c r="BC154" i="1"/>
  <c r="BD154" i="1"/>
  <c r="BB154" i="1"/>
  <c r="BA154" i="1"/>
  <c r="BN90" i="1" a="1"/>
  <c r="BN90" i="1" s="1"/>
  <c r="BC90" i="1"/>
  <c r="BD90" i="1"/>
  <c r="BA90" i="1"/>
  <c r="BB90" i="1"/>
  <c r="BN26" i="1" a="1"/>
  <c r="BN26" i="1" s="1"/>
  <c r="BC26" i="1"/>
  <c r="BD26" i="1"/>
  <c r="BA26" i="1"/>
  <c r="BB26" i="1"/>
  <c r="BM962" i="1" a="1"/>
  <c r="BM962" i="1" s="1"/>
  <c r="AW962" i="1"/>
  <c r="AX962" i="1"/>
  <c r="AZ962" i="1"/>
  <c r="AY962" i="1"/>
  <c r="AW898" i="1"/>
  <c r="AX898" i="1"/>
  <c r="AY898" i="1"/>
  <c r="AZ898" i="1"/>
  <c r="BM898" i="1" a="1"/>
  <c r="BM898" i="1" s="1"/>
  <c r="AW834" i="1"/>
  <c r="AX834" i="1"/>
  <c r="BM834" i="1" a="1"/>
  <c r="BM834" i="1" s="1"/>
  <c r="AY834" i="1"/>
  <c r="AZ834" i="1"/>
  <c r="AW770" i="1"/>
  <c r="AX770" i="1"/>
  <c r="AY770" i="1"/>
  <c r="AZ770" i="1"/>
  <c r="BM770" i="1" a="1"/>
  <c r="BM770" i="1" s="1"/>
  <c r="AW706" i="1"/>
  <c r="AX706" i="1"/>
  <c r="BM706" i="1" a="1"/>
  <c r="BM706" i="1" s="1"/>
  <c r="AY706" i="1"/>
  <c r="AZ706" i="1"/>
  <c r="AW642" i="1"/>
  <c r="AX642" i="1"/>
  <c r="AY642" i="1"/>
  <c r="AZ642" i="1"/>
  <c r="BM642" i="1" a="1"/>
  <c r="BM642" i="1" s="1"/>
  <c r="BM553" i="1" a="1"/>
  <c r="BM553" i="1" s="1"/>
  <c r="AZ553" i="1"/>
  <c r="AX553" i="1"/>
  <c r="AY553" i="1"/>
  <c r="AW553" i="1"/>
  <c r="AW383" i="1"/>
  <c r="AX383" i="1"/>
  <c r="AZ383" i="1"/>
  <c r="BM383" i="1" a="1"/>
  <c r="BM383" i="1" s="1"/>
  <c r="AY383" i="1"/>
  <c r="AW130" i="1"/>
  <c r="AZ130" i="1"/>
  <c r="AX130" i="1"/>
  <c r="AY130" i="1"/>
  <c r="BM130" i="1" a="1"/>
  <c r="BM130" i="1" s="1"/>
  <c r="AV731" i="1" a="1"/>
  <c r="AV731" i="1" s="1"/>
  <c r="BN648" i="1" a="1"/>
  <c r="BN648" i="1" s="1"/>
  <c r="BC648" i="1"/>
  <c r="BA648" i="1"/>
  <c r="BB648" i="1"/>
  <c r="BD648" i="1"/>
  <c r="BN584" i="1" a="1"/>
  <c r="BN584" i="1" s="1"/>
  <c r="BC584" i="1"/>
  <c r="BD584" i="1"/>
  <c r="BA584" i="1"/>
  <c r="BB584" i="1"/>
  <c r="BB520" i="1"/>
  <c r="BN520" i="1" a="1"/>
  <c r="BN520" i="1" s="1"/>
  <c r="BC520" i="1"/>
  <c r="BD520" i="1"/>
  <c r="BA520" i="1"/>
  <c r="BD456" i="1"/>
  <c r="BA456" i="1"/>
  <c r="BB456" i="1"/>
  <c r="BN456" i="1" a="1"/>
  <c r="BN456" i="1" s="1"/>
  <c r="BC456" i="1"/>
  <c r="BN392" i="1" a="1"/>
  <c r="BN392" i="1" s="1"/>
  <c r="BC392" i="1"/>
  <c r="BD392" i="1"/>
  <c r="BA392" i="1"/>
  <c r="BB392" i="1"/>
  <c r="BN328" i="1" a="1"/>
  <c r="BN328" i="1" s="1"/>
  <c r="BC328" i="1"/>
  <c r="BD328" i="1"/>
  <c r="BA328" i="1"/>
  <c r="BB328" i="1"/>
  <c r="BN264" i="1" a="1"/>
  <c r="BN264" i="1" s="1"/>
  <c r="BC264" i="1"/>
  <c r="BD264" i="1"/>
  <c r="BA264" i="1"/>
  <c r="BB264" i="1"/>
  <c r="BN200" i="1" a="1"/>
  <c r="BN200" i="1" s="1"/>
  <c r="BC200" i="1"/>
  <c r="BD200" i="1"/>
  <c r="BB200" i="1"/>
  <c r="BA200" i="1"/>
  <c r="BN136" i="1" a="1"/>
  <c r="BN136" i="1" s="1"/>
  <c r="BC136" i="1"/>
  <c r="BD136" i="1"/>
  <c r="BA136" i="1"/>
  <c r="BB136" i="1"/>
  <c r="BN72" i="1" a="1"/>
  <c r="BN72" i="1" s="1"/>
  <c r="BC72" i="1"/>
  <c r="BD72" i="1"/>
  <c r="BB72" i="1"/>
  <c r="BA72" i="1"/>
  <c r="AY1008" i="1"/>
  <c r="AZ1008" i="1"/>
  <c r="BM1008" i="1" a="1"/>
  <c r="BM1008" i="1" s="1"/>
  <c r="AW1008" i="1"/>
  <c r="AX1008" i="1"/>
  <c r="BM944" i="1" a="1"/>
  <c r="BM944" i="1" s="1"/>
  <c r="AW944" i="1"/>
  <c r="AX944" i="1"/>
  <c r="AY944" i="1"/>
  <c r="AZ944" i="1"/>
  <c r="BM880" i="1" a="1"/>
  <c r="BM880" i="1" s="1"/>
  <c r="AW880" i="1"/>
  <c r="AX880" i="1"/>
  <c r="AZ880" i="1"/>
  <c r="AY880" i="1"/>
  <c r="AX816" i="1"/>
  <c r="AY816" i="1"/>
  <c r="AZ816" i="1"/>
  <c r="BM816" i="1" a="1"/>
  <c r="BM816" i="1" s="1"/>
  <c r="AW816" i="1"/>
  <c r="BM752" i="1" a="1"/>
  <c r="BM752" i="1" s="1"/>
  <c r="AW752" i="1"/>
  <c r="AX752" i="1"/>
  <c r="AZ752" i="1"/>
  <c r="AY752" i="1"/>
  <c r="BM688" i="1" a="1"/>
  <c r="BM688" i="1" s="1"/>
  <c r="AW688" i="1"/>
  <c r="AX688" i="1"/>
  <c r="AY688" i="1"/>
  <c r="AZ688" i="1"/>
  <c r="AW624" i="1"/>
  <c r="AX624" i="1"/>
  <c r="AY624" i="1"/>
  <c r="AZ624" i="1"/>
  <c r="BM624" i="1" a="1"/>
  <c r="BM624" i="1" s="1"/>
  <c r="BM505" i="1" a="1"/>
  <c r="BM505" i="1" s="1"/>
  <c r="AX505" i="1"/>
  <c r="AW505" i="1"/>
  <c r="AY505" i="1"/>
  <c r="AZ505" i="1"/>
  <c r="AX314" i="1"/>
  <c r="AZ314" i="1"/>
  <c r="BM314" i="1" a="1"/>
  <c r="BM314" i="1" s="1"/>
  <c r="AW314" i="1"/>
  <c r="AY314" i="1"/>
  <c r="AY58" i="1"/>
  <c r="AX58" i="1"/>
  <c r="BM58" i="1" a="1"/>
  <c r="BM58" i="1" s="1"/>
  <c r="AW58" i="1"/>
  <c r="AZ58" i="1"/>
  <c r="AV616" i="1" a="1"/>
  <c r="AV616" i="1" s="1"/>
  <c r="BN647" i="1" a="1"/>
  <c r="BN647" i="1" s="1"/>
  <c r="BA647" i="1"/>
  <c r="BD647" i="1"/>
  <c r="BC647" i="1"/>
  <c r="BB647" i="1"/>
  <c r="BN583" i="1" a="1"/>
  <c r="BN583" i="1" s="1"/>
  <c r="BA583" i="1"/>
  <c r="BB583" i="1"/>
  <c r="BC583" i="1"/>
  <c r="BD583" i="1"/>
  <c r="BN519" i="1" a="1"/>
  <c r="BN519" i="1" s="1"/>
  <c r="BA519" i="1"/>
  <c r="BC519" i="1"/>
  <c r="BD519" i="1"/>
  <c r="BB519" i="1"/>
  <c r="BN455" i="1" a="1"/>
  <c r="BN455" i="1" s="1"/>
  <c r="BA455" i="1"/>
  <c r="BC455" i="1"/>
  <c r="BD455" i="1"/>
  <c r="BB455" i="1"/>
  <c r="BN391" i="1" a="1"/>
  <c r="BN391" i="1" s="1"/>
  <c r="BA391" i="1"/>
  <c r="BC391" i="1"/>
  <c r="BD391" i="1"/>
  <c r="BB391" i="1"/>
  <c r="BN327" i="1" a="1"/>
  <c r="BN327" i="1" s="1"/>
  <c r="BA327" i="1"/>
  <c r="BC327" i="1"/>
  <c r="BD327" i="1"/>
  <c r="BB327" i="1"/>
  <c r="BN263" i="1" a="1"/>
  <c r="BN263" i="1" s="1"/>
  <c r="BA263" i="1"/>
  <c r="BB263" i="1"/>
  <c r="BC263" i="1"/>
  <c r="BD263" i="1"/>
  <c r="BN199" i="1" a="1"/>
  <c r="BN199" i="1" s="1"/>
  <c r="BA199" i="1"/>
  <c r="BC199" i="1"/>
  <c r="BD199" i="1"/>
  <c r="BB199" i="1"/>
  <c r="BN135" i="1" a="1"/>
  <c r="BN135" i="1" s="1"/>
  <c r="BA135" i="1"/>
  <c r="BC135" i="1"/>
  <c r="BD135" i="1"/>
  <c r="BB135" i="1"/>
  <c r="BN71" i="1" a="1"/>
  <c r="BN71" i="1" s="1"/>
  <c r="BA71" i="1"/>
  <c r="BC71" i="1"/>
  <c r="BD71" i="1"/>
  <c r="BB71" i="1"/>
  <c r="BM1007" i="1" a="1"/>
  <c r="BM1007" i="1" s="1"/>
  <c r="AY1007" i="1"/>
  <c r="AZ1007" i="1"/>
  <c r="AX1007" i="1"/>
  <c r="AW1007" i="1"/>
  <c r="BM943" i="1" a="1"/>
  <c r="BM943" i="1" s="1"/>
  <c r="AY943" i="1"/>
  <c r="AZ943" i="1"/>
  <c r="AX943" i="1"/>
  <c r="AW943" i="1"/>
  <c r="BM879" i="1" a="1"/>
  <c r="BM879" i="1" s="1"/>
  <c r="AY879" i="1"/>
  <c r="AZ879" i="1"/>
  <c r="AX879" i="1"/>
  <c r="AW879" i="1"/>
  <c r="BM815" i="1" a="1"/>
  <c r="BM815" i="1" s="1"/>
  <c r="AY815" i="1"/>
  <c r="AZ815" i="1"/>
  <c r="AX815" i="1"/>
  <c r="AW815" i="1"/>
  <c r="BM751" i="1" a="1"/>
  <c r="BM751" i="1" s="1"/>
  <c r="AY751" i="1"/>
  <c r="AZ751" i="1"/>
  <c r="AX751" i="1"/>
  <c r="AW751" i="1"/>
  <c r="BM687" i="1" a="1"/>
  <c r="BM687" i="1" s="1"/>
  <c r="AY687" i="1"/>
  <c r="AZ687" i="1"/>
  <c r="AX687" i="1"/>
  <c r="AW687" i="1"/>
  <c r="BM623" i="1" a="1"/>
  <c r="BM623" i="1" s="1"/>
  <c r="AY623" i="1"/>
  <c r="AZ623" i="1"/>
  <c r="AX623" i="1"/>
  <c r="AW623" i="1"/>
  <c r="AZ503" i="1"/>
  <c r="AY503" i="1"/>
  <c r="BM503" i="1" a="1"/>
  <c r="BM503" i="1" s="1"/>
  <c r="AX503" i="1"/>
  <c r="AW503" i="1"/>
  <c r="BM313" i="1" a="1"/>
  <c r="BM313" i="1" s="1"/>
  <c r="AX313" i="1"/>
  <c r="AY313" i="1"/>
  <c r="AZ313" i="1"/>
  <c r="AW313" i="1"/>
  <c r="AZ57" i="1"/>
  <c r="AW57" i="1"/>
  <c r="BM57" i="1" a="1"/>
  <c r="BM57" i="1" s="1"/>
  <c r="AX57" i="1"/>
  <c r="AY57" i="1"/>
  <c r="BC534" i="1"/>
  <c r="BD534" i="1"/>
  <c r="BA534" i="1"/>
  <c r="BB534" i="1"/>
  <c r="BN534" i="1" a="1"/>
  <c r="BN534" i="1" s="1"/>
  <c r="BC470" i="1"/>
  <c r="BD470" i="1"/>
  <c r="BA470" i="1"/>
  <c r="BB470" i="1"/>
  <c r="BN470" i="1" a="1"/>
  <c r="BN470" i="1" s="1"/>
  <c r="BC406" i="1"/>
  <c r="BD406" i="1"/>
  <c r="BA406" i="1"/>
  <c r="BB406" i="1"/>
  <c r="BN406" i="1" a="1"/>
  <c r="BN406" i="1" s="1"/>
  <c r="BC342" i="1"/>
  <c r="BD342" i="1"/>
  <c r="BA342" i="1"/>
  <c r="BB342" i="1"/>
  <c r="BN342" i="1" a="1"/>
  <c r="BN342" i="1" s="1"/>
  <c r="BC278" i="1"/>
  <c r="BD278" i="1"/>
  <c r="BA278" i="1"/>
  <c r="BB278" i="1"/>
  <c r="BN278" i="1" a="1"/>
  <c r="BN278" i="1" s="1"/>
  <c r="BC214" i="1"/>
  <c r="BD214" i="1"/>
  <c r="BA214" i="1"/>
  <c r="BB214" i="1"/>
  <c r="BN214" i="1" a="1"/>
  <c r="BN214" i="1" s="1"/>
  <c r="BC150" i="1"/>
  <c r="BD150" i="1"/>
  <c r="BA150" i="1"/>
  <c r="BB150" i="1"/>
  <c r="BN150" i="1" a="1"/>
  <c r="BN150" i="1" s="1"/>
  <c r="BC86" i="1"/>
  <c r="BD86" i="1"/>
  <c r="BA86" i="1"/>
  <c r="BB86" i="1"/>
  <c r="BN86" i="1" a="1"/>
  <c r="BN86" i="1" s="1"/>
  <c r="AW1022" i="1"/>
  <c r="AX1022" i="1"/>
  <c r="AY1022" i="1"/>
  <c r="AZ1022" i="1"/>
  <c r="BM1022" i="1" a="1"/>
  <c r="BM1022" i="1" s="1"/>
  <c r="AW958" i="1"/>
  <c r="AX958" i="1"/>
  <c r="AY958" i="1"/>
  <c r="AZ958" i="1"/>
  <c r="BM958" i="1" a="1"/>
  <c r="BM958" i="1" s="1"/>
  <c r="AW894" i="1"/>
  <c r="AX894" i="1"/>
  <c r="AY894" i="1"/>
  <c r="AZ894" i="1"/>
  <c r="BM894" i="1" a="1"/>
  <c r="BM894" i="1" s="1"/>
  <c r="AW830" i="1"/>
  <c r="AX830" i="1"/>
  <c r="AY830" i="1"/>
  <c r="AZ830" i="1"/>
  <c r="BM830" i="1" a="1"/>
  <c r="BM830" i="1" s="1"/>
  <c r="AW766" i="1"/>
  <c r="AX766" i="1"/>
  <c r="AY766" i="1"/>
  <c r="AZ766" i="1"/>
  <c r="BM766" i="1" a="1"/>
  <c r="BM766" i="1" s="1"/>
  <c r="AW702" i="1"/>
  <c r="AX702" i="1"/>
  <c r="AY702" i="1"/>
  <c r="AZ702" i="1"/>
  <c r="BM702" i="1" a="1"/>
  <c r="BM702" i="1" s="1"/>
  <c r="AW638" i="1"/>
  <c r="AX638" i="1"/>
  <c r="AY638" i="1"/>
  <c r="AZ638" i="1"/>
  <c r="BM638" i="1" a="1"/>
  <c r="BM638" i="1" s="1"/>
  <c r="BM543" i="1" a="1"/>
  <c r="BM543" i="1" s="1"/>
  <c r="AY543" i="1"/>
  <c r="AZ543" i="1"/>
  <c r="AX543" i="1"/>
  <c r="AW543" i="1"/>
  <c r="AX370" i="1"/>
  <c r="BM370" i="1" a="1"/>
  <c r="BM370" i="1" s="1"/>
  <c r="AW370" i="1"/>
  <c r="AY370" i="1"/>
  <c r="AZ370" i="1"/>
  <c r="AW114" i="1"/>
  <c r="AY114" i="1"/>
  <c r="AZ114" i="1"/>
  <c r="AX114" i="1"/>
  <c r="BM114" i="1" a="1"/>
  <c r="BM114" i="1" s="1"/>
  <c r="AV584" i="1" a="1"/>
  <c r="AV584" i="1" s="1"/>
  <c r="BN101" i="1" a="1"/>
  <c r="BN101" i="1" s="1"/>
  <c r="BA101" i="1"/>
  <c r="BB101" i="1"/>
  <c r="BC101" i="1"/>
  <c r="BD101" i="1"/>
  <c r="BN37" i="1" a="1"/>
  <c r="BN37" i="1" s="1"/>
  <c r="BA37" i="1"/>
  <c r="BB37" i="1"/>
  <c r="BC37" i="1"/>
  <c r="BD37" i="1"/>
  <c r="BM973" i="1" a="1"/>
  <c r="BM973" i="1" s="1"/>
  <c r="AY973" i="1"/>
  <c r="AX973" i="1"/>
  <c r="AZ973" i="1"/>
  <c r="AW973" i="1"/>
  <c r="BM909" i="1" a="1"/>
  <c r="BM909" i="1" s="1"/>
  <c r="AY909" i="1"/>
  <c r="AX909" i="1"/>
  <c r="AZ909" i="1"/>
  <c r="AW909" i="1"/>
  <c r="BM845" i="1" a="1"/>
  <c r="BM845" i="1" s="1"/>
  <c r="AY845" i="1"/>
  <c r="AX845" i="1"/>
  <c r="AZ845" i="1"/>
  <c r="AW845" i="1"/>
  <c r="BM781" i="1" a="1"/>
  <c r="BM781" i="1" s="1"/>
  <c r="AY781" i="1"/>
  <c r="AX781" i="1"/>
  <c r="AZ781" i="1"/>
  <c r="AW781" i="1"/>
  <c r="BM717" i="1" a="1"/>
  <c r="BM717" i="1" s="1"/>
  <c r="AY717" i="1"/>
  <c r="AX717" i="1"/>
  <c r="AZ717" i="1"/>
  <c r="AW717" i="1"/>
  <c r="AY653" i="1"/>
  <c r="AX653" i="1"/>
  <c r="BM653" i="1" a="1"/>
  <c r="BM653" i="1" s="1"/>
  <c r="AW653" i="1"/>
  <c r="AZ653" i="1"/>
  <c r="AW583" i="1"/>
  <c r="AY583" i="1"/>
  <c r="AZ583" i="1"/>
  <c r="BM583" i="1" a="1"/>
  <c r="BM583" i="1" s="1"/>
  <c r="AX583" i="1"/>
  <c r="AX410" i="1"/>
  <c r="AW410" i="1"/>
  <c r="AZ410" i="1"/>
  <c r="BM410" i="1" a="1"/>
  <c r="BM410" i="1" s="1"/>
  <c r="AY410" i="1"/>
  <c r="BM177" i="1" a="1"/>
  <c r="BM177" i="1" s="1"/>
  <c r="AZ177" i="1"/>
  <c r="AW177" i="1"/>
  <c r="AY177" i="1"/>
  <c r="AX177" i="1"/>
  <c r="AV916" i="1" a="1"/>
  <c r="AV916" i="1" s="1"/>
  <c r="AZ568" i="1"/>
  <c r="BM568" i="1" a="1"/>
  <c r="BM568" i="1" s="1"/>
  <c r="AW568" i="1"/>
  <c r="AX568" i="1"/>
  <c r="AY568" i="1"/>
  <c r="AW504" i="1"/>
  <c r="AX504" i="1"/>
  <c r="AY504" i="1"/>
  <c r="AZ504" i="1"/>
  <c r="BM504" i="1" a="1"/>
  <c r="BM504" i="1" s="1"/>
  <c r="BM440" i="1" a="1"/>
  <c r="BM440" i="1" s="1"/>
  <c r="AW440" i="1"/>
  <c r="AY440" i="1"/>
  <c r="AX440" i="1"/>
  <c r="AZ440" i="1"/>
  <c r="AZ376" i="1"/>
  <c r="BM376" i="1" a="1"/>
  <c r="BM376" i="1" s="1"/>
  <c r="AW376" i="1"/>
  <c r="AX376" i="1"/>
  <c r="AY376" i="1"/>
  <c r="BM312" i="1" a="1"/>
  <c r="BM312" i="1" s="1"/>
  <c r="AW312" i="1"/>
  <c r="AY312" i="1"/>
  <c r="AX312" i="1"/>
  <c r="AZ312" i="1"/>
  <c r="AZ248" i="1"/>
  <c r="BM248" i="1" a="1"/>
  <c r="BM248" i="1" s="1"/>
  <c r="AW248" i="1"/>
  <c r="AX248" i="1"/>
  <c r="AY248" i="1"/>
  <c r="AX184" i="1"/>
  <c r="BM184" i="1" a="1"/>
  <c r="BM184" i="1" s="1"/>
  <c r="AW184" i="1"/>
  <c r="AZ184" i="1"/>
  <c r="AY184" i="1"/>
  <c r="AX120" i="1"/>
  <c r="BM120" i="1" a="1"/>
  <c r="BM120" i="1" s="1"/>
  <c r="AW120" i="1"/>
  <c r="AY120" i="1"/>
  <c r="AZ120" i="1"/>
  <c r="AY56" i="1"/>
  <c r="AZ56" i="1"/>
  <c r="AX56" i="1"/>
  <c r="BM56" i="1" a="1"/>
  <c r="BM56" i="1" s="1"/>
  <c r="AW56" i="1"/>
  <c r="AV747" i="1" a="1"/>
  <c r="AV747" i="1" s="1"/>
  <c r="AX343" i="1"/>
  <c r="BM343" i="1" a="1"/>
  <c r="BM343" i="1" s="1"/>
  <c r="AZ343" i="1"/>
  <c r="AW343" i="1"/>
  <c r="AY343" i="1"/>
  <c r="AX279" i="1"/>
  <c r="AY279" i="1"/>
  <c r="BM279" i="1" a="1"/>
  <c r="BM279" i="1" s="1"/>
  <c r="AZ279" i="1"/>
  <c r="AW279" i="1"/>
  <c r="AY215" i="1"/>
  <c r="AZ215" i="1"/>
  <c r="BM215" i="1" a="1"/>
  <c r="BM215" i="1" s="1"/>
  <c r="AX215" i="1"/>
  <c r="AW215" i="1"/>
  <c r="AY151" i="1"/>
  <c r="AW151" i="1"/>
  <c r="AZ151" i="1"/>
  <c r="BM151" i="1" a="1"/>
  <c r="BM151" i="1" s="1"/>
  <c r="AX151" i="1"/>
  <c r="AY87" i="1"/>
  <c r="AW87" i="1"/>
  <c r="BM87" i="1" a="1"/>
  <c r="BM87" i="1" s="1"/>
  <c r="AX87" i="1"/>
  <c r="AZ87" i="1"/>
  <c r="AV1023" i="1" a="1"/>
  <c r="AV1023" i="1" s="1"/>
  <c r="AV959" i="1" a="1"/>
  <c r="AV959" i="1" s="1"/>
  <c r="AV885" i="1" a="1"/>
  <c r="AV885" i="1" s="1"/>
  <c r="AV637" i="1" a="1"/>
  <c r="AV637" i="1" s="1"/>
  <c r="AV91" i="1" a="1"/>
  <c r="AV91" i="1" s="1"/>
  <c r="AX550" i="1"/>
  <c r="AY550" i="1"/>
  <c r="AZ550" i="1"/>
  <c r="BM550" i="1" a="1"/>
  <c r="BM550" i="1" s="1"/>
  <c r="AW550" i="1"/>
  <c r="BM486" i="1" a="1"/>
  <c r="BM486" i="1" s="1"/>
  <c r="AX486" i="1"/>
  <c r="AY486" i="1"/>
  <c r="AW486" i="1"/>
  <c r="AZ486" i="1"/>
  <c r="AW422" i="1"/>
  <c r="AY422" i="1"/>
  <c r="AX422" i="1"/>
  <c r="AZ422" i="1"/>
  <c r="BM422" i="1" a="1"/>
  <c r="BM422" i="1" s="1"/>
  <c r="AW358" i="1"/>
  <c r="AY358" i="1"/>
  <c r="AX358" i="1"/>
  <c r="AZ358" i="1"/>
  <c r="BM358" i="1" a="1"/>
  <c r="BM358" i="1" s="1"/>
  <c r="AW294" i="1"/>
  <c r="AY294" i="1"/>
  <c r="AX294" i="1"/>
  <c r="AZ294" i="1"/>
  <c r="BM294" i="1" a="1"/>
  <c r="BM294" i="1" s="1"/>
  <c r="AX230" i="1"/>
  <c r="AZ230" i="1"/>
  <c r="BM230" i="1" a="1"/>
  <c r="BM230" i="1" s="1"/>
  <c r="AY230" i="1"/>
  <c r="AW230" i="1"/>
  <c r="AZ166" i="1"/>
  <c r="AX166" i="1"/>
  <c r="BM166" i="1" a="1"/>
  <c r="BM166" i="1" s="1"/>
  <c r="AW166" i="1"/>
  <c r="AY166" i="1"/>
  <c r="AX102" i="1"/>
  <c r="AW102" i="1"/>
  <c r="AY102" i="1"/>
  <c r="BM102" i="1" a="1"/>
  <c r="BM102" i="1" s="1"/>
  <c r="AZ102" i="1"/>
  <c r="BM38" i="1" a="1"/>
  <c r="BM38" i="1" s="1"/>
  <c r="AY38" i="1"/>
  <c r="AZ38" i="1"/>
  <c r="AW38" i="1"/>
  <c r="AX38" i="1"/>
  <c r="AV971" i="1" a="1"/>
  <c r="AV971" i="1" s="1"/>
  <c r="AV897" i="1" a="1"/>
  <c r="AV897" i="1" s="1"/>
  <c r="AV66" i="1" a="1"/>
  <c r="AV66" i="1" s="1"/>
  <c r="AY541" i="1"/>
  <c r="AX541" i="1"/>
  <c r="BM541" i="1" a="1"/>
  <c r="BM541" i="1" s="1"/>
  <c r="AZ541" i="1"/>
  <c r="AW541" i="1"/>
  <c r="BM477" i="1" a="1"/>
  <c r="BM477" i="1" s="1"/>
  <c r="AW477" i="1"/>
  <c r="AZ477" i="1"/>
  <c r="AY477" i="1"/>
  <c r="AX477" i="1"/>
  <c r="BM413" i="1" a="1"/>
  <c r="BM413" i="1" s="1"/>
  <c r="AY413" i="1"/>
  <c r="AW413" i="1"/>
  <c r="AX413" i="1"/>
  <c r="AZ413" i="1"/>
  <c r="BM349" i="1" a="1"/>
  <c r="BM349" i="1" s="1"/>
  <c r="AY349" i="1"/>
  <c r="AW349" i="1"/>
  <c r="AX349" i="1"/>
  <c r="AZ349" i="1"/>
  <c r="BM285" i="1" a="1"/>
  <c r="BM285" i="1" s="1"/>
  <c r="AY285" i="1"/>
  <c r="AW285" i="1"/>
  <c r="AZ285" i="1"/>
  <c r="AX285" i="1"/>
  <c r="BM221" i="1" a="1"/>
  <c r="BM221" i="1" s="1"/>
  <c r="AY221" i="1"/>
  <c r="AZ221" i="1"/>
  <c r="AW221" i="1"/>
  <c r="AX221" i="1"/>
  <c r="BM157" i="1" a="1"/>
  <c r="BM157" i="1" s="1"/>
  <c r="AZ157" i="1"/>
  <c r="AX157" i="1"/>
  <c r="AY157" i="1"/>
  <c r="AW157" i="1"/>
  <c r="AX93" i="1"/>
  <c r="AZ93" i="1"/>
  <c r="BM93" i="1" a="1"/>
  <c r="BM93" i="1" s="1"/>
  <c r="AY93" i="1"/>
  <c r="AW93" i="1"/>
  <c r="AX29" i="1"/>
  <c r="AZ29" i="1"/>
  <c r="AW29" i="1"/>
  <c r="BM29" i="1" a="1"/>
  <c r="BM29" i="1" s="1"/>
  <c r="AY29" i="1"/>
  <c r="AV964" i="1" a="1"/>
  <c r="AV964" i="1" s="1"/>
  <c r="AV895" i="1" a="1"/>
  <c r="AV895" i="1" s="1"/>
  <c r="BM548" i="1" a="1"/>
  <c r="BM548" i="1" s="1"/>
  <c r="AW548" i="1"/>
  <c r="AX548" i="1"/>
  <c r="AY548" i="1"/>
  <c r="AZ548" i="1"/>
  <c r="AY484" i="1"/>
  <c r="BM484" i="1" a="1"/>
  <c r="BM484" i="1" s="1"/>
  <c r="AW484" i="1"/>
  <c r="AZ484" i="1"/>
  <c r="AX484" i="1"/>
  <c r="AZ420" i="1"/>
  <c r="AW420" i="1"/>
  <c r="AY420" i="1"/>
  <c r="BM420" i="1" a="1"/>
  <c r="BM420" i="1" s="1"/>
  <c r="AX420" i="1"/>
  <c r="BM356" i="1" a="1"/>
  <c r="BM356" i="1" s="1"/>
  <c r="AW356" i="1"/>
  <c r="AY356" i="1"/>
  <c r="AX356" i="1"/>
  <c r="AZ356" i="1"/>
  <c r="AZ292" i="1"/>
  <c r="AW292" i="1"/>
  <c r="AY292" i="1"/>
  <c r="BM292" i="1" a="1"/>
  <c r="BM292" i="1" s="1"/>
  <c r="AX292" i="1"/>
  <c r="BM228" i="1" a="1"/>
  <c r="BM228" i="1" s="1"/>
  <c r="AW228" i="1"/>
  <c r="AY228" i="1"/>
  <c r="AZ228" i="1"/>
  <c r="AX228" i="1"/>
  <c r="BM164" i="1" a="1"/>
  <c r="BM164" i="1" s="1"/>
  <c r="AW164" i="1"/>
  <c r="AY164" i="1"/>
  <c r="AX164" i="1"/>
  <c r="AZ164" i="1"/>
  <c r="AW100" i="1"/>
  <c r="AZ100" i="1"/>
  <c r="BM100" i="1" a="1"/>
  <c r="BM100" i="1" s="1"/>
  <c r="AY100" i="1"/>
  <c r="AX100" i="1"/>
  <c r="AW36" i="1"/>
  <c r="AZ36" i="1"/>
  <c r="AX36" i="1"/>
  <c r="BM36" i="1" a="1"/>
  <c r="BM36" i="1" s="1"/>
  <c r="AY36" i="1"/>
  <c r="AV976" i="1" a="1"/>
  <c r="AV976" i="1" s="1"/>
  <c r="AV912" i="1" a="1"/>
  <c r="AV912" i="1" s="1"/>
  <c r="AV715" i="1" a="1"/>
  <c r="AV715" i="1" s="1"/>
  <c r="AV259" i="1" a="1"/>
  <c r="AV259" i="1" s="1"/>
  <c r="AW563" i="1"/>
  <c r="BM563" i="1" a="1"/>
  <c r="BM563" i="1" s="1"/>
  <c r="AY563" i="1"/>
  <c r="AZ563" i="1"/>
  <c r="AX563" i="1"/>
  <c r="AZ499" i="1"/>
  <c r="BM499" i="1" a="1"/>
  <c r="BM499" i="1" s="1"/>
  <c r="AX499" i="1"/>
  <c r="AW499" i="1"/>
  <c r="AY499" i="1"/>
  <c r="AY435" i="1"/>
  <c r="AZ435" i="1"/>
  <c r="BM435" i="1" a="1"/>
  <c r="BM435" i="1" s="1"/>
  <c r="AX435" i="1"/>
  <c r="AW435" i="1"/>
  <c r="AZ371" i="1"/>
  <c r="AW371" i="1"/>
  <c r="BM371" i="1" a="1"/>
  <c r="BM371" i="1" s="1"/>
  <c r="AX371" i="1"/>
  <c r="AY371" i="1"/>
  <c r="AZ307" i="1"/>
  <c r="AW307" i="1"/>
  <c r="BM307" i="1" a="1"/>
  <c r="BM307" i="1" s="1"/>
  <c r="AY307" i="1"/>
  <c r="AX307" i="1"/>
  <c r="AY243" i="1"/>
  <c r="AZ243" i="1"/>
  <c r="BM243" i="1" a="1"/>
  <c r="BM243" i="1" s="1"/>
  <c r="AW243" i="1"/>
  <c r="AX243" i="1"/>
  <c r="AY179" i="1"/>
  <c r="BM179" i="1" a="1"/>
  <c r="BM179" i="1" s="1"/>
  <c r="AW179" i="1"/>
  <c r="AX179" i="1"/>
  <c r="AZ179" i="1"/>
  <c r="AW115" i="1"/>
  <c r="BM115" i="1" a="1"/>
  <c r="BM115" i="1" s="1"/>
  <c r="AX115" i="1"/>
  <c r="AY115" i="1"/>
  <c r="AZ115" i="1"/>
  <c r="AW51" i="1"/>
  <c r="BM51" i="1" a="1"/>
  <c r="BM51" i="1" s="1"/>
  <c r="AX51" i="1"/>
  <c r="AY51" i="1"/>
  <c r="AZ51" i="1"/>
  <c r="AV988" i="1" a="1"/>
  <c r="AV988" i="1" s="1"/>
  <c r="AV924" i="1" a="1"/>
  <c r="AV924" i="1" s="1"/>
  <c r="AV777" i="1" a="1"/>
  <c r="AV777" i="1" s="1"/>
  <c r="AV499" i="1" a="1"/>
  <c r="AV499" i="1" s="1"/>
  <c r="AV884" i="1" a="1"/>
  <c r="AV884" i="1" s="1"/>
  <c r="AV820" i="1" a="1"/>
  <c r="AV820" i="1" s="1"/>
  <c r="AV757" i="1" a="1"/>
  <c r="AV757" i="1" s="1"/>
  <c r="AV693" i="1" a="1"/>
  <c r="AV693" i="1" s="1"/>
  <c r="AV591" i="1" a="1"/>
  <c r="AV591" i="1" s="1"/>
  <c r="AV503" i="1" a="1"/>
  <c r="AV503" i="1" s="1"/>
  <c r="AV335" i="1" a="1"/>
  <c r="AV335" i="1" s="1"/>
  <c r="AV98" i="1" a="1"/>
  <c r="AV98" i="1" s="1"/>
  <c r="AV845" i="1" a="1"/>
  <c r="AV845" i="1" s="1"/>
  <c r="AV783" i="1" a="1"/>
  <c r="AV783" i="1" s="1"/>
  <c r="AV719" i="1" a="1"/>
  <c r="AV719" i="1" s="1"/>
  <c r="AV630" i="1" a="1"/>
  <c r="AV630" i="1" s="1"/>
  <c r="AV566" i="1" a="1"/>
  <c r="AV566" i="1" s="1"/>
  <c r="AV436" i="1" a="1"/>
  <c r="AV436" i="1" s="1"/>
  <c r="AV252" i="1" a="1"/>
  <c r="AV252" i="1" s="1"/>
  <c r="AR847" i="1" a="1"/>
  <c r="AR847" i="1" s="1"/>
  <c r="AV843" i="1" a="1"/>
  <c r="AV843" i="1" s="1"/>
  <c r="AV787" i="1" a="1"/>
  <c r="AV787" i="1" s="1"/>
  <c r="AV723" i="1" a="1"/>
  <c r="AV723" i="1" s="1"/>
  <c r="AV572" i="1" a="1"/>
  <c r="AV572" i="1" s="1"/>
  <c r="AV452" i="1" a="1"/>
  <c r="AV452" i="1" s="1"/>
  <c r="AV289" i="1" a="1"/>
  <c r="AV289" i="1" s="1"/>
  <c r="AR958" i="1" a="1"/>
  <c r="AR958" i="1" s="1"/>
  <c r="AV887" i="1" a="1"/>
  <c r="AV887" i="1" s="1"/>
  <c r="AV754" i="1" a="1"/>
  <c r="AV754" i="1" s="1"/>
  <c r="AV690" i="1" a="1"/>
  <c r="AV690" i="1" s="1"/>
  <c r="AV651" i="1" a="1"/>
  <c r="AV651" i="1" s="1"/>
  <c r="AV587" i="1" a="1"/>
  <c r="AV587" i="1" s="1"/>
  <c r="AV492" i="1" a="1"/>
  <c r="AV492" i="1" s="1"/>
  <c r="AV305" i="1" a="1"/>
  <c r="AV305" i="1" s="1"/>
  <c r="AV120" i="1" a="1"/>
  <c r="AV120" i="1" s="1"/>
  <c r="AV893" i="1" a="1"/>
  <c r="AV893" i="1" s="1"/>
  <c r="AV829" i="1" a="1"/>
  <c r="AV829" i="1" s="1"/>
  <c r="AV764" i="1" a="1"/>
  <c r="AV764" i="1" s="1"/>
  <c r="AV700" i="1" a="1"/>
  <c r="AV700" i="1" s="1"/>
  <c r="AV610" i="1" a="1"/>
  <c r="AV610" i="1" s="1"/>
  <c r="AV383" i="1" a="1"/>
  <c r="AV383" i="1" s="1"/>
  <c r="AR876" i="1" a="1"/>
  <c r="AR876" i="1" s="1"/>
  <c r="AV866" i="1" a="1"/>
  <c r="AV866" i="1" s="1"/>
  <c r="AV802" i="1" a="1"/>
  <c r="AV802" i="1" s="1"/>
  <c r="AV742" i="1" a="1"/>
  <c r="AV742" i="1" s="1"/>
  <c r="AV685" i="1" a="1"/>
  <c r="AV685" i="1" s="1"/>
  <c r="AV641" i="1" a="1"/>
  <c r="AV641" i="1" s="1"/>
  <c r="AV577" i="1" a="1"/>
  <c r="AV577" i="1" s="1"/>
  <c r="AV467" i="1" a="1"/>
  <c r="AV467" i="1" s="1"/>
  <c r="AV300" i="1" a="1"/>
  <c r="AV300" i="1" s="1"/>
  <c r="AV109" i="1" a="1"/>
  <c r="AV109" i="1" s="1"/>
  <c r="AR544" i="1" a="1"/>
  <c r="AR544" i="1" s="1"/>
  <c r="AV486" i="1" a="1"/>
  <c r="AV486" i="1" s="1"/>
  <c r="AV422" i="1" a="1"/>
  <c r="AV422" i="1" s="1"/>
  <c r="AV359" i="1" a="1"/>
  <c r="AV359" i="1" s="1"/>
  <c r="AV292" i="1" a="1"/>
  <c r="AV292" i="1" s="1"/>
  <c r="AV26" i="1" a="1"/>
  <c r="AV26" i="1" s="1"/>
  <c r="AR882" i="1" a="1"/>
  <c r="AR882" i="1" s="1"/>
  <c r="AR633" i="1" a="1"/>
  <c r="AR633" i="1" s="1"/>
  <c r="AV525" i="1" a="1"/>
  <c r="AV525" i="1" s="1"/>
  <c r="AV461" i="1" a="1"/>
  <c r="AV461" i="1" s="1"/>
  <c r="AV397" i="1" a="1"/>
  <c r="AV397" i="1" s="1"/>
  <c r="AV336" i="1" a="1"/>
  <c r="AV336" i="1" s="1"/>
  <c r="AV202" i="1" a="1"/>
  <c r="AV202" i="1" s="1"/>
  <c r="AR822" i="1" a="1"/>
  <c r="AR822" i="1" s="1"/>
  <c r="AR354" i="1" a="1"/>
  <c r="AR354" i="1" s="1"/>
  <c r="AR590" i="1" a="1"/>
  <c r="AR590" i="1" s="1"/>
  <c r="AV498" i="1" a="1"/>
  <c r="AV498" i="1" s="1"/>
  <c r="AV434" i="1" a="1"/>
  <c r="AV434" i="1" s="1"/>
  <c r="AV370" i="1" a="1"/>
  <c r="AV370" i="1" s="1"/>
  <c r="AV311" i="1" a="1"/>
  <c r="AV311" i="1" s="1"/>
  <c r="AV176" i="1" a="1"/>
  <c r="AV176" i="1" s="1"/>
  <c r="AV48" i="1" a="1"/>
  <c r="AV48" i="1" s="1"/>
  <c r="AV521" i="1" a="1"/>
  <c r="AV521" i="1" s="1"/>
  <c r="AV332" i="1" a="1"/>
  <c r="AV332" i="1" s="1"/>
  <c r="AV272" i="1" a="1"/>
  <c r="AV272" i="1" s="1"/>
  <c r="AV206" i="1" a="1"/>
  <c r="AV206" i="1" s="1"/>
  <c r="AV103" i="1" a="1"/>
  <c r="AV103" i="1" s="1"/>
  <c r="AV520" i="1" a="1"/>
  <c r="AV520" i="1" s="1"/>
  <c r="AV392" i="1" a="1"/>
  <c r="AV392" i="1" s="1"/>
  <c r="AV264" i="1" a="1"/>
  <c r="AV264" i="1" s="1"/>
  <c r="AV198" i="1" a="1"/>
  <c r="AV198" i="1" s="1"/>
  <c r="AV88" i="1" a="1"/>
  <c r="AV88" i="1" s="1"/>
  <c r="AR771" i="1" a="1"/>
  <c r="AR771" i="1" s="1"/>
  <c r="AR748" i="1" a="1"/>
  <c r="AR748" i="1" s="1"/>
  <c r="AR445" i="1" a="1"/>
  <c r="AR445" i="1" s="1"/>
  <c r="AV118" i="1" a="1"/>
  <c r="AV118" i="1" s="1"/>
  <c r="AV54" i="1" a="1"/>
  <c r="AV54" i="1" s="1"/>
  <c r="AR811" i="1" a="1"/>
  <c r="AR811" i="1" s="1"/>
  <c r="AR708" i="1" a="1"/>
  <c r="AR708" i="1" s="1"/>
  <c r="AR601" i="1" a="1"/>
  <c r="AR601" i="1" s="1"/>
  <c r="AR192" i="1" a="1"/>
  <c r="AR192" i="1" s="1"/>
  <c r="AV151" i="1" a="1"/>
  <c r="AV151" i="1" s="1"/>
  <c r="AV87" i="1" a="1"/>
  <c r="AV87" i="1" s="1"/>
  <c r="AR841" i="1" a="1"/>
  <c r="AR841" i="1" s="1"/>
  <c r="AR643" i="1" a="1"/>
  <c r="AR643" i="1" s="1"/>
  <c r="AR462" i="1" a="1"/>
  <c r="AR462" i="1" s="1"/>
  <c r="AR136" i="1" a="1"/>
  <c r="AR136" i="1" s="1"/>
  <c r="AV143" i="1" a="1"/>
  <c r="AV143" i="1" s="1"/>
  <c r="AV79" i="1" a="1"/>
  <c r="AV79" i="1" s="1"/>
  <c r="AR1011" i="1" a="1"/>
  <c r="AR1011" i="1" s="1"/>
  <c r="AR953" i="1" a="1"/>
  <c r="AR953" i="1" s="1"/>
  <c r="AR849" i="1" a="1"/>
  <c r="AR849" i="1" s="1"/>
  <c r="AR654" i="1" a="1"/>
  <c r="AR654" i="1" s="1"/>
  <c r="AR458" i="1" a="1"/>
  <c r="AR458" i="1" s="1"/>
  <c r="AR39" i="1" a="1"/>
  <c r="AR39" i="1" s="1"/>
  <c r="AV128" i="1" a="1"/>
  <c r="AV128" i="1" s="1"/>
  <c r="AR803" i="1" a="1"/>
  <c r="AR803" i="1" s="1"/>
  <c r="AR854" i="1" a="1"/>
  <c r="AR854" i="1" s="1"/>
  <c r="AR789" i="1" a="1"/>
  <c r="AR789" i="1" s="1"/>
  <c r="AR725" i="1" a="1"/>
  <c r="AR725" i="1" s="1"/>
  <c r="AR656" i="1" a="1"/>
  <c r="AR656" i="1" s="1"/>
  <c r="AR347" i="1" a="1"/>
  <c r="AR347" i="1" s="1"/>
  <c r="AR888" i="1" a="1"/>
  <c r="AR888" i="1" s="1"/>
  <c r="AR834" i="1" a="1"/>
  <c r="AR834" i="1" s="1"/>
  <c r="AR947" i="1" a="1"/>
  <c r="AR947" i="1" s="1"/>
  <c r="AR839" i="1" a="1"/>
  <c r="AR839" i="1" s="1"/>
  <c r="AR713" i="1" a="1"/>
  <c r="AR713" i="1" s="1"/>
  <c r="AR550" i="1" a="1"/>
  <c r="AR550" i="1" s="1"/>
  <c r="AR226" i="1" a="1"/>
  <c r="AR226" i="1" s="1"/>
  <c r="AR568" i="1" a="1"/>
  <c r="AR568" i="1" s="1"/>
  <c r="AR517" i="1" a="1"/>
  <c r="AR517" i="1" s="1"/>
  <c r="AR353" i="1" a="1"/>
  <c r="AR353" i="1" s="1"/>
  <c r="AR225" i="1" a="1"/>
  <c r="AR225" i="1" s="1"/>
  <c r="AR510" i="1" a="1"/>
  <c r="AR510" i="1" s="1"/>
  <c r="AR439" i="1" a="1"/>
  <c r="AR439" i="1" s="1"/>
  <c r="AR231" i="1" a="1"/>
  <c r="AR231" i="1" s="1"/>
  <c r="AR177" i="1" a="1"/>
  <c r="AR177" i="1" s="1"/>
  <c r="AR45" i="1" a="1"/>
  <c r="AR45" i="1" s="1"/>
  <c r="AR444" i="1" a="1"/>
  <c r="AR444" i="1" s="1"/>
  <c r="AR310" i="1" a="1"/>
  <c r="AR310" i="1" s="1"/>
  <c r="AR236" i="1" a="1"/>
  <c r="AR236" i="1" s="1"/>
  <c r="AR106" i="1" a="1"/>
  <c r="AR106" i="1" s="1"/>
  <c r="AR36" i="1" a="1"/>
  <c r="AR36" i="1" s="1"/>
  <c r="AR478" i="1" a="1"/>
  <c r="AR478" i="1" s="1"/>
  <c r="AR419" i="1" a="1"/>
  <c r="AR419" i="1" s="1"/>
  <c r="AR369" i="1" a="1"/>
  <c r="AR369" i="1" s="1"/>
  <c r="AR302" i="1" a="1"/>
  <c r="AR302" i="1" s="1"/>
  <c r="AR242" i="1" a="1"/>
  <c r="AR242" i="1" s="1"/>
  <c r="AR174" i="1" a="1"/>
  <c r="AR174" i="1" s="1"/>
  <c r="AR551" i="1" a="1"/>
  <c r="AR551" i="1" s="1"/>
  <c r="AR471" i="1" a="1"/>
  <c r="AR471" i="1" s="1"/>
  <c r="AR396" i="1" a="1"/>
  <c r="AR396" i="1" s="1"/>
  <c r="AR261" i="1" a="1"/>
  <c r="AR261" i="1" s="1"/>
  <c r="AR207" i="1" a="1"/>
  <c r="AR207" i="1" s="1"/>
  <c r="AR133" i="1" a="1"/>
  <c r="AR133" i="1" s="1"/>
  <c r="AR77" i="1" a="1"/>
  <c r="AR77" i="1" s="1"/>
  <c r="AR538" i="1" a="1"/>
  <c r="AR538" i="1" s="1"/>
  <c r="AR418" i="1" a="1"/>
  <c r="AR418" i="1" s="1"/>
  <c r="AR367" i="1" a="1"/>
  <c r="AR367" i="1" s="1"/>
  <c r="AR314" i="1" a="1"/>
  <c r="AR314" i="1" s="1"/>
  <c r="AR240" i="1" a="1"/>
  <c r="AR240" i="1" s="1"/>
  <c r="AR186" i="1" a="1"/>
  <c r="AR186" i="1" s="1"/>
  <c r="BC164" i="1"/>
  <c r="BD164" i="1"/>
  <c r="BA164" i="1"/>
  <c r="BB164" i="1"/>
  <c r="BN164" i="1" a="1"/>
  <c r="BN164" i="1" s="1"/>
  <c r="BD460" i="1"/>
  <c r="BA460" i="1"/>
  <c r="BB460" i="1"/>
  <c r="BN460" i="1" a="1"/>
  <c r="BN460" i="1" s="1"/>
  <c r="BC460" i="1"/>
  <c r="BN273" i="1" a="1"/>
  <c r="BN273" i="1" s="1"/>
  <c r="BA273" i="1"/>
  <c r="BD273" i="1"/>
  <c r="BC273" i="1"/>
  <c r="BB273" i="1"/>
  <c r="BN557" i="1" a="1"/>
  <c r="BN557" i="1" s="1"/>
  <c r="BB557" i="1"/>
  <c r="BD557" i="1"/>
  <c r="BA557" i="1"/>
  <c r="BC557" i="1"/>
  <c r="BN252" i="1" a="1"/>
  <c r="BN252" i="1" s="1"/>
  <c r="BC252" i="1"/>
  <c r="BD252" i="1"/>
  <c r="BA252" i="1"/>
  <c r="BB252" i="1"/>
  <c r="BB688" i="1"/>
  <c r="BD688" i="1"/>
  <c r="BC688" i="1"/>
  <c r="BN688" i="1" a="1"/>
  <c r="BN688" i="1" s="1"/>
  <c r="BA688" i="1"/>
  <c r="BN933" i="1" a="1"/>
  <c r="BN933" i="1" s="1"/>
  <c r="BC933" i="1"/>
  <c r="BA933" i="1"/>
  <c r="BD933" i="1"/>
  <c r="BB933" i="1"/>
  <c r="BN864" i="1" a="1"/>
  <c r="BN864" i="1" s="1"/>
  <c r="BA864" i="1"/>
  <c r="BB864" i="1"/>
  <c r="BD864" i="1"/>
  <c r="BC864" i="1"/>
  <c r="BM993" i="1" a="1"/>
  <c r="BM993" i="1" s="1"/>
  <c r="AY993" i="1"/>
  <c r="AZ993" i="1"/>
  <c r="AX993" i="1"/>
  <c r="AW993" i="1"/>
  <c r="BN919" i="1" a="1"/>
  <c r="BN919" i="1" s="1"/>
  <c r="BC919" i="1"/>
  <c r="BD919" i="1"/>
  <c r="BA919" i="1"/>
  <c r="BB919" i="1"/>
  <c r="BN193" i="1" a="1"/>
  <c r="BN193" i="1" s="1"/>
  <c r="BB193" i="1"/>
  <c r="BC193" i="1"/>
  <c r="BA193" i="1"/>
  <c r="BD193" i="1"/>
  <c r="BM913" i="1" a="1"/>
  <c r="BM913" i="1" s="1"/>
  <c r="AY913" i="1"/>
  <c r="AX913" i="1"/>
  <c r="AW913" i="1"/>
  <c r="AZ913" i="1"/>
  <c r="BN646" i="1" a="1"/>
  <c r="BN646" i="1" s="1"/>
  <c r="BC646" i="1"/>
  <c r="BB646" i="1"/>
  <c r="BD646" i="1"/>
  <c r="BA646" i="1"/>
  <c r="BC643" i="1"/>
  <c r="BD643" i="1"/>
  <c r="BA643" i="1"/>
  <c r="BN643" i="1" a="1"/>
  <c r="BN643" i="1" s="1"/>
  <c r="BB643" i="1"/>
  <c r="BB131" i="1"/>
  <c r="BC131" i="1"/>
  <c r="BD131" i="1"/>
  <c r="BN131" i="1" a="1"/>
  <c r="BN131" i="1" s="1"/>
  <c r="BA131" i="1"/>
  <c r="AZ683" i="1"/>
  <c r="AX683" i="1"/>
  <c r="AW683" i="1"/>
  <c r="BM683" i="1" a="1"/>
  <c r="BM683" i="1" s="1"/>
  <c r="AY683" i="1"/>
  <c r="BN426" i="1" a="1"/>
  <c r="BN426" i="1" s="1"/>
  <c r="BC426" i="1"/>
  <c r="BD426" i="1"/>
  <c r="BA426" i="1"/>
  <c r="BB426" i="1"/>
  <c r="AW978" i="1"/>
  <c r="AX978" i="1"/>
  <c r="AY978" i="1"/>
  <c r="AZ978" i="1"/>
  <c r="BM978" i="1" a="1"/>
  <c r="BM978" i="1" s="1"/>
  <c r="BM425" i="1" a="1"/>
  <c r="BM425" i="1" s="1"/>
  <c r="AX425" i="1"/>
  <c r="AZ425" i="1"/>
  <c r="AW425" i="1"/>
  <c r="AY425" i="1"/>
  <c r="BA344" i="1"/>
  <c r="BB344" i="1"/>
  <c r="BN344" i="1" a="1"/>
  <c r="BN344" i="1" s="1"/>
  <c r="BC344" i="1"/>
  <c r="BD344" i="1"/>
  <c r="AX24" i="1"/>
  <c r="AY24" i="1"/>
  <c r="AZ24" i="1"/>
  <c r="AW24" i="1"/>
  <c r="BM24" i="1" a="1"/>
  <c r="BM24" i="1" s="1"/>
  <c r="BM640" i="1" a="1"/>
  <c r="BM640" i="1" s="1"/>
  <c r="AW640" i="1"/>
  <c r="AX640" i="1"/>
  <c r="AY640" i="1"/>
  <c r="AZ640" i="1"/>
  <c r="BN599" i="1" a="1"/>
  <c r="BN599" i="1" s="1"/>
  <c r="BA599" i="1"/>
  <c r="BB599" i="1"/>
  <c r="BD599" i="1"/>
  <c r="BC599" i="1"/>
  <c r="BN407" i="1" a="1"/>
  <c r="BN407" i="1" s="1"/>
  <c r="BA407" i="1"/>
  <c r="BB407" i="1"/>
  <c r="BC407" i="1"/>
  <c r="BD407" i="1"/>
  <c r="BN215" i="1" a="1"/>
  <c r="BN215" i="1" s="1"/>
  <c r="BA215" i="1"/>
  <c r="BB215" i="1"/>
  <c r="BC215" i="1"/>
  <c r="BD215" i="1"/>
  <c r="BM1023" i="1" a="1"/>
  <c r="BM1023" i="1" s="1"/>
  <c r="AY1023" i="1"/>
  <c r="AZ1023" i="1"/>
  <c r="AX1023" i="1"/>
  <c r="AW1023" i="1"/>
  <c r="BM831" i="1" a="1"/>
  <c r="BM831" i="1" s="1"/>
  <c r="AY831" i="1"/>
  <c r="AZ831" i="1"/>
  <c r="AX831" i="1"/>
  <c r="AW831" i="1"/>
  <c r="BM545" i="1" a="1"/>
  <c r="BM545" i="1" s="1"/>
  <c r="AY545" i="1"/>
  <c r="AZ545" i="1"/>
  <c r="AX545" i="1"/>
  <c r="AW545" i="1"/>
  <c r="BB294" i="1"/>
  <c r="BD294" i="1"/>
  <c r="BN294" i="1" a="1"/>
  <c r="BN294" i="1" s="1"/>
  <c r="BC294" i="1"/>
  <c r="BA294" i="1"/>
  <c r="BA102" i="1"/>
  <c r="BB102" i="1"/>
  <c r="BN102" i="1" a="1"/>
  <c r="BN102" i="1" s="1"/>
  <c r="BC102" i="1"/>
  <c r="BD102" i="1"/>
  <c r="AY910" i="1"/>
  <c r="AZ910" i="1"/>
  <c r="BM910" i="1" a="1"/>
  <c r="BM910" i="1" s="1"/>
  <c r="AW910" i="1"/>
  <c r="AX910" i="1"/>
  <c r="AY718" i="1"/>
  <c r="AZ718" i="1"/>
  <c r="BM718" i="1" a="1"/>
  <c r="BM718" i="1" s="1"/>
  <c r="AW718" i="1"/>
  <c r="AX718" i="1"/>
  <c r="BM415" i="1" a="1"/>
  <c r="BM415" i="1" s="1"/>
  <c r="AX415" i="1"/>
  <c r="AZ415" i="1"/>
  <c r="AW415" i="1"/>
  <c r="AY415" i="1"/>
  <c r="BB117" i="1"/>
  <c r="BC117" i="1"/>
  <c r="BD117" i="1"/>
  <c r="BN117" i="1" a="1"/>
  <c r="BN117" i="1" s="1"/>
  <c r="BA117" i="1"/>
  <c r="BM925" i="1" a="1"/>
  <c r="BM925" i="1" s="1"/>
  <c r="AY925" i="1"/>
  <c r="AX925" i="1"/>
  <c r="AZ925" i="1"/>
  <c r="AW925" i="1"/>
  <c r="BM733" i="1" a="1"/>
  <c r="BM733" i="1" s="1"/>
  <c r="AY733" i="1"/>
  <c r="AX733" i="1"/>
  <c r="AW733" i="1"/>
  <c r="AZ733" i="1"/>
  <c r="BM455" i="1" a="1"/>
  <c r="BM455" i="1" s="1"/>
  <c r="AX455" i="1"/>
  <c r="AY455" i="1"/>
  <c r="AZ455" i="1"/>
  <c r="AW455" i="1"/>
  <c r="AZ584" i="1"/>
  <c r="AW584" i="1"/>
  <c r="AX584" i="1"/>
  <c r="BM584" i="1" a="1"/>
  <c r="BM584" i="1" s="1"/>
  <c r="AY584" i="1"/>
  <c r="AX392" i="1"/>
  <c r="AZ392" i="1"/>
  <c r="BM392" i="1" a="1"/>
  <c r="BM392" i="1" s="1"/>
  <c r="AW392" i="1"/>
  <c r="AY392" i="1"/>
  <c r="BM200" i="1" a="1"/>
  <c r="BM200" i="1" s="1"/>
  <c r="AW200" i="1"/>
  <c r="AY200" i="1"/>
  <c r="AX200" i="1"/>
  <c r="AZ200" i="1"/>
  <c r="AY295" i="1"/>
  <c r="AZ295" i="1"/>
  <c r="AX295" i="1"/>
  <c r="AW295" i="1"/>
  <c r="BM295" i="1" a="1"/>
  <c r="BM295" i="1" s="1"/>
  <c r="AW103" i="1"/>
  <c r="BM103" i="1" a="1"/>
  <c r="BM103" i="1" s="1"/>
  <c r="AX103" i="1"/>
  <c r="AY103" i="1"/>
  <c r="AZ103" i="1"/>
  <c r="BM502" i="1" a="1"/>
  <c r="BM502" i="1" s="1"/>
  <c r="AW502" i="1"/>
  <c r="AY502" i="1"/>
  <c r="AZ502" i="1"/>
  <c r="AX502" i="1"/>
  <c r="AX310" i="1"/>
  <c r="AZ310" i="1"/>
  <c r="BM310" i="1" a="1"/>
  <c r="BM310" i="1" s="1"/>
  <c r="AW310" i="1"/>
  <c r="AY310" i="1"/>
  <c r="BM118" i="1" a="1"/>
  <c r="BM118" i="1" s="1"/>
  <c r="AW118" i="1"/>
  <c r="AZ118" i="1"/>
  <c r="AX118" i="1"/>
  <c r="AY118" i="1"/>
  <c r="AY557" i="1"/>
  <c r="AX557" i="1"/>
  <c r="AW557" i="1"/>
  <c r="BM557" i="1" a="1"/>
  <c r="BM557" i="1" s="1"/>
  <c r="AZ557" i="1"/>
  <c r="AX365" i="1"/>
  <c r="AY365" i="1"/>
  <c r="AW365" i="1"/>
  <c r="BM365" i="1" a="1"/>
  <c r="BM365" i="1" s="1"/>
  <c r="AZ365" i="1"/>
  <c r="AW173" i="1"/>
  <c r="AY173" i="1"/>
  <c r="BM173" i="1" a="1"/>
  <c r="BM173" i="1" s="1"/>
  <c r="AZ173" i="1"/>
  <c r="AX173" i="1"/>
  <c r="AX564" i="1"/>
  <c r="AY564" i="1"/>
  <c r="AZ564" i="1"/>
  <c r="BM564" i="1" a="1"/>
  <c r="BM564" i="1" s="1"/>
  <c r="AW564" i="1"/>
  <c r="AZ372" i="1"/>
  <c r="AW372" i="1"/>
  <c r="AY372" i="1"/>
  <c r="AX372" i="1"/>
  <c r="BM372" i="1" a="1"/>
  <c r="BM372" i="1" s="1"/>
  <c r="AW180" i="1"/>
  <c r="AY180" i="1"/>
  <c r="AZ180" i="1"/>
  <c r="AX180" i="1"/>
  <c r="BM180" i="1" a="1"/>
  <c r="BM180" i="1" s="1"/>
  <c r="AW451" i="1"/>
  <c r="AY451" i="1"/>
  <c r="AZ451" i="1"/>
  <c r="BM451" i="1" a="1"/>
  <c r="BM451" i="1" s="1"/>
  <c r="AX451" i="1"/>
  <c r="BM259" i="1" a="1"/>
  <c r="BM259" i="1" s="1"/>
  <c r="AW259" i="1"/>
  <c r="AX259" i="1"/>
  <c r="AZ259" i="1"/>
  <c r="AY259" i="1"/>
  <c r="BM67" i="1" a="1"/>
  <c r="BM67" i="1" s="1"/>
  <c r="AY67" i="1"/>
  <c r="AZ67" i="1"/>
  <c r="AW67" i="1"/>
  <c r="AX67" i="1"/>
  <c r="AV694" i="1" a="1"/>
  <c r="AV694" i="1" s="1"/>
  <c r="AV76" i="1" a="1"/>
  <c r="AV76" i="1" s="1"/>
  <c r="AV131" i="1" a="1"/>
  <c r="AV131" i="1" s="1"/>
  <c r="AR561" i="1" a="1"/>
  <c r="AR561" i="1" s="1"/>
  <c r="AV101" i="1" a="1"/>
  <c r="AV101" i="1" s="1"/>
  <c r="AR629" i="1" a="1"/>
  <c r="AR629" i="1" s="1"/>
  <c r="AR943" i="1" a="1"/>
  <c r="AR943" i="1" s="1"/>
  <c r="AR660" i="1" a="1"/>
  <c r="AR660" i="1" s="1"/>
  <c r="AR178" i="1" a="1"/>
  <c r="AR178" i="1" s="1"/>
  <c r="AR190" i="1" a="1"/>
  <c r="AR190" i="1" s="1"/>
  <c r="AR564" i="1" a="1"/>
  <c r="AR564" i="1" s="1"/>
  <c r="AR500" i="1" a="1"/>
  <c r="AR500" i="1" s="1"/>
  <c r="BB645" i="1"/>
  <c r="BA645" i="1"/>
  <c r="BC645" i="1"/>
  <c r="BN645" i="1" a="1"/>
  <c r="BN645" i="1" s="1"/>
  <c r="BD645" i="1"/>
  <c r="BB988" i="1"/>
  <c r="BA988" i="1"/>
  <c r="BC988" i="1"/>
  <c r="BN988" i="1" a="1"/>
  <c r="BN988" i="1" s="1"/>
  <c r="BD988" i="1"/>
  <c r="BN593" i="1" a="1"/>
  <c r="BN593" i="1" s="1"/>
  <c r="BA593" i="1"/>
  <c r="BC593" i="1"/>
  <c r="BB593" i="1"/>
  <c r="BD593" i="1"/>
  <c r="BM849" i="1" a="1"/>
  <c r="BM849" i="1" s="1"/>
  <c r="AY849" i="1"/>
  <c r="AX849" i="1"/>
  <c r="AW849" i="1"/>
  <c r="AZ849" i="1"/>
  <c r="BN995" i="1" a="1"/>
  <c r="BN995" i="1" s="1"/>
  <c r="BC995" i="1"/>
  <c r="BD995" i="1"/>
  <c r="BA995" i="1"/>
  <c r="BB995" i="1"/>
  <c r="BN931" i="1" a="1"/>
  <c r="BN931" i="1" s="1"/>
  <c r="BC931" i="1"/>
  <c r="BB931" i="1"/>
  <c r="BD931" i="1"/>
  <c r="BA931" i="1"/>
  <c r="BN867" i="1" a="1"/>
  <c r="BN867" i="1" s="1"/>
  <c r="BC867" i="1"/>
  <c r="BB867" i="1"/>
  <c r="BD867" i="1"/>
  <c r="BA867" i="1"/>
  <c r="BN803" i="1" a="1"/>
  <c r="BN803" i="1" s="1"/>
  <c r="BC803" i="1"/>
  <c r="BB803" i="1"/>
  <c r="BD803" i="1"/>
  <c r="BA803" i="1"/>
  <c r="BN739" i="1" a="1"/>
  <c r="BN739" i="1" s="1"/>
  <c r="BC739" i="1"/>
  <c r="BB739" i="1"/>
  <c r="BD739" i="1"/>
  <c r="BA739" i="1"/>
  <c r="BC668" i="1"/>
  <c r="BA668" i="1"/>
  <c r="BB668" i="1"/>
  <c r="BD668" i="1"/>
  <c r="BN668" i="1" a="1"/>
  <c r="BN668" i="1" s="1"/>
  <c r="BN561" i="1" a="1"/>
  <c r="BN561" i="1" s="1"/>
  <c r="BA561" i="1"/>
  <c r="BB561" i="1"/>
  <c r="BC561" i="1"/>
  <c r="BD561" i="1"/>
  <c r="BD396" i="1"/>
  <c r="BA396" i="1"/>
  <c r="BB396" i="1"/>
  <c r="BN396" i="1" a="1"/>
  <c r="BN396" i="1" s="1"/>
  <c r="BC396" i="1"/>
  <c r="BA225" i="1"/>
  <c r="BB225" i="1"/>
  <c r="BC225" i="1"/>
  <c r="BD225" i="1"/>
  <c r="BN225" i="1" a="1"/>
  <c r="BN225" i="1" s="1"/>
  <c r="BM1004" i="1" a="1"/>
  <c r="BM1004" i="1" s="1"/>
  <c r="AX1004" i="1"/>
  <c r="AY1004" i="1"/>
  <c r="AW1004" i="1"/>
  <c r="AZ1004" i="1"/>
  <c r="BM748" i="1" a="1"/>
  <c r="BM748" i="1" s="1"/>
  <c r="AX748" i="1"/>
  <c r="AY748" i="1"/>
  <c r="AW748" i="1"/>
  <c r="AZ748" i="1"/>
  <c r="AX298" i="1"/>
  <c r="AY298" i="1"/>
  <c r="BM298" i="1" a="1"/>
  <c r="BM298" i="1" s="1"/>
  <c r="AW298" i="1"/>
  <c r="AZ298" i="1"/>
  <c r="BN805" i="1" a="1"/>
  <c r="BN805" i="1" s="1"/>
  <c r="BC805" i="1"/>
  <c r="BA805" i="1"/>
  <c r="BB805" i="1"/>
  <c r="BD805" i="1"/>
  <c r="BA932" i="1"/>
  <c r="BB932" i="1"/>
  <c r="BC932" i="1"/>
  <c r="BD932" i="1"/>
  <c r="BN932" i="1" a="1"/>
  <c r="BN932" i="1" s="1"/>
  <c r="BN249" i="1" a="1"/>
  <c r="BN249" i="1" s="1"/>
  <c r="BA249" i="1"/>
  <c r="BD249" i="1"/>
  <c r="BC249" i="1"/>
  <c r="BB249" i="1"/>
  <c r="BC970" i="1"/>
  <c r="BD970" i="1"/>
  <c r="BA970" i="1"/>
  <c r="BB970" i="1"/>
  <c r="BN970" i="1" a="1"/>
  <c r="BN970" i="1" s="1"/>
  <c r="BD906" i="1"/>
  <c r="BC906" i="1"/>
  <c r="BN906" i="1" a="1"/>
  <c r="BN906" i="1" s="1"/>
  <c r="BA906" i="1"/>
  <c r="BB906" i="1"/>
  <c r="BD842" i="1"/>
  <c r="BC842" i="1"/>
  <c r="BN842" i="1" a="1"/>
  <c r="BN842" i="1" s="1"/>
  <c r="BA842" i="1"/>
  <c r="BB842" i="1"/>
  <c r="BD778" i="1"/>
  <c r="BC778" i="1"/>
  <c r="BN778" i="1" a="1"/>
  <c r="BN778" i="1" s="1"/>
  <c r="BA778" i="1"/>
  <c r="BB778" i="1"/>
  <c r="BD714" i="1"/>
  <c r="BC714" i="1"/>
  <c r="BN714" i="1" a="1"/>
  <c r="BN714" i="1" s="1"/>
  <c r="BB714" i="1"/>
  <c r="BA714" i="1"/>
  <c r="BD628" i="1"/>
  <c r="BB628" i="1"/>
  <c r="BN628" i="1" a="1"/>
  <c r="BN628" i="1" s="1"/>
  <c r="BC628" i="1"/>
  <c r="BA628" i="1"/>
  <c r="BA500" i="1"/>
  <c r="BB500" i="1"/>
  <c r="BN500" i="1" a="1"/>
  <c r="BN500" i="1" s="1"/>
  <c r="BC500" i="1"/>
  <c r="BD500" i="1"/>
  <c r="BB329" i="1"/>
  <c r="BC329" i="1"/>
  <c r="BD329" i="1"/>
  <c r="BN329" i="1" a="1"/>
  <c r="BN329" i="1" s="1"/>
  <c r="BA329" i="1"/>
  <c r="BC157" i="1"/>
  <c r="BD157" i="1"/>
  <c r="BN157" i="1" a="1"/>
  <c r="BN157" i="1" s="1"/>
  <c r="BA157" i="1"/>
  <c r="BB157" i="1"/>
  <c r="AY905" i="1"/>
  <c r="AZ905" i="1"/>
  <c r="AX905" i="1"/>
  <c r="AW905" i="1"/>
  <c r="BM905" i="1" a="1"/>
  <c r="BM905" i="1" s="1"/>
  <c r="AY649" i="1"/>
  <c r="AZ649" i="1"/>
  <c r="AX649" i="1"/>
  <c r="AW649" i="1"/>
  <c r="BM649" i="1" a="1"/>
  <c r="BM649" i="1" s="1"/>
  <c r="AV929" i="1" a="1"/>
  <c r="AV929" i="1" s="1"/>
  <c r="BB733" i="1"/>
  <c r="BD733" i="1"/>
  <c r="BN733" i="1" a="1"/>
  <c r="BN733" i="1" s="1"/>
  <c r="BC733" i="1"/>
  <c r="BA733" i="1"/>
  <c r="BM852" i="1" a="1"/>
  <c r="BM852" i="1" s="1"/>
  <c r="AW852" i="1"/>
  <c r="AY852" i="1"/>
  <c r="AZ852" i="1"/>
  <c r="AX852" i="1"/>
  <c r="BD756" i="1"/>
  <c r="BC756" i="1"/>
  <c r="BN756" i="1" a="1"/>
  <c r="BN756" i="1" s="1"/>
  <c r="BA756" i="1"/>
  <c r="BB756" i="1"/>
  <c r="BB73" i="1"/>
  <c r="BC73" i="1"/>
  <c r="BD73" i="1"/>
  <c r="BN73" i="1" a="1"/>
  <c r="BN73" i="1" s="1"/>
  <c r="BA73" i="1"/>
  <c r="BN985" i="1" a="1"/>
  <c r="BN985" i="1" s="1"/>
  <c r="BC985" i="1"/>
  <c r="BB985" i="1"/>
  <c r="BD985" i="1"/>
  <c r="BA985" i="1"/>
  <c r="BN921" i="1" a="1"/>
  <c r="BN921" i="1" s="1"/>
  <c r="BC921" i="1"/>
  <c r="BB921" i="1"/>
  <c r="BD921" i="1"/>
  <c r="BA921" i="1"/>
  <c r="BA857" i="1"/>
  <c r="BB857" i="1"/>
  <c r="BD857" i="1"/>
  <c r="BN857" i="1" a="1"/>
  <c r="BN857" i="1" s="1"/>
  <c r="BC857" i="1"/>
  <c r="BA793" i="1"/>
  <c r="BB793" i="1"/>
  <c r="BD793" i="1"/>
  <c r="BN793" i="1" a="1"/>
  <c r="BN793" i="1" s="1"/>
  <c r="BC793" i="1"/>
  <c r="BN729" i="1" a="1"/>
  <c r="BN729" i="1" s="1"/>
  <c r="BC729" i="1"/>
  <c r="BA729" i="1"/>
  <c r="BB729" i="1"/>
  <c r="BD729" i="1"/>
  <c r="BB652" i="1"/>
  <c r="BD652" i="1"/>
  <c r="BA652" i="1"/>
  <c r="BN652" i="1" a="1"/>
  <c r="BN652" i="1" s="1"/>
  <c r="BC652" i="1"/>
  <c r="BA540" i="1"/>
  <c r="BC540" i="1"/>
  <c r="BD540" i="1"/>
  <c r="BN540" i="1" a="1"/>
  <c r="BN540" i="1" s="1"/>
  <c r="BB540" i="1"/>
  <c r="BC369" i="1"/>
  <c r="BD369" i="1"/>
  <c r="BN369" i="1" a="1"/>
  <c r="BN369" i="1" s="1"/>
  <c r="BA369" i="1"/>
  <c r="BB369" i="1"/>
  <c r="BD197" i="1"/>
  <c r="BA197" i="1"/>
  <c r="BB197" i="1"/>
  <c r="BN197" i="1" a="1"/>
  <c r="BN197" i="1" s="1"/>
  <c r="BC197" i="1"/>
  <c r="AZ964" i="1"/>
  <c r="AW964" i="1"/>
  <c r="AX964" i="1"/>
  <c r="BM964" i="1" a="1"/>
  <c r="BM964" i="1" s="1"/>
  <c r="AY964" i="1"/>
  <c r="AZ708" i="1"/>
  <c r="AW708" i="1"/>
  <c r="AX708" i="1"/>
  <c r="BM708" i="1" a="1"/>
  <c r="BM708" i="1" s="1"/>
  <c r="AY708" i="1"/>
  <c r="AX138" i="1"/>
  <c r="BM138" i="1" a="1"/>
  <c r="BM138" i="1" s="1"/>
  <c r="AW138" i="1"/>
  <c r="AY138" i="1"/>
  <c r="AZ138" i="1"/>
  <c r="BN789" i="1" a="1"/>
  <c r="BN789" i="1" s="1"/>
  <c r="BC789" i="1"/>
  <c r="BB789" i="1"/>
  <c r="BD789" i="1"/>
  <c r="BA789" i="1"/>
  <c r="AX884" i="1"/>
  <c r="AY884" i="1"/>
  <c r="AZ884" i="1"/>
  <c r="BM884" i="1" a="1"/>
  <c r="BM884" i="1" s="1"/>
  <c r="AW884" i="1"/>
  <c r="BB780" i="1"/>
  <c r="BD780" i="1"/>
  <c r="BC780" i="1"/>
  <c r="BN780" i="1" a="1"/>
  <c r="BN780" i="1" s="1"/>
  <c r="BA780" i="1"/>
  <c r="BC228" i="1"/>
  <c r="BD228" i="1"/>
  <c r="BA228" i="1"/>
  <c r="BB228" i="1"/>
  <c r="BN228" i="1" a="1"/>
  <c r="BN228" i="1" s="1"/>
  <c r="AX65" i="1"/>
  <c r="BM65" i="1" a="1"/>
  <c r="BM65" i="1" s="1"/>
  <c r="AY65" i="1"/>
  <c r="AZ65" i="1"/>
  <c r="AW65" i="1"/>
  <c r="BN968" i="1" a="1"/>
  <c r="BN968" i="1" s="1"/>
  <c r="BA968" i="1"/>
  <c r="BB968" i="1"/>
  <c r="BD968" i="1"/>
  <c r="BC968" i="1"/>
  <c r="BA904" i="1"/>
  <c r="BB904" i="1"/>
  <c r="BD904" i="1"/>
  <c r="BC904" i="1"/>
  <c r="BN904" i="1" a="1"/>
  <c r="BN904" i="1" s="1"/>
  <c r="BN840" i="1" a="1"/>
  <c r="BN840" i="1" s="1"/>
  <c r="BA840" i="1"/>
  <c r="BB840" i="1"/>
  <c r="BC840" i="1"/>
  <c r="BD840" i="1"/>
  <c r="BN776" i="1" a="1"/>
  <c r="BN776" i="1" s="1"/>
  <c r="BA776" i="1"/>
  <c r="BB776" i="1"/>
  <c r="BD776" i="1"/>
  <c r="BC776" i="1"/>
  <c r="BD712" i="1"/>
  <c r="BC712" i="1"/>
  <c r="BN712" i="1" a="1"/>
  <c r="BN712" i="1" s="1"/>
  <c r="BA712" i="1"/>
  <c r="BB712" i="1"/>
  <c r="BB625" i="1"/>
  <c r="BC625" i="1"/>
  <c r="BN625" i="1" a="1"/>
  <c r="BN625" i="1" s="1"/>
  <c r="BD625" i="1"/>
  <c r="BA625" i="1"/>
  <c r="BN493" i="1" a="1"/>
  <c r="BN493" i="1" s="1"/>
  <c r="BB493" i="1"/>
  <c r="BC493" i="1"/>
  <c r="BA493" i="1"/>
  <c r="BD493" i="1"/>
  <c r="BN324" i="1" a="1"/>
  <c r="BN324" i="1" s="1"/>
  <c r="BD324" i="1"/>
  <c r="BA324" i="1"/>
  <c r="BC324" i="1"/>
  <c r="BB324" i="1"/>
  <c r="BD153" i="1"/>
  <c r="BA153" i="1"/>
  <c r="BB153" i="1"/>
  <c r="BN153" i="1" a="1"/>
  <c r="BN153" i="1" s="1"/>
  <c r="BC153" i="1"/>
  <c r="AW897" i="1"/>
  <c r="AY897" i="1"/>
  <c r="AZ897" i="1"/>
  <c r="BM897" i="1" a="1"/>
  <c r="BM897" i="1" s="1"/>
  <c r="AX897" i="1"/>
  <c r="AW641" i="1"/>
  <c r="AY641" i="1"/>
  <c r="AZ641" i="1"/>
  <c r="BM641" i="1" a="1"/>
  <c r="BM641" i="1" s="1"/>
  <c r="AX641" i="1"/>
  <c r="AV476" i="1" a="1"/>
  <c r="AV476" i="1" s="1"/>
  <c r="BN620" i="1" a="1"/>
  <c r="BN620" i="1" s="1"/>
  <c r="BC620" i="1"/>
  <c r="BD620" i="1"/>
  <c r="BA620" i="1"/>
  <c r="BB620" i="1"/>
  <c r="AX628" i="1"/>
  <c r="AY628" i="1"/>
  <c r="AZ628" i="1"/>
  <c r="BM628" i="1" a="1"/>
  <c r="BM628" i="1" s="1"/>
  <c r="AW628" i="1"/>
  <c r="BD1023" i="1"/>
  <c r="BA1023" i="1"/>
  <c r="BB1023" i="1"/>
  <c r="BN1023" i="1" a="1"/>
  <c r="BN1023" i="1" s="1"/>
  <c r="BC1023" i="1"/>
  <c r="BD959" i="1"/>
  <c r="BA959" i="1"/>
  <c r="BB959" i="1"/>
  <c r="BN959" i="1" a="1"/>
  <c r="BN959" i="1" s="1"/>
  <c r="BC959" i="1"/>
  <c r="BC895" i="1"/>
  <c r="BA895" i="1"/>
  <c r="BD895" i="1"/>
  <c r="BB895" i="1"/>
  <c r="BN895" i="1" a="1"/>
  <c r="BN895" i="1" s="1"/>
  <c r="BC831" i="1"/>
  <c r="BA831" i="1"/>
  <c r="BB831" i="1"/>
  <c r="BD831" i="1"/>
  <c r="BN831" i="1" a="1"/>
  <c r="BN831" i="1" s="1"/>
  <c r="BC767" i="1"/>
  <c r="BA767" i="1"/>
  <c r="BB767" i="1"/>
  <c r="BD767" i="1"/>
  <c r="BN767" i="1" a="1"/>
  <c r="BN767" i="1" s="1"/>
  <c r="BC703" i="1"/>
  <c r="BA703" i="1"/>
  <c r="BB703" i="1"/>
  <c r="BD703" i="1"/>
  <c r="BN703" i="1" a="1"/>
  <c r="BN703" i="1" s="1"/>
  <c r="BB610" i="1"/>
  <c r="BD610" i="1"/>
  <c r="BA610" i="1"/>
  <c r="BC610" i="1"/>
  <c r="BN610" i="1" a="1"/>
  <c r="BN610" i="1" s="1"/>
  <c r="BN469" i="1" a="1"/>
  <c r="BN469" i="1" s="1"/>
  <c r="BA469" i="1"/>
  <c r="BC469" i="1"/>
  <c r="BD469" i="1"/>
  <c r="BB469" i="1"/>
  <c r="BN300" i="1" a="1"/>
  <c r="BN300" i="1" s="1"/>
  <c r="BC300" i="1"/>
  <c r="BD300" i="1"/>
  <c r="BA300" i="1"/>
  <c r="BB300" i="1"/>
  <c r="BA116" i="1"/>
  <c r="BB116" i="1"/>
  <c r="BN116" i="1" a="1"/>
  <c r="BN116" i="1" s="1"/>
  <c r="BC116" i="1"/>
  <c r="BD116" i="1"/>
  <c r="AY860" i="1"/>
  <c r="AZ860" i="1"/>
  <c r="BM860" i="1" a="1"/>
  <c r="BM860" i="1" s="1"/>
  <c r="AW860" i="1"/>
  <c r="AX860" i="1"/>
  <c r="AY604" i="1"/>
  <c r="AZ604" i="1"/>
  <c r="BM604" i="1" a="1"/>
  <c r="BM604" i="1" s="1"/>
  <c r="AW604" i="1"/>
  <c r="AX604" i="1"/>
  <c r="BN670" i="1" a="1"/>
  <c r="BN670" i="1" s="1"/>
  <c r="BA670" i="1"/>
  <c r="BD670" i="1"/>
  <c r="BC670" i="1"/>
  <c r="BB670" i="1"/>
  <c r="AX1012" i="1"/>
  <c r="AY1012" i="1"/>
  <c r="AZ1012" i="1"/>
  <c r="BM1012" i="1" a="1"/>
  <c r="BM1012" i="1" s="1"/>
  <c r="AW1012" i="1"/>
  <c r="BD884" i="1"/>
  <c r="BC884" i="1"/>
  <c r="BN884" i="1" a="1"/>
  <c r="BN884" i="1" s="1"/>
  <c r="BA884" i="1"/>
  <c r="BB884" i="1"/>
  <c r="BA505" i="1"/>
  <c r="BB505" i="1"/>
  <c r="BC505" i="1"/>
  <c r="BD505" i="1"/>
  <c r="BN505" i="1" a="1"/>
  <c r="BN505" i="1" s="1"/>
  <c r="BB1022" i="1"/>
  <c r="BD1022" i="1"/>
  <c r="BC1022" i="1"/>
  <c r="BN1022" i="1" a="1"/>
  <c r="BN1022" i="1" s="1"/>
  <c r="BA1022" i="1"/>
  <c r="BB958" i="1"/>
  <c r="BD958" i="1"/>
  <c r="BC958" i="1"/>
  <c r="BN958" i="1" a="1"/>
  <c r="BN958" i="1" s="1"/>
  <c r="BA958" i="1"/>
  <c r="BB894" i="1"/>
  <c r="BD894" i="1"/>
  <c r="BC894" i="1"/>
  <c r="BN894" i="1" a="1"/>
  <c r="BN894" i="1" s="1"/>
  <c r="BA894" i="1"/>
  <c r="BB830" i="1"/>
  <c r="BD830" i="1"/>
  <c r="BC830" i="1"/>
  <c r="BN830" i="1" a="1"/>
  <c r="BN830" i="1" s="1"/>
  <c r="BA830" i="1"/>
  <c r="BB766" i="1"/>
  <c r="BD766" i="1"/>
  <c r="BC766" i="1"/>
  <c r="BN766" i="1" a="1"/>
  <c r="BN766" i="1" s="1"/>
  <c r="BA766" i="1"/>
  <c r="BB702" i="1"/>
  <c r="BD702" i="1"/>
  <c r="BC702" i="1"/>
  <c r="BN702" i="1" a="1"/>
  <c r="BN702" i="1" s="1"/>
  <c r="BA702" i="1"/>
  <c r="BA609" i="1"/>
  <c r="BC609" i="1"/>
  <c r="BD609" i="1"/>
  <c r="BB609" i="1"/>
  <c r="BN609" i="1" a="1"/>
  <c r="BN609" i="1" s="1"/>
  <c r="BN468" i="1" a="1"/>
  <c r="BN468" i="1" s="1"/>
  <c r="BC468" i="1"/>
  <c r="BD468" i="1"/>
  <c r="BB468" i="1"/>
  <c r="BA468" i="1"/>
  <c r="BN297" i="1" a="1"/>
  <c r="BN297" i="1" s="1"/>
  <c r="BA297" i="1"/>
  <c r="BB297" i="1"/>
  <c r="BC297" i="1"/>
  <c r="BD297" i="1"/>
  <c r="BC113" i="1"/>
  <c r="BD113" i="1"/>
  <c r="BN113" i="1" a="1"/>
  <c r="BN113" i="1" s="1"/>
  <c r="BA113" i="1"/>
  <c r="BB113" i="1"/>
  <c r="AX857" i="1"/>
  <c r="AW857" i="1"/>
  <c r="BM857" i="1" a="1"/>
  <c r="BM857" i="1" s="1"/>
  <c r="AY857" i="1"/>
  <c r="AZ857" i="1"/>
  <c r="AX601" i="1"/>
  <c r="AW601" i="1"/>
  <c r="BM601" i="1" a="1"/>
  <c r="BM601" i="1" s="1"/>
  <c r="AY601" i="1"/>
  <c r="AZ601" i="1"/>
  <c r="BD619" i="1"/>
  <c r="BB619" i="1"/>
  <c r="BN619" i="1" a="1"/>
  <c r="BN619" i="1" s="1"/>
  <c r="BA619" i="1"/>
  <c r="BC619" i="1"/>
  <c r="BD555" i="1"/>
  <c r="BC555" i="1"/>
  <c r="BN555" i="1" a="1"/>
  <c r="BN555" i="1" s="1"/>
  <c r="BA555" i="1"/>
  <c r="BB555" i="1"/>
  <c r="BC491" i="1"/>
  <c r="BD491" i="1"/>
  <c r="BN491" i="1" a="1"/>
  <c r="BN491" i="1" s="1"/>
  <c r="BA491" i="1"/>
  <c r="BB491" i="1"/>
  <c r="BC427" i="1"/>
  <c r="BD427" i="1"/>
  <c r="BN427" i="1" a="1"/>
  <c r="BN427" i="1" s="1"/>
  <c r="BA427" i="1"/>
  <c r="BB427" i="1"/>
  <c r="BC363" i="1"/>
  <c r="BD363" i="1"/>
  <c r="BN363" i="1" a="1"/>
  <c r="BN363" i="1" s="1"/>
  <c r="BA363" i="1"/>
  <c r="BB363" i="1"/>
  <c r="BC299" i="1"/>
  <c r="BD299" i="1"/>
  <c r="BN299" i="1" a="1"/>
  <c r="BN299" i="1" s="1"/>
  <c r="BA299" i="1"/>
  <c r="BB299" i="1"/>
  <c r="BC235" i="1"/>
  <c r="BD235" i="1"/>
  <c r="BN235" i="1" a="1"/>
  <c r="BN235" i="1" s="1"/>
  <c r="BA235" i="1"/>
  <c r="BB235" i="1"/>
  <c r="BC171" i="1"/>
  <c r="BD171" i="1"/>
  <c r="BN171" i="1" a="1"/>
  <c r="BN171" i="1" s="1"/>
  <c r="BA171" i="1"/>
  <c r="BB171" i="1"/>
  <c r="BC107" i="1"/>
  <c r="BD107" i="1"/>
  <c r="BN107" i="1" a="1"/>
  <c r="BN107" i="1" s="1"/>
  <c r="BA107" i="1"/>
  <c r="BB107" i="1"/>
  <c r="BC43" i="1"/>
  <c r="BD43" i="1"/>
  <c r="BN43" i="1" a="1"/>
  <c r="BN43" i="1" s="1"/>
  <c r="BA43" i="1"/>
  <c r="BB43" i="1"/>
  <c r="AW979" i="1"/>
  <c r="BM979" i="1" a="1"/>
  <c r="BM979" i="1" s="1"/>
  <c r="AY979" i="1"/>
  <c r="AZ979" i="1"/>
  <c r="AX979" i="1"/>
  <c r="AW915" i="1"/>
  <c r="BM915" i="1" a="1"/>
  <c r="BM915" i="1" s="1"/>
  <c r="AY915" i="1"/>
  <c r="AZ915" i="1"/>
  <c r="AX915" i="1"/>
  <c r="AW851" i="1"/>
  <c r="BM851" i="1" a="1"/>
  <c r="BM851" i="1" s="1"/>
  <c r="AY851" i="1"/>
  <c r="AZ851" i="1"/>
  <c r="AX851" i="1"/>
  <c r="AW787" i="1"/>
  <c r="BM787" i="1" a="1"/>
  <c r="BM787" i="1" s="1"/>
  <c r="AY787" i="1"/>
  <c r="AZ787" i="1"/>
  <c r="AX787" i="1"/>
  <c r="AW723" i="1"/>
  <c r="BM723" i="1" a="1"/>
  <c r="BM723" i="1" s="1"/>
  <c r="AY723" i="1"/>
  <c r="AZ723" i="1"/>
  <c r="AX723" i="1"/>
  <c r="AW659" i="1"/>
  <c r="BM659" i="1" a="1"/>
  <c r="BM659" i="1" s="1"/>
  <c r="AY659" i="1"/>
  <c r="AZ659" i="1"/>
  <c r="AX659" i="1"/>
  <c r="AW595" i="1"/>
  <c r="BM595" i="1" a="1"/>
  <c r="BM595" i="1" s="1"/>
  <c r="AY595" i="1"/>
  <c r="AZ595" i="1"/>
  <c r="AX595" i="1"/>
  <c r="AX426" i="1"/>
  <c r="AY426" i="1"/>
  <c r="BM426" i="1" a="1"/>
  <c r="BM426" i="1" s="1"/>
  <c r="AW426" i="1"/>
  <c r="AZ426" i="1"/>
  <c r="AX201" i="1"/>
  <c r="AZ201" i="1"/>
  <c r="BM201" i="1" a="1"/>
  <c r="BM201" i="1" s="1"/>
  <c r="AY201" i="1"/>
  <c r="AW201" i="1"/>
  <c r="BN530" i="1" a="1"/>
  <c r="BN530" i="1" s="1"/>
  <c r="BC530" i="1"/>
  <c r="BD530" i="1"/>
  <c r="BA530" i="1"/>
  <c r="BB530" i="1"/>
  <c r="BN466" i="1" a="1"/>
  <c r="BN466" i="1" s="1"/>
  <c r="BC466" i="1"/>
  <c r="BD466" i="1"/>
  <c r="BA466" i="1"/>
  <c r="BB466" i="1"/>
  <c r="BN402" i="1" a="1"/>
  <c r="BN402" i="1" s="1"/>
  <c r="BC402" i="1"/>
  <c r="BD402" i="1"/>
  <c r="BA402" i="1"/>
  <c r="BB402" i="1"/>
  <c r="BN338" i="1" a="1"/>
  <c r="BN338" i="1" s="1"/>
  <c r="BC338" i="1"/>
  <c r="BD338" i="1"/>
  <c r="BA338" i="1"/>
  <c r="BB338" i="1"/>
  <c r="BN274" i="1" a="1"/>
  <c r="BN274" i="1" s="1"/>
  <c r="BC274" i="1"/>
  <c r="BD274" i="1"/>
  <c r="BA274" i="1"/>
  <c r="BB274" i="1"/>
  <c r="BN210" i="1" a="1"/>
  <c r="BN210" i="1" s="1"/>
  <c r="BC210" i="1"/>
  <c r="BD210" i="1"/>
  <c r="BA210" i="1"/>
  <c r="BB210" i="1"/>
  <c r="BN146" i="1" a="1"/>
  <c r="BN146" i="1" s="1"/>
  <c r="BC146" i="1"/>
  <c r="BD146" i="1"/>
  <c r="BA146" i="1"/>
  <c r="BB146" i="1"/>
  <c r="BN82" i="1" a="1"/>
  <c r="BN82" i="1" s="1"/>
  <c r="BD82" i="1"/>
  <c r="BA82" i="1"/>
  <c r="BB82" i="1"/>
  <c r="BC82" i="1"/>
  <c r="BM1018" i="1" a="1"/>
  <c r="BM1018" i="1" s="1"/>
  <c r="AX1018" i="1"/>
  <c r="AY1018" i="1"/>
  <c r="AZ1018" i="1"/>
  <c r="AW1018" i="1"/>
  <c r="BM954" i="1" a="1"/>
  <c r="BM954" i="1" s="1"/>
  <c r="AX954" i="1"/>
  <c r="AY954" i="1"/>
  <c r="AZ954" i="1"/>
  <c r="AW954" i="1"/>
  <c r="BM890" i="1" a="1"/>
  <c r="BM890" i="1" s="1"/>
  <c r="AX890" i="1"/>
  <c r="AZ890" i="1"/>
  <c r="AY890" i="1"/>
  <c r="AW890" i="1"/>
  <c r="BM826" i="1" a="1"/>
  <c r="BM826" i="1" s="1"/>
  <c r="AX826" i="1"/>
  <c r="AZ826" i="1"/>
  <c r="AW826" i="1"/>
  <c r="AY826" i="1"/>
  <c r="BM762" i="1" a="1"/>
  <c r="BM762" i="1" s="1"/>
  <c r="AX762" i="1"/>
  <c r="AZ762" i="1"/>
  <c r="AY762" i="1"/>
  <c r="AW762" i="1"/>
  <c r="BM698" i="1" a="1"/>
  <c r="BM698" i="1" s="1"/>
  <c r="AX698" i="1"/>
  <c r="AZ698" i="1"/>
  <c r="AW698" i="1"/>
  <c r="AY698" i="1"/>
  <c r="BM634" i="1" a="1"/>
  <c r="BM634" i="1" s="1"/>
  <c r="AX634" i="1"/>
  <c r="AZ634" i="1"/>
  <c r="AY634" i="1"/>
  <c r="AW634" i="1"/>
  <c r="AY530" i="1"/>
  <c r="AW530" i="1"/>
  <c r="AZ530" i="1"/>
  <c r="AX530" i="1"/>
  <c r="BM530" i="1" a="1"/>
  <c r="BM530" i="1" s="1"/>
  <c r="AY354" i="1"/>
  <c r="AZ354" i="1"/>
  <c r="BM354" i="1" a="1"/>
  <c r="BM354" i="1" s="1"/>
  <c r="AW354" i="1"/>
  <c r="AX354" i="1"/>
  <c r="AZ98" i="1"/>
  <c r="BM98" i="1" a="1"/>
  <c r="BM98" i="1" s="1"/>
  <c r="AW98" i="1"/>
  <c r="AY98" i="1"/>
  <c r="AX98" i="1"/>
  <c r="AV648" i="1" a="1"/>
  <c r="AV648" i="1" s="1"/>
  <c r="BN640" i="1" a="1"/>
  <c r="BN640" i="1" s="1"/>
  <c r="BA640" i="1"/>
  <c r="BB640" i="1"/>
  <c r="BC640" i="1"/>
  <c r="BD640" i="1"/>
  <c r="BB576" i="1"/>
  <c r="BN576" i="1" a="1"/>
  <c r="BN576" i="1" s="1"/>
  <c r="BC576" i="1"/>
  <c r="BA576" i="1"/>
  <c r="BD576" i="1"/>
  <c r="BN512" i="1" a="1"/>
  <c r="BN512" i="1" s="1"/>
  <c r="BC512" i="1"/>
  <c r="BA512" i="1"/>
  <c r="BB512" i="1"/>
  <c r="BD512" i="1"/>
  <c r="BB448" i="1"/>
  <c r="BC448" i="1"/>
  <c r="BD448" i="1"/>
  <c r="BN448" i="1" a="1"/>
  <c r="BN448" i="1" s="1"/>
  <c r="BA448" i="1"/>
  <c r="BN384" i="1" a="1"/>
  <c r="BN384" i="1" s="1"/>
  <c r="BC384" i="1"/>
  <c r="BD384" i="1"/>
  <c r="BA384" i="1"/>
  <c r="BB384" i="1"/>
  <c r="BN320" i="1" a="1"/>
  <c r="BN320" i="1" s="1"/>
  <c r="BC320" i="1"/>
  <c r="BA320" i="1"/>
  <c r="BB320" i="1"/>
  <c r="BD320" i="1"/>
  <c r="BC256" i="1"/>
  <c r="BD256" i="1"/>
  <c r="BA256" i="1"/>
  <c r="BB256" i="1"/>
  <c r="BN256" i="1" a="1"/>
  <c r="BN256" i="1" s="1"/>
  <c r="BN192" i="1" a="1"/>
  <c r="BN192" i="1" s="1"/>
  <c r="BC192" i="1"/>
  <c r="BA192" i="1"/>
  <c r="BB192" i="1"/>
  <c r="BD192" i="1"/>
  <c r="BD128" i="1"/>
  <c r="BA128" i="1"/>
  <c r="BB128" i="1"/>
  <c r="BC128" i="1"/>
  <c r="BN128" i="1" a="1"/>
  <c r="BN128" i="1" s="1"/>
  <c r="BN64" i="1" a="1"/>
  <c r="BN64" i="1" s="1"/>
  <c r="BC64" i="1"/>
  <c r="BD64" i="1"/>
  <c r="BA64" i="1"/>
  <c r="BB64" i="1"/>
  <c r="BM1000" i="1" a="1"/>
  <c r="BM1000" i="1" s="1"/>
  <c r="AX1000" i="1"/>
  <c r="AY1000" i="1"/>
  <c r="AW1000" i="1"/>
  <c r="AZ1000" i="1"/>
  <c r="AZ936" i="1"/>
  <c r="BM936" i="1" a="1"/>
  <c r="BM936" i="1" s="1"/>
  <c r="AW936" i="1"/>
  <c r="AX936" i="1"/>
  <c r="AY936" i="1"/>
  <c r="BM872" i="1" a="1"/>
  <c r="BM872" i="1" s="1"/>
  <c r="AW872" i="1"/>
  <c r="AY872" i="1"/>
  <c r="AZ872" i="1"/>
  <c r="AX872" i="1"/>
  <c r="BM808" i="1" a="1"/>
  <c r="BM808" i="1" s="1"/>
  <c r="AW808" i="1"/>
  <c r="AX808" i="1"/>
  <c r="AZ808" i="1"/>
  <c r="AY808" i="1"/>
  <c r="BM744" i="1" a="1"/>
  <c r="BM744" i="1" s="1"/>
  <c r="AW744" i="1"/>
  <c r="AX744" i="1"/>
  <c r="AY744" i="1"/>
  <c r="AZ744" i="1"/>
  <c r="AZ680" i="1"/>
  <c r="BM680" i="1" a="1"/>
  <c r="BM680" i="1" s="1"/>
  <c r="AW680" i="1"/>
  <c r="AX680" i="1"/>
  <c r="AY680" i="1"/>
  <c r="AW616" i="1"/>
  <c r="AX616" i="1"/>
  <c r="AY616" i="1"/>
  <c r="AZ616" i="1"/>
  <c r="BM616" i="1" a="1"/>
  <c r="BM616" i="1" s="1"/>
  <c r="BM482" i="1" a="1"/>
  <c r="BM482" i="1" s="1"/>
  <c r="AW482" i="1"/>
  <c r="AY482" i="1"/>
  <c r="AX482" i="1"/>
  <c r="AZ482" i="1"/>
  <c r="AX282" i="1"/>
  <c r="AW282" i="1"/>
  <c r="AZ282" i="1"/>
  <c r="BM282" i="1" a="1"/>
  <c r="BM282" i="1" s="1"/>
  <c r="AY282" i="1"/>
  <c r="BM26" i="1" a="1"/>
  <c r="BM26" i="1" s="1"/>
  <c r="AY26" i="1"/>
  <c r="AZ26" i="1"/>
  <c r="AW26" i="1"/>
  <c r="AX26" i="1"/>
  <c r="AV399" i="1" a="1"/>
  <c r="AV399" i="1" s="1"/>
  <c r="BC639" i="1"/>
  <c r="BA639" i="1"/>
  <c r="BB639" i="1"/>
  <c r="BD639" i="1"/>
  <c r="BN639" i="1" a="1"/>
  <c r="BN639" i="1" s="1"/>
  <c r="BA575" i="1"/>
  <c r="BB575" i="1"/>
  <c r="BC575" i="1"/>
  <c r="BD575" i="1"/>
  <c r="BN575" i="1" a="1"/>
  <c r="BN575" i="1" s="1"/>
  <c r="BA511" i="1"/>
  <c r="BB511" i="1"/>
  <c r="BC511" i="1"/>
  <c r="BD511" i="1"/>
  <c r="BN511" i="1" a="1"/>
  <c r="BN511" i="1" s="1"/>
  <c r="BA447" i="1"/>
  <c r="BB447" i="1"/>
  <c r="BC447" i="1"/>
  <c r="BD447" i="1"/>
  <c r="BN447" i="1" a="1"/>
  <c r="BN447" i="1" s="1"/>
  <c r="BA383" i="1"/>
  <c r="BB383" i="1"/>
  <c r="BC383" i="1"/>
  <c r="BD383" i="1"/>
  <c r="BN383" i="1" a="1"/>
  <c r="BN383" i="1" s="1"/>
  <c r="BA319" i="1"/>
  <c r="BB319" i="1"/>
  <c r="BC319" i="1"/>
  <c r="BD319" i="1"/>
  <c r="BN319" i="1" a="1"/>
  <c r="BN319" i="1" s="1"/>
  <c r="BA255" i="1"/>
  <c r="BD255" i="1"/>
  <c r="BB255" i="1"/>
  <c r="BC255" i="1"/>
  <c r="BN255" i="1" a="1"/>
  <c r="BN255" i="1" s="1"/>
  <c r="BA191" i="1"/>
  <c r="BB191" i="1"/>
  <c r="BC191" i="1"/>
  <c r="BD191" i="1"/>
  <c r="BN191" i="1" a="1"/>
  <c r="BN191" i="1" s="1"/>
  <c r="BA127" i="1"/>
  <c r="BB127" i="1"/>
  <c r="BC127" i="1"/>
  <c r="BD127" i="1"/>
  <c r="BN127" i="1" a="1"/>
  <c r="BN127" i="1" s="1"/>
  <c r="BA63" i="1"/>
  <c r="BB63" i="1"/>
  <c r="BC63" i="1"/>
  <c r="BD63" i="1"/>
  <c r="BN63" i="1" a="1"/>
  <c r="BN63" i="1" s="1"/>
  <c r="AW999" i="1"/>
  <c r="AY999" i="1"/>
  <c r="AZ999" i="1"/>
  <c r="BM999" i="1" a="1"/>
  <c r="BM999" i="1" s="1"/>
  <c r="AX999" i="1"/>
  <c r="AW935" i="1"/>
  <c r="AY935" i="1"/>
  <c r="AZ935" i="1"/>
  <c r="BM935" i="1" a="1"/>
  <c r="BM935" i="1" s="1"/>
  <c r="AX935" i="1"/>
  <c r="AW871" i="1"/>
  <c r="AY871" i="1"/>
  <c r="AZ871" i="1"/>
  <c r="BM871" i="1" a="1"/>
  <c r="BM871" i="1" s="1"/>
  <c r="AX871" i="1"/>
  <c r="AW807" i="1"/>
  <c r="AY807" i="1"/>
  <c r="AZ807" i="1"/>
  <c r="BM807" i="1" a="1"/>
  <c r="BM807" i="1" s="1"/>
  <c r="AX807" i="1"/>
  <c r="AW743" i="1"/>
  <c r="AY743" i="1"/>
  <c r="AZ743" i="1"/>
  <c r="BM743" i="1" a="1"/>
  <c r="BM743" i="1" s="1"/>
  <c r="AX743" i="1"/>
  <c r="AW679" i="1"/>
  <c r="AY679" i="1"/>
  <c r="AZ679" i="1"/>
  <c r="BM679" i="1" a="1"/>
  <c r="BM679" i="1" s="1"/>
  <c r="AX679" i="1"/>
  <c r="AW615" i="1"/>
  <c r="AY615" i="1"/>
  <c r="AZ615" i="1"/>
  <c r="BM615" i="1" a="1"/>
  <c r="BM615" i="1" s="1"/>
  <c r="AX615" i="1"/>
  <c r="BM481" i="1" a="1"/>
  <c r="BM481" i="1" s="1"/>
  <c r="AX481" i="1"/>
  <c r="AW481" i="1"/>
  <c r="AY481" i="1"/>
  <c r="AZ481" i="1"/>
  <c r="AW281" i="1"/>
  <c r="AX281" i="1"/>
  <c r="AY281" i="1"/>
  <c r="BM281" i="1" a="1"/>
  <c r="BM281" i="1" s="1"/>
  <c r="AZ281" i="1"/>
  <c r="BM25" i="1" a="1"/>
  <c r="BM25" i="1" s="1"/>
  <c r="AY25" i="1"/>
  <c r="AW25" i="1"/>
  <c r="AZ25" i="1"/>
  <c r="AX25" i="1"/>
  <c r="AR991" i="1" a="1"/>
  <c r="AR991" i="1" s="1"/>
  <c r="BB526" i="1"/>
  <c r="BC526" i="1"/>
  <c r="BD526" i="1"/>
  <c r="BA526" i="1"/>
  <c r="BN526" i="1" a="1"/>
  <c r="BN526" i="1" s="1"/>
  <c r="BB462" i="1"/>
  <c r="BC462" i="1"/>
  <c r="BD462" i="1"/>
  <c r="BN462" i="1" a="1"/>
  <c r="BN462" i="1" s="1"/>
  <c r="BA462" i="1"/>
  <c r="BB398" i="1"/>
  <c r="BC398" i="1"/>
  <c r="BD398" i="1"/>
  <c r="BN398" i="1" a="1"/>
  <c r="BN398" i="1" s="1"/>
  <c r="BA398" i="1"/>
  <c r="BB334" i="1"/>
  <c r="BC334" i="1"/>
  <c r="BD334" i="1"/>
  <c r="BN334" i="1" a="1"/>
  <c r="BN334" i="1" s="1"/>
  <c r="BA334" i="1"/>
  <c r="BB270" i="1"/>
  <c r="BC270" i="1"/>
  <c r="BD270" i="1"/>
  <c r="BA270" i="1"/>
  <c r="BN270" i="1" a="1"/>
  <c r="BN270" i="1" s="1"/>
  <c r="BB206" i="1"/>
  <c r="BC206" i="1"/>
  <c r="BD206" i="1"/>
  <c r="BN206" i="1" a="1"/>
  <c r="BN206" i="1" s="1"/>
  <c r="BA206" i="1"/>
  <c r="BB142" i="1"/>
  <c r="BC142" i="1"/>
  <c r="BD142" i="1"/>
  <c r="BN142" i="1" a="1"/>
  <c r="BN142" i="1" s="1"/>
  <c r="BA142" i="1"/>
  <c r="BB78" i="1"/>
  <c r="BC78" i="1"/>
  <c r="BD78" i="1"/>
  <c r="BN78" i="1" a="1"/>
  <c r="BN78" i="1" s="1"/>
  <c r="BA78" i="1"/>
  <c r="AZ1014" i="1"/>
  <c r="AW1014" i="1"/>
  <c r="AX1014" i="1"/>
  <c r="AY1014" i="1"/>
  <c r="BM1014" i="1" a="1"/>
  <c r="BM1014" i="1" s="1"/>
  <c r="AZ950" i="1"/>
  <c r="AW950" i="1"/>
  <c r="AX950" i="1"/>
  <c r="BM950" i="1" a="1"/>
  <c r="BM950" i="1" s="1"/>
  <c r="AY950" i="1"/>
  <c r="AZ886" i="1"/>
  <c r="AW886" i="1"/>
  <c r="AX886" i="1"/>
  <c r="BM886" i="1" a="1"/>
  <c r="BM886" i="1" s="1"/>
  <c r="AY886" i="1"/>
  <c r="AZ822" i="1"/>
  <c r="AW822" i="1"/>
  <c r="AX822" i="1"/>
  <c r="BM822" i="1" a="1"/>
  <c r="BM822" i="1" s="1"/>
  <c r="AY822" i="1"/>
  <c r="AZ758" i="1"/>
  <c r="AW758" i="1"/>
  <c r="AX758" i="1"/>
  <c r="AY758" i="1"/>
  <c r="BM758" i="1" a="1"/>
  <c r="BM758" i="1" s="1"/>
  <c r="AZ694" i="1"/>
  <c r="AW694" i="1"/>
  <c r="AX694" i="1"/>
  <c r="BM694" i="1" a="1"/>
  <c r="BM694" i="1" s="1"/>
  <c r="AY694" i="1"/>
  <c r="AZ630" i="1"/>
  <c r="AW630" i="1"/>
  <c r="AX630" i="1"/>
  <c r="BM630" i="1" a="1"/>
  <c r="BM630" i="1" s="1"/>
  <c r="AY630" i="1"/>
  <c r="AX521" i="1"/>
  <c r="AW521" i="1"/>
  <c r="AZ521" i="1"/>
  <c r="AY521" i="1"/>
  <c r="BM521" i="1" a="1"/>
  <c r="BM521" i="1" s="1"/>
  <c r="AW338" i="1"/>
  <c r="AX338" i="1"/>
  <c r="AZ338" i="1"/>
  <c r="BM338" i="1" a="1"/>
  <c r="BM338" i="1" s="1"/>
  <c r="AY338" i="1"/>
  <c r="AW82" i="1"/>
  <c r="AZ82" i="1"/>
  <c r="AX82" i="1"/>
  <c r="BM82" i="1" a="1"/>
  <c r="BM82" i="1" s="1"/>
  <c r="AY82" i="1"/>
  <c r="AV319" i="1" a="1"/>
  <c r="AV319" i="1" s="1"/>
  <c r="BC93" i="1"/>
  <c r="BD93" i="1"/>
  <c r="BN93" i="1" a="1"/>
  <c r="BN93" i="1" s="1"/>
  <c r="BA93" i="1"/>
  <c r="BB93" i="1"/>
  <c r="BC29" i="1"/>
  <c r="BD29" i="1"/>
  <c r="BN29" i="1" a="1"/>
  <c r="BN29" i="1" s="1"/>
  <c r="BA29" i="1"/>
  <c r="BB29" i="1"/>
  <c r="AW965" i="1"/>
  <c r="AZ965" i="1"/>
  <c r="AX965" i="1"/>
  <c r="BM965" i="1" a="1"/>
  <c r="BM965" i="1" s="1"/>
  <c r="AY965" i="1"/>
  <c r="AW901" i="1"/>
  <c r="AZ901" i="1"/>
  <c r="AX901" i="1"/>
  <c r="BM901" i="1" a="1"/>
  <c r="BM901" i="1" s="1"/>
  <c r="AY901" i="1"/>
  <c r="AW837" i="1"/>
  <c r="AZ837" i="1"/>
  <c r="AX837" i="1"/>
  <c r="BM837" i="1" a="1"/>
  <c r="BM837" i="1" s="1"/>
  <c r="AY837" i="1"/>
  <c r="AW773" i="1"/>
  <c r="AZ773" i="1"/>
  <c r="AX773" i="1"/>
  <c r="BM773" i="1" a="1"/>
  <c r="BM773" i="1" s="1"/>
  <c r="AY773" i="1"/>
  <c r="AW709" i="1"/>
  <c r="AZ709" i="1"/>
  <c r="AX709" i="1"/>
  <c r="BM709" i="1" a="1"/>
  <c r="BM709" i="1" s="1"/>
  <c r="AY709" i="1"/>
  <c r="AW645" i="1"/>
  <c r="AZ645" i="1"/>
  <c r="AX645" i="1"/>
  <c r="BM645" i="1" a="1"/>
  <c r="BM645" i="1" s="1"/>
  <c r="AY645" i="1"/>
  <c r="AZ561" i="1"/>
  <c r="AX561" i="1"/>
  <c r="AW561" i="1"/>
  <c r="BM561" i="1" a="1"/>
  <c r="BM561" i="1" s="1"/>
  <c r="AY561" i="1"/>
  <c r="AZ391" i="1"/>
  <c r="AW391" i="1"/>
  <c r="BM391" i="1" a="1"/>
  <c r="BM391" i="1" s="1"/>
  <c r="AX391" i="1"/>
  <c r="AY391" i="1"/>
  <c r="AW145" i="1"/>
  <c r="BM145" i="1" a="1"/>
  <c r="BM145" i="1" s="1"/>
  <c r="AX145" i="1"/>
  <c r="AZ145" i="1"/>
  <c r="AY145" i="1"/>
  <c r="AV687" i="1" a="1"/>
  <c r="AV687" i="1" s="1"/>
  <c r="BM560" i="1" a="1"/>
  <c r="BM560" i="1" s="1"/>
  <c r="AW560" i="1"/>
  <c r="AX560" i="1"/>
  <c r="AZ560" i="1"/>
  <c r="AY560" i="1"/>
  <c r="AX496" i="1"/>
  <c r="AW496" i="1"/>
  <c r="AY496" i="1"/>
  <c r="BM496" i="1" a="1"/>
  <c r="BM496" i="1" s="1"/>
  <c r="AZ496" i="1"/>
  <c r="BM432" i="1" a="1"/>
  <c r="BM432" i="1" s="1"/>
  <c r="AW432" i="1"/>
  <c r="AY432" i="1"/>
  <c r="AX432" i="1"/>
  <c r="AZ432" i="1"/>
  <c r="BM368" i="1" a="1"/>
  <c r="BM368" i="1" s="1"/>
  <c r="AW368" i="1"/>
  <c r="AY368" i="1"/>
  <c r="AZ368" i="1"/>
  <c r="AX368" i="1"/>
  <c r="AZ304" i="1"/>
  <c r="AX304" i="1"/>
  <c r="BM304" i="1" a="1"/>
  <c r="BM304" i="1" s="1"/>
  <c r="AW304" i="1"/>
  <c r="AY304" i="1"/>
  <c r="BM240" i="1" a="1"/>
  <c r="BM240" i="1" s="1"/>
  <c r="AW240" i="1"/>
  <c r="AZ240" i="1"/>
  <c r="AX240" i="1"/>
  <c r="AY240" i="1"/>
  <c r="BM176" i="1" a="1"/>
  <c r="BM176" i="1" s="1"/>
  <c r="AW176" i="1"/>
  <c r="AY176" i="1"/>
  <c r="AZ176" i="1"/>
  <c r="AX176" i="1"/>
  <c r="BM112" i="1" a="1"/>
  <c r="BM112" i="1" s="1"/>
  <c r="AW112" i="1"/>
  <c r="AY112" i="1"/>
  <c r="AZ112" i="1"/>
  <c r="AX112" i="1"/>
  <c r="BM48" i="1" a="1"/>
  <c r="BM48" i="1" s="1"/>
  <c r="AY48" i="1"/>
  <c r="AZ48" i="1"/>
  <c r="AW48" i="1"/>
  <c r="AX48" i="1"/>
  <c r="AV979" i="1" a="1"/>
  <c r="AV979" i="1" s="1"/>
  <c r="AV704" i="1" a="1"/>
  <c r="AV704" i="1" s="1"/>
  <c r="AV218" i="1" a="1"/>
  <c r="AV218" i="1" s="1"/>
  <c r="BM335" i="1" a="1"/>
  <c r="BM335" i="1" s="1"/>
  <c r="AX335" i="1"/>
  <c r="AZ335" i="1"/>
  <c r="AW335" i="1"/>
  <c r="AY335" i="1"/>
  <c r="BM271" i="1" a="1"/>
  <c r="BM271" i="1" s="1"/>
  <c r="AX271" i="1"/>
  <c r="AY271" i="1"/>
  <c r="AW271" i="1"/>
  <c r="AZ271" i="1"/>
  <c r="AX207" i="1"/>
  <c r="AW207" i="1"/>
  <c r="BM207" i="1" a="1"/>
  <c r="BM207" i="1" s="1"/>
  <c r="AY207" i="1"/>
  <c r="AZ207" i="1"/>
  <c r="BM143" i="1" a="1"/>
  <c r="BM143" i="1" s="1"/>
  <c r="AY143" i="1"/>
  <c r="AZ143" i="1"/>
  <c r="AW143" i="1"/>
  <c r="AX143" i="1"/>
  <c r="AX79" i="1"/>
  <c r="AY79" i="1"/>
  <c r="AZ79" i="1"/>
  <c r="AW79" i="1"/>
  <c r="BM79" i="1" a="1"/>
  <c r="BM79" i="1" s="1"/>
  <c r="AV863" i="1" a="1"/>
  <c r="AV863" i="1" s="1"/>
  <c r="AV605" i="1" a="1"/>
  <c r="AV605" i="1" s="1"/>
  <c r="AR962" i="1" a="1"/>
  <c r="AR962" i="1" s="1"/>
  <c r="BM542" i="1" a="1"/>
  <c r="BM542" i="1" s="1"/>
  <c r="AX542" i="1"/>
  <c r="AY542" i="1"/>
  <c r="AW542" i="1"/>
  <c r="AZ542" i="1"/>
  <c r="AW478" i="1"/>
  <c r="BM478" i="1" a="1"/>
  <c r="BM478" i="1" s="1"/>
  <c r="AY478" i="1"/>
  <c r="AZ478" i="1"/>
  <c r="AX478" i="1"/>
  <c r="AZ414" i="1"/>
  <c r="AW414" i="1"/>
  <c r="AY414" i="1"/>
  <c r="BM414" i="1" a="1"/>
  <c r="BM414" i="1" s="1"/>
  <c r="AX414" i="1"/>
  <c r="AZ350" i="1"/>
  <c r="AW350" i="1"/>
  <c r="AY350" i="1"/>
  <c r="BM350" i="1" a="1"/>
  <c r="BM350" i="1" s="1"/>
  <c r="AX350" i="1"/>
  <c r="AZ286" i="1"/>
  <c r="AW286" i="1"/>
  <c r="AY286" i="1"/>
  <c r="AX286" i="1"/>
  <c r="BM286" i="1" a="1"/>
  <c r="BM286" i="1" s="1"/>
  <c r="BM222" i="1" a="1"/>
  <c r="BM222" i="1" s="1"/>
  <c r="AW222" i="1"/>
  <c r="AZ222" i="1"/>
  <c r="AX222" i="1"/>
  <c r="AY222" i="1"/>
  <c r="BM158" i="1" a="1"/>
  <c r="BM158" i="1" s="1"/>
  <c r="AW158" i="1"/>
  <c r="AZ158" i="1"/>
  <c r="AX158" i="1"/>
  <c r="AY158" i="1"/>
  <c r="BM94" i="1" a="1"/>
  <c r="BM94" i="1" s="1"/>
  <c r="AW94" i="1"/>
  <c r="AY94" i="1"/>
  <c r="AX94" i="1"/>
  <c r="AZ94" i="1"/>
  <c r="BM30" i="1" a="1"/>
  <c r="BM30" i="1" s="1"/>
  <c r="AW30" i="1"/>
  <c r="AY30" i="1"/>
  <c r="AZ30" i="1"/>
  <c r="AX30" i="1"/>
  <c r="AV632" i="1" a="1"/>
  <c r="AV632" i="1" s="1"/>
  <c r="AY533" i="1"/>
  <c r="AZ533" i="1"/>
  <c r="BM533" i="1" a="1"/>
  <c r="BM533" i="1" s="1"/>
  <c r="AX533" i="1"/>
  <c r="AW533" i="1"/>
  <c r="AW469" i="1"/>
  <c r="AY469" i="1"/>
  <c r="BM469" i="1" a="1"/>
  <c r="BM469" i="1" s="1"/>
  <c r="AX469" i="1"/>
  <c r="AZ469" i="1"/>
  <c r="AY405" i="1"/>
  <c r="AZ405" i="1"/>
  <c r="BM405" i="1" a="1"/>
  <c r="BM405" i="1" s="1"/>
  <c r="AX405" i="1"/>
  <c r="AW405" i="1"/>
  <c r="AY341" i="1"/>
  <c r="AZ341" i="1"/>
  <c r="BM341" i="1" a="1"/>
  <c r="BM341" i="1" s="1"/>
  <c r="AW341" i="1"/>
  <c r="AX341" i="1"/>
  <c r="AY277" i="1"/>
  <c r="AZ277" i="1"/>
  <c r="BM277" i="1" a="1"/>
  <c r="BM277" i="1" s="1"/>
  <c r="AX277" i="1"/>
  <c r="AW277" i="1"/>
  <c r="AY213" i="1"/>
  <c r="AZ213" i="1"/>
  <c r="BM213" i="1" a="1"/>
  <c r="BM213" i="1" s="1"/>
  <c r="AW213" i="1"/>
  <c r="AX213" i="1"/>
  <c r="AW149" i="1"/>
  <c r="BM149" i="1" a="1"/>
  <c r="BM149" i="1" s="1"/>
  <c r="AX149" i="1"/>
  <c r="AY149" i="1"/>
  <c r="AZ149" i="1"/>
  <c r="AW85" i="1"/>
  <c r="BM85" i="1" a="1"/>
  <c r="BM85" i="1" s="1"/>
  <c r="AX85" i="1"/>
  <c r="AY85" i="1"/>
  <c r="AZ85" i="1"/>
  <c r="AV1015" i="1" a="1"/>
  <c r="AV1015" i="1" s="1"/>
  <c r="AV951" i="1" a="1"/>
  <c r="AV951" i="1" s="1"/>
  <c r="AV857" i="1" a="1"/>
  <c r="AV857" i="1" s="1"/>
  <c r="AY540" i="1"/>
  <c r="AZ540" i="1"/>
  <c r="BM540" i="1" a="1"/>
  <c r="BM540" i="1" s="1"/>
  <c r="AW540" i="1"/>
  <c r="AX540" i="1"/>
  <c r="BM476" i="1" a="1"/>
  <c r="BM476" i="1" s="1"/>
  <c r="AX476" i="1"/>
  <c r="AY476" i="1"/>
  <c r="AW476" i="1"/>
  <c r="AZ476" i="1"/>
  <c r="BM412" i="1" a="1"/>
  <c r="BM412" i="1" s="1"/>
  <c r="AW412" i="1"/>
  <c r="AY412" i="1"/>
  <c r="AX412" i="1"/>
  <c r="AZ412" i="1"/>
  <c r="AZ348" i="1"/>
  <c r="AW348" i="1"/>
  <c r="AY348" i="1"/>
  <c r="BM348" i="1" a="1"/>
  <c r="BM348" i="1" s="1"/>
  <c r="AX348" i="1"/>
  <c r="BM284" i="1" a="1"/>
  <c r="BM284" i="1" s="1"/>
  <c r="AW284" i="1"/>
  <c r="AY284" i="1"/>
  <c r="AX284" i="1"/>
  <c r="AZ284" i="1"/>
  <c r="AX220" i="1"/>
  <c r="AY220" i="1"/>
  <c r="AZ220" i="1"/>
  <c r="BM220" i="1" a="1"/>
  <c r="BM220" i="1" s="1"/>
  <c r="AW220" i="1"/>
  <c r="AZ156" i="1"/>
  <c r="BM156" i="1" a="1"/>
  <c r="BM156" i="1" s="1"/>
  <c r="AW156" i="1"/>
  <c r="AY156" i="1"/>
  <c r="AX156" i="1"/>
  <c r="AX92" i="1"/>
  <c r="BM92" i="1" a="1"/>
  <c r="BM92" i="1" s="1"/>
  <c r="AW92" i="1"/>
  <c r="AY92" i="1"/>
  <c r="AZ92" i="1"/>
  <c r="AX28" i="1"/>
  <c r="BM28" i="1" a="1"/>
  <c r="BM28" i="1" s="1"/>
  <c r="AW28" i="1"/>
  <c r="AY28" i="1"/>
  <c r="AZ28" i="1"/>
  <c r="AV904" i="1" a="1"/>
  <c r="AV904" i="1" s="1"/>
  <c r="AV180" i="1" a="1"/>
  <c r="AV180" i="1" s="1"/>
  <c r="AZ555" i="1"/>
  <c r="AX555" i="1"/>
  <c r="AW555" i="1"/>
  <c r="BM555" i="1" a="1"/>
  <c r="BM555" i="1" s="1"/>
  <c r="AY555" i="1"/>
  <c r="AZ491" i="1"/>
  <c r="BM491" i="1" a="1"/>
  <c r="BM491" i="1" s="1"/>
  <c r="AX491" i="1"/>
  <c r="AW491" i="1"/>
  <c r="AY491" i="1"/>
  <c r="BM427" i="1" a="1"/>
  <c r="BM427" i="1" s="1"/>
  <c r="AX427" i="1"/>
  <c r="AY427" i="1"/>
  <c r="AZ427" i="1"/>
  <c r="AW427" i="1"/>
  <c r="BM363" i="1" a="1"/>
  <c r="BM363" i="1" s="1"/>
  <c r="AX363" i="1"/>
  <c r="AY363" i="1"/>
  <c r="AZ363" i="1"/>
  <c r="AW363" i="1"/>
  <c r="BM299" i="1" a="1"/>
  <c r="BM299" i="1" s="1"/>
  <c r="AX299" i="1"/>
  <c r="AY299" i="1"/>
  <c r="AZ299" i="1"/>
  <c r="AW299" i="1"/>
  <c r="AZ235" i="1"/>
  <c r="BM235" i="1" a="1"/>
  <c r="BM235" i="1" s="1"/>
  <c r="AX235" i="1"/>
  <c r="AW235" i="1"/>
  <c r="AY235" i="1"/>
  <c r="AW171" i="1"/>
  <c r="BM171" i="1" a="1"/>
  <c r="BM171" i="1" s="1"/>
  <c r="AZ171" i="1"/>
  <c r="AX171" i="1"/>
  <c r="AY171" i="1"/>
  <c r="AX107" i="1"/>
  <c r="AZ107" i="1"/>
  <c r="AW107" i="1"/>
  <c r="AY107" i="1"/>
  <c r="BM107" i="1" a="1"/>
  <c r="BM107" i="1" s="1"/>
  <c r="AX43" i="1"/>
  <c r="AZ43" i="1"/>
  <c r="AW43" i="1"/>
  <c r="BM43" i="1" a="1"/>
  <c r="BM43" i="1" s="1"/>
  <c r="AY43" i="1"/>
  <c r="AV975" i="1" a="1"/>
  <c r="AV975" i="1" s="1"/>
  <c r="AV911" i="1" a="1"/>
  <c r="AV911" i="1" s="1"/>
  <c r="AV412" i="1" a="1"/>
  <c r="AV412" i="1" s="1"/>
  <c r="AV871" i="1" a="1"/>
  <c r="AV871" i="1" s="1"/>
  <c r="AV746" i="1" a="1"/>
  <c r="AV746" i="1" s="1"/>
  <c r="AV688" i="1" a="1"/>
  <c r="AV688" i="1" s="1"/>
  <c r="AV647" i="1" a="1"/>
  <c r="AV647" i="1" s="1"/>
  <c r="AV583" i="1" a="1"/>
  <c r="AV583" i="1" s="1"/>
  <c r="AV315" i="1" a="1"/>
  <c r="AV315" i="1" s="1"/>
  <c r="AV63" i="1" a="1"/>
  <c r="AV63" i="1" s="1"/>
  <c r="AV902" i="1" a="1"/>
  <c r="AV902" i="1" s="1"/>
  <c r="AV838" i="1" a="1"/>
  <c r="AV838" i="1" s="1"/>
  <c r="AV772" i="1" a="1"/>
  <c r="AV772" i="1" s="1"/>
  <c r="AV215" i="1" a="1"/>
  <c r="AV215" i="1" s="1"/>
  <c r="AV837" i="1" a="1"/>
  <c r="AV837" i="1" s="1"/>
  <c r="AV776" i="1" a="1"/>
  <c r="AV776" i="1" s="1"/>
  <c r="AV628" i="1" a="1"/>
  <c r="AV628" i="1" s="1"/>
  <c r="AV881" i="1" a="1"/>
  <c r="AV881" i="1" s="1"/>
  <c r="AV817" i="1" a="1"/>
  <c r="AV817" i="1" s="1"/>
  <c r="AV749" i="1" a="1"/>
  <c r="AV749" i="1" s="1"/>
  <c r="AV579" i="1" a="1"/>
  <c r="AV579" i="1" s="1"/>
  <c r="AV285" i="1" a="1"/>
  <c r="AV285" i="1" s="1"/>
  <c r="AV42" i="1" a="1"/>
  <c r="AV42" i="1" s="1"/>
  <c r="AV886" i="1" a="1"/>
  <c r="AV886" i="1" s="1"/>
  <c r="AV759" i="1" a="1"/>
  <c r="AV759" i="1" s="1"/>
  <c r="AV695" i="1" a="1"/>
  <c r="AV695" i="1" s="1"/>
  <c r="AV602" i="1" a="1"/>
  <c r="AV602" i="1" s="1"/>
  <c r="AV532" i="1" a="1"/>
  <c r="AV532" i="1" s="1"/>
  <c r="AV363" i="1" a="1"/>
  <c r="AV363" i="1" s="1"/>
  <c r="AV204" i="1" a="1"/>
  <c r="AV204" i="1" s="1"/>
  <c r="AV796" i="1" a="1"/>
  <c r="AV796" i="1" s="1"/>
  <c r="AV737" i="1" a="1"/>
  <c r="AV737" i="1" s="1"/>
  <c r="AV681" i="1" a="1"/>
  <c r="AV681" i="1" s="1"/>
  <c r="AV569" i="1" a="1"/>
  <c r="AV569" i="1" s="1"/>
  <c r="AV281" i="1" a="1"/>
  <c r="AV281" i="1" s="1"/>
  <c r="AV414" i="1" a="1"/>
  <c r="AV414" i="1" s="1"/>
  <c r="AV351" i="1" a="1"/>
  <c r="AV351" i="1" s="1"/>
  <c r="AV284" i="1" a="1"/>
  <c r="AV284" i="1" s="1"/>
  <c r="AV217" i="1" a="1"/>
  <c r="AV217" i="1" s="1"/>
  <c r="AV126" i="1" a="1"/>
  <c r="AV126" i="1" s="1"/>
  <c r="AR995" i="1" a="1"/>
  <c r="AR995" i="1" s="1"/>
  <c r="AR600" i="1" a="1"/>
  <c r="AR600" i="1" s="1"/>
  <c r="AV453" i="1" a="1"/>
  <c r="AV453" i="1" s="1"/>
  <c r="AV389" i="1" a="1"/>
  <c r="AV389" i="1" s="1"/>
  <c r="AV195" i="1" a="1"/>
  <c r="AV195" i="1" s="1"/>
  <c r="AV81" i="1" a="1"/>
  <c r="AV81" i="1" s="1"/>
  <c r="AR985" i="1" a="1"/>
  <c r="AR985" i="1" s="1"/>
  <c r="AR115" i="1" a="1"/>
  <c r="AR115" i="1" s="1"/>
  <c r="AR522" i="1" a="1"/>
  <c r="AR522" i="1" s="1"/>
  <c r="AV490" i="1" a="1"/>
  <c r="AV490" i="1" s="1"/>
  <c r="AV426" i="1" a="1"/>
  <c r="AV426" i="1" s="1"/>
  <c r="AV362" i="1" a="1"/>
  <c r="AV362" i="1" s="1"/>
  <c r="AV303" i="1" a="1"/>
  <c r="AV303" i="1" s="1"/>
  <c r="AV235" i="1" a="1"/>
  <c r="AV235" i="1" s="1"/>
  <c r="AV161" i="1" a="1"/>
  <c r="AV161" i="1" s="1"/>
  <c r="AV35" i="1" a="1"/>
  <c r="AV35" i="1" s="1"/>
  <c r="AR615" i="1" a="1"/>
  <c r="AR615" i="1" s="1"/>
  <c r="AV513" i="1" a="1"/>
  <c r="AV513" i="1" s="1"/>
  <c r="AV449" i="1" a="1"/>
  <c r="AV449" i="1" s="1"/>
  <c r="AV385" i="1" a="1"/>
  <c r="AV385" i="1" s="1"/>
  <c r="AV325" i="1" a="1"/>
  <c r="AV325" i="1" s="1"/>
  <c r="AV257" i="1" a="1"/>
  <c r="AV257" i="1" s="1"/>
  <c r="AV199" i="1" a="1"/>
  <c r="AV199" i="1" s="1"/>
  <c r="AV74" i="1" a="1"/>
  <c r="AV74" i="1" s="1"/>
  <c r="AR612" i="1" a="1"/>
  <c r="AR612" i="1" s="1"/>
  <c r="AV512" i="1" a="1"/>
  <c r="AV512" i="1" s="1"/>
  <c r="AV448" i="1" a="1"/>
  <c r="AV448" i="1" s="1"/>
  <c r="AV384" i="1" a="1"/>
  <c r="AV384" i="1" s="1"/>
  <c r="AV256" i="1" a="1"/>
  <c r="AV256" i="1" s="1"/>
  <c r="AV191" i="1" a="1"/>
  <c r="AV191" i="1" s="1"/>
  <c r="AV73" i="1" a="1"/>
  <c r="AV73" i="1" s="1"/>
  <c r="AR969" i="1" a="1"/>
  <c r="AR969" i="1" s="1"/>
  <c r="AR273" i="1" a="1"/>
  <c r="AR273" i="1" s="1"/>
  <c r="AR403" i="1" a="1"/>
  <c r="AR403" i="1" s="1"/>
  <c r="AV175" i="1" a="1"/>
  <c r="AV175" i="1" s="1"/>
  <c r="AV111" i="1" a="1"/>
  <c r="AV111" i="1" s="1"/>
  <c r="AV47" i="1" a="1"/>
  <c r="AV47" i="1" s="1"/>
  <c r="AR981" i="1" a="1"/>
  <c r="AR981" i="1" s="1"/>
  <c r="AR894" i="1" a="1"/>
  <c r="AR894" i="1" s="1"/>
  <c r="AR152" i="1" a="1"/>
  <c r="AR152" i="1" s="1"/>
  <c r="AV144" i="1" a="1"/>
  <c r="AV144" i="1" s="1"/>
  <c r="AV80" i="1" a="1"/>
  <c r="AV80" i="1" s="1"/>
  <c r="AR1002" i="1" a="1"/>
  <c r="AR1002" i="1" s="1"/>
  <c r="AR831" i="1" a="1"/>
  <c r="AR831" i="1" s="1"/>
  <c r="AR423" i="1" a="1"/>
  <c r="AR423" i="1" s="1"/>
  <c r="AV72" i="1" a="1"/>
  <c r="AV72" i="1" s="1"/>
  <c r="AR1006" i="1" a="1"/>
  <c r="AR1006" i="1" s="1"/>
  <c r="AR923" i="1" a="1"/>
  <c r="AR923" i="1" s="1"/>
  <c r="AR840" i="1" a="1"/>
  <c r="AR840" i="1" s="1"/>
  <c r="AR740" i="1" a="1"/>
  <c r="AR740" i="1" s="1"/>
  <c r="AR642" i="1" a="1"/>
  <c r="AR642" i="1" s="1"/>
  <c r="AR421" i="1" a="1"/>
  <c r="AR421" i="1" s="1"/>
  <c r="AV113" i="1" a="1"/>
  <c r="AV113" i="1" s="1"/>
  <c r="AV49" i="1" a="1"/>
  <c r="AV49" i="1" s="1"/>
  <c r="AR883" i="1" a="1"/>
  <c r="AR883" i="1" s="1"/>
  <c r="AR790" i="1" a="1"/>
  <c r="AR790" i="1" s="1"/>
  <c r="AR594" i="1" a="1"/>
  <c r="AR594" i="1" s="1"/>
  <c r="AR210" i="1" a="1"/>
  <c r="AR210" i="1" s="1"/>
  <c r="AR945" i="1" a="1"/>
  <c r="AR945" i="1" s="1"/>
  <c r="AR781" i="1" a="1"/>
  <c r="AR781" i="1" s="1"/>
  <c r="AR717" i="1" a="1"/>
  <c r="AR717" i="1" s="1"/>
  <c r="AR75" i="1" a="1"/>
  <c r="AR75" i="1" s="1"/>
  <c r="AR639" i="1" a="1"/>
  <c r="AR639" i="1" s="1"/>
  <c r="AR365" i="1" a="1"/>
  <c r="AR365" i="1" s="1"/>
  <c r="AR149" i="1" a="1"/>
  <c r="AR149" i="1" s="1"/>
  <c r="AR938" i="1" a="1"/>
  <c r="AR938" i="1" s="1"/>
  <c r="AR769" i="1" a="1"/>
  <c r="AR769" i="1" s="1"/>
  <c r="AR705" i="1" a="1"/>
  <c r="AR705" i="1" s="1"/>
  <c r="AR511" i="1" a="1"/>
  <c r="AR511" i="1" s="1"/>
  <c r="AR451" i="1" a="1"/>
  <c r="AR451" i="1" s="1"/>
  <c r="AR567" i="1" a="1"/>
  <c r="AR567" i="1" s="1"/>
  <c r="AR428" i="1" a="1"/>
  <c r="AR428" i="1" s="1"/>
  <c r="AR352" i="1" a="1"/>
  <c r="AR352" i="1" s="1"/>
  <c r="AR298" i="1" a="1"/>
  <c r="AR298" i="1" s="1"/>
  <c r="AR170" i="1" a="1"/>
  <c r="AR170" i="1" s="1"/>
  <c r="AR108" i="1" a="1"/>
  <c r="AR108" i="1" s="1"/>
  <c r="AR509" i="1" a="1"/>
  <c r="AR509" i="1" s="1"/>
  <c r="AR229" i="1" a="1"/>
  <c r="AR229" i="1" s="1"/>
  <c r="AR100" i="1" a="1"/>
  <c r="AR100" i="1" s="1"/>
  <c r="AR29" i="1" a="1"/>
  <c r="AR29" i="1" s="1"/>
  <c r="AR527" i="1" a="1"/>
  <c r="AR527" i="1" s="1"/>
  <c r="AR296" i="1" a="1"/>
  <c r="AR296" i="1" s="1"/>
  <c r="AR168" i="1" a="1"/>
  <c r="AR168" i="1" s="1"/>
  <c r="AR539" i="1" a="1"/>
  <c r="AR539" i="1" s="1"/>
  <c r="AR460" i="1" a="1"/>
  <c r="AR460" i="1" s="1"/>
  <c r="AR390" i="1" a="1"/>
  <c r="AR390" i="1" s="1"/>
  <c r="AR322" i="1" a="1"/>
  <c r="AR322" i="1" s="1"/>
  <c r="AR254" i="1" a="1"/>
  <c r="AR254" i="1" s="1"/>
  <c r="AR194" i="1" a="1"/>
  <c r="AR194" i="1" s="1"/>
  <c r="AR531" i="1" a="1"/>
  <c r="AR531" i="1" s="1"/>
  <c r="AR361" i="1" a="1"/>
  <c r="AR361" i="1" s="1"/>
  <c r="AR233" i="1" a="1"/>
  <c r="AR233" i="1" s="1"/>
  <c r="BN955" i="1" a="1"/>
  <c r="BN955" i="1" s="1"/>
  <c r="BA955" i="1"/>
  <c r="BB955" i="1"/>
  <c r="BC955" i="1"/>
  <c r="BD955" i="1"/>
  <c r="BA289" i="1"/>
  <c r="BD289" i="1"/>
  <c r="BC289" i="1"/>
  <c r="BB289" i="1"/>
  <c r="BN289" i="1" a="1"/>
  <c r="BN289" i="1" s="1"/>
  <c r="BB994" i="1"/>
  <c r="BN994" i="1" a="1"/>
  <c r="BN994" i="1" s="1"/>
  <c r="BA994" i="1"/>
  <c r="BC994" i="1"/>
  <c r="BD994" i="1"/>
  <c r="BN666" i="1" a="1"/>
  <c r="BN666" i="1" s="1"/>
  <c r="BA666" i="1"/>
  <c r="BB666" i="1"/>
  <c r="BC666" i="1"/>
  <c r="BD666" i="1"/>
  <c r="BN877" i="1" a="1"/>
  <c r="BN877" i="1" s="1"/>
  <c r="BA877" i="1"/>
  <c r="BB877" i="1"/>
  <c r="BD877" i="1"/>
  <c r="BC877" i="1"/>
  <c r="BB817" i="1"/>
  <c r="BD817" i="1"/>
  <c r="BN817" i="1" a="1"/>
  <c r="BN817" i="1" s="1"/>
  <c r="BC817" i="1"/>
  <c r="BA817" i="1"/>
  <c r="BM804" i="1" a="1"/>
  <c r="BM804" i="1" s="1"/>
  <c r="AW804" i="1"/>
  <c r="AX804" i="1"/>
  <c r="AY804" i="1"/>
  <c r="AZ804" i="1"/>
  <c r="BA992" i="1"/>
  <c r="BD992" i="1"/>
  <c r="BN992" i="1" a="1"/>
  <c r="BN992" i="1" s="1"/>
  <c r="BB992" i="1"/>
  <c r="BC992" i="1"/>
  <c r="BN388" i="1" a="1"/>
  <c r="BN388" i="1" s="1"/>
  <c r="BD388" i="1"/>
  <c r="BA388" i="1"/>
  <c r="BC388" i="1"/>
  <c r="BB388" i="1"/>
  <c r="BN812" i="1" a="1"/>
  <c r="BN812" i="1" s="1"/>
  <c r="BA812" i="1"/>
  <c r="BD812" i="1"/>
  <c r="BC812" i="1"/>
  <c r="BB812" i="1"/>
  <c r="BN533" i="1" a="1"/>
  <c r="BN533" i="1" s="1"/>
  <c r="BA533" i="1"/>
  <c r="BC533" i="1"/>
  <c r="BD533" i="1"/>
  <c r="BB533" i="1"/>
  <c r="BC982" i="1"/>
  <c r="BA982" i="1"/>
  <c r="BB982" i="1"/>
  <c r="BD982" i="1"/>
  <c r="BN982" i="1" a="1"/>
  <c r="BN982" i="1" s="1"/>
  <c r="BN361" i="1" a="1"/>
  <c r="BN361" i="1" s="1"/>
  <c r="BA361" i="1"/>
  <c r="BB361" i="1"/>
  <c r="BC361" i="1"/>
  <c r="BD361" i="1"/>
  <c r="BB515" i="1"/>
  <c r="BC515" i="1"/>
  <c r="BD515" i="1"/>
  <c r="BN515" i="1" a="1"/>
  <c r="BN515" i="1" s="1"/>
  <c r="BA515" i="1"/>
  <c r="BB67" i="1"/>
  <c r="BC67" i="1"/>
  <c r="BD67" i="1"/>
  <c r="BN67" i="1" a="1"/>
  <c r="BN67" i="1" s="1"/>
  <c r="BA67" i="1"/>
  <c r="AZ619" i="1"/>
  <c r="AX619" i="1"/>
  <c r="AW619" i="1"/>
  <c r="BM619" i="1" a="1"/>
  <c r="BM619" i="1" s="1"/>
  <c r="AY619" i="1"/>
  <c r="AV549" i="1" a="1"/>
  <c r="AV549" i="1" s="1"/>
  <c r="BN106" i="1" a="1"/>
  <c r="BN106" i="1" s="1"/>
  <c r="BC106" i="1"/>
  <c r="BD106" i="1"/>
  <c r="BA106" i="1"/>
  <c r="BB106" i="1"/>
  <c r="AW658" i="1"/>
  <c r="AY658" i="1"/>
  <c r="AZ658" i="1"/>
  <c r="AX658" i="1"/>
  <c r="BM658" i="1" a="1"/>
  <c r="BM658" i="1" s="1"/>
  <c r="BC472" i="1"/>
  <c r="BD472" i="1"/>
  <c r="BA472" i="1"/>
  <c r="BB472" i="1"/>
  <c r="BN472" i="1" a="1"/>
  <c r="BN472" i="1" s="1"/>
  <c r="BM767" i="1" a="1"/>
  <c r="BM767" i="1" s="1"/>
  <c r="AY767" i="1"/>
  <c r="AZ767" i="1"/>
  <c r="AX767" i="1"/>
  <c r="AW767" i="1"/>
  <c r="BA564" i="1"/>
  <c r="BB564" i="1"/>
  <c r="BN564" i="1" a="1"/>
  <c r="BN564" i="1" s="1"/>
  <c r="BC564" i="1"/>
  <c r="BD564" i="1"/>
  <c r="BM721" i="1" a="1"/>
  <c r="BM721" i="1" s="1"/>
  <c r="AY721" i="1"/>
  <c r="AX721" i="1"/>
  <c r="AW721" i="1"/>
  <c r="AZ721" i="1"/>
  <c r="BC859" i="1"/>
  <c r="BA859" i="1"/>
  <c r="BB859" i="1"/>
  <c r="BD859" i="1"/>
  <c r="BN859" i="1" a="1"/>
  <c r="BN859" i="1" s="1"/>
  <c r="BB654" i="1"/>
  <c r="BC654" i="1"/>
  <c r="BA654" i="1"/>
  <c r="BN654" i="1" a="1"/>
  <c r="BN654" i="1" s="1"/>
  <c r="BD654" i="1"/>
  <c r="AW972" i="1"/>
  <c r="AX972" i="1"/>
  <c r="AY972" i="1"/>
  <c r="AZ972" i="1"/>
  <c r="BM972" i="1" a="1"/>
  <c r="BM972" i="1" s="1"/>
  <c r="BN749" i="1" a="1"/>
  <c r="BN749" i="1" s="1"/>
  <c r="BA749" i="1"/>
  <c r="BB749" i="1"/>
  <c r="BC749" i="1"/>
  <c r="BD749" i="1"/>
  <c r="BN962" i="1" a="1"/>
  <c r="BN962" i="1" s="1"/>
  <c r="BA962" i="1"/>
  <c r="BC962" i="1"/>
  <c r="BD962" i="1"/>
  <c r="BB962" i="1"/>
  <c r="BN706" i="1" a="1"/>
  <c r="BN706" i="1" s="1"/>
  <c r="BA706" i="1"/>
  <c r="BB706" i="1"/>
  <c r="BD706" i="1"/>
  <c r="BC706" i="1"/>
  <c r="BN129" i="1" a="1"/>
  <c r="BN129" i="1" s="1"/>
  <c r="BB129" i="1"/>
  <c r="BC129" i="1"/>
  <c r="BA129" i="1"/>
  <c r="BD129" i="1"/>
  <c r="BM873" i="1" a="1"/>
  <c r="BM873" i="1" s="1"/>
  <c r="AZ873" i="1"/>
  <c r="AX873" i="1"/>
  <c r="AY873" i="1"/>
  <c r="AW873" i="1"/>
  <c r="AX756" i="1"/>
  <c r="AY756" i="1"/>
  <c r="AZ756" i="1"/>
  <c r="BM756" i="1" a="1"/>
  <c r="BM756" i="1" s="1"/>
  <c r="AW756" i="1"/>
  <c r="BN913" i="1" a="1"/>
  <c r="BN913" i="1" s="1"/>
  <c r="BB913" i="1"/>
  <c r="BD913" i="1"/>
  <c r="BC913" i="1"/>
  <c r="BA913" i="1"/>
  <c r="BB785" i="1"/>
  <c r="BD785" i="1"/>
  <c r="BN785" i="1" a="1"/>
  <c r="BN785" i="1" s="1"/>
  <c r="BC785" i="1"/>
  <c r="BA785" i="1"/>
  <c r="BD517" i="1"/>
  <c r="BA517" i="1"/>
  <c r="BB517" i="1"/>
  <c r="BC517" i="1"/>
  <c r="BN517" i="1" a="1"/>
  <c r="BN517" i="1" s="1"/>
  <c r="BM676" i="1" a="1"/>
  <c r="BM676" i="1" s="1"/>
  <c r="AW676" i="1"/>
  <c r="AX676" i="1"/>
  <c r="AY676" i="1"/>
  <c r="AZ676" i="1"/>
  <c r="BM724" i="1" a="1"/>
  <c r="BM724" i="1" s="1"/>
  <c r="AW724" i="1"/>
  <c r="AY724" i="1"/>
  <c r="AZ724" i="1"/>
  <c r="AX724" i="1"/>
  <c r="BN24" i="1" a="1"/>
  <c r="BN24" i="1" s="1"/>
  <c r="BD24" i="1"/>
  <c r="BA24" i="1"/>
  <c r="BC24" i="1"/>
  <c r="BB24" i="1"/>
  <c r="BN768" i="1" a="1"/>
  <c r="BN768" i="1" s="1"/>
  <c r="BB768" i="1"/>
  <c r="BD768" i="1"/>
  <c r="BC768" i="1"/>
  <c r="BA768" i="1"/>
  <c r="BN301" i="1" a="1"/>
  <c r="BN301" i="1" s="1"/>
  <c r="BB301" i="1"/>
  <c r="BC301" i="1"/>
  <c r="BA301" i="1"/>
  <c r="BD301" i="1"/>
  <c r="BM609" i="1" a="1"/>
  <c r="BM609" i="1" s="1"/>
  <c r="AY609" i="1"/>
  <c r="AZ609" i="1"/>
  <c r="AX609" i="1"/>
  <c r="AW609" i="1"/>
  <c r="BN1015" i="1" a="1"/>
  <c r="BN1015" i="1" s="1"/>
  <c r="BC1015" i="1"/>
  <c r="BA1015" i="1"/>
  <c r="BB1015" i="1"/>
  <c r="BD1015" i="1"/>
  <c r="BD759" i="1"/>
  <c r="BC759" i="1"/>
  <c r="BA759" i="1"/>
  <c r="BN759" i="1" a="1"/>
  <c r="BN759" i="1" s="1"/>
  <c r="BB759" i="1"/>
  <c r="BN277" i="1" a="1"/>
  <c r="BN277" i="1" s="1"/>
  <c r="BA277" i="1"/>
  <c r="BB277" i="1"/>
  <c r="BC277" i="1"/>
  <c r="BD277" i="1"/>
  <c r="BN997" i="1" a="1"/>
  <c r="BN997" i="1" s="1"/>
  <c r="BC997" i="1"/>
  <c r="BA997" i="1"/>
  <c r="BD997" i="1"/>
  <c r="BB997" i="1"/>
  <c r="BN606" i="1" a="1"/>
  <c r="BN606" i="1" s="1"/>
  <c r="BC606" i="1"/>
  <c r="BD606" i="1"/>
  <c r="BB606" i="1"/>
  <c r="BA606" i="1"/>
  <c r="AX820" i="1"/>
  <c r="AY820" i="1"/>
  <c r="AZ820" i="1"/>
  <c r="BM820" i="1" a="1"/>
  <c r="BM820" i="1" s="1"/>
  <c r="AW820" i="1"/>
  <c r="BN852" i="1" a="1"/>
  <c r="BN852" i="1" s="1"/>
  <c r="BA852" i="1"/>
  <c r="BB852" i="1"/>
  <c r="BC852" i="1"/>
  <c r="BD852" i="1"/>
  <c r="BA397" i="1"/>
  <c r="BB397" i="1"/>
  <c r="BC397" i="1"/>
  <c r="BD397" i="1"/>
  <c r="BN397" i="1" a="1"/>
  <c r="BN397" i="1" s="1"/>
  <c r="BN1014" i="1" a="1"/>
  <c r="BN1014" i="1" s="1"/>
  <c r="BA1014" i="1"/>
  <c r="BB1014" i="1"/>
  <c r="BC1014" i="1"/>
  <c r="BD1014" i="1"/>
  <c r="BN886" i="1" a="1"/>
  <c r="BN886" i="1" s="1"/>
  <c r="BB886" i="1"/>
  <c r="BD886" i="1"/>
  <c r="BC886" i="1"/>
  <c r="BA886" i="1"/>
  <c r="BN758" i="1" a="1"/>
  <c r="BN758" i="1" s="1"/>
  <c r="BB758" i="1"/>
  <c r="BD758" i="1"/>
  <c r="BA758" i="1"/>
  <c r="BC758" i="1"/>
  <c r="BN596" i="1" a="1"/>
  <c r="BN596" i="1" s="1"/>
  <c r="BC596" i="1"/>
  <c r="BA596" i="1"/>
  <c r="BD596" i="1"/>
  <c r="BB596" i="1"/>
  <c r="BN445" i="1" a="1"/>
  <c r="BN445" i="1" s="1"/>
  <c r="BA445" i="1"/>
  <c r="BB445" i="1"/>
  <c r="BD445" i="1"/>
  <c r="BC445" i="1"/>
  <c r="BN276" i="1" a="1"/>
  <c r="BN276" i="1" s="1"/>
  <c r="BC276" i="1"/>
  <c r="BD276" i="1"/>
  <c r="BB276" i="1"/>
  <c r="BA276" i="1"/>
  <c r="BN81" i="1" a="1"/>
  <c r="BN81" i="1" s="1"/>
  <c r="BA81" i="1"/>
  <c r="BB81" i="1"/>
  <c r="BD81" i="1"/>
  <c r="BC81" i="1"/>
  <c r="BM825" i="1" a="1"/>
  <c r="BM825" i="1" s="1"/>
  <c r="AY825" i="1"/>
  <c r="AZ825" i="1"/>
  <c r="AW825" i="1"/>
  <c r="AX825" i="1"/>
  <c r="BM529" i="1" a="1"/>
  <c r="BM529" i="1" s="1"/>
  <c r="AX529" i="1"/>
  <c r="AY529" i="1"/>
  <c r="AZ529" i="1"/>
  <c r="AW529" i="1"/>
  <c r="BN675" i="1" a="1"/>
  <c r="BN675" i="1" s="1"/>
  <c r="BC675" i="1"/>
  <c r="BB675" i="1"/>
  <c r="BD675" i="1"/>
  <c r="BA675" i="1"/>
  <c r="BN611" i="1" a="1"/>
  <c r="BN611" i="1" s="1"/>
  <c r="BA611" i="1"/>
  <c r="BB611" i="1"/>
  <c r="BD611" i="1"/>
  <c r="BC611" i="1"/>
  <c r="BN547" i="1" a="1"/>
  <c r="BN547" i="1" s="1"/>
  <c r="BA547" i="1"/>
  <c r="BC547" i="1"/>
  <c r="BD547" i="1"/>
  <c r="BB547" i="1"/>
  <c r="BN483" i="1" a="1"/>
  <c r="BN483" i="1" s="1"/>
  <c r="BA483" i="1"/>
  <c r="BC483" i="1"/>
  <c r="BD483" i="1"/>
  <c r="BB483" i="1"/>
  <c r="BN419" i="1" a="1"/>
  <c r="BN419" i="1" s="1"/>
  <c r="BA419" i="1"/>
  <c r="BC419" i="1"/>
  <c r="BD419" i="1"/>
  <c r="BB419" i="1"/>
  <c r="BN355" i="1" a="1"/>
  <c r="BN355" i="1" s="1"/>
  <c r="BA355" i="1"/>
  <c r="BC355" i="1"/>
  <c r="BD355" i="1"/>
  <c r="BB355" i="1"/>
  <c r="BN291" i="1" a="1"/>
  <c r="BN291" i="1" s="1"/>
  <c r="BA291" i="1"/>
  <c r="BC291" i="1"/>
  <c r="BD291" i="1"/>
  <c r="BB291" i="1"/>
  <c r="BN227" i="1" a="1"/>
  <c r="BN227" i="1" s="1"/>
  <c r="BA227" i="1"/>
  <c r="BC227" i="1"/>
  <c r="BD227" i="1"/>
  <c r="BB227" i="1"/>
  <c r="BN163" i="1" a="1"/>
  <c r="BN163" i="1" s="1"/>
  <c r="BA163" i="1"/>
  <c r="BC163" i="1"/>
  <c r="BD163" i="1"/>
  <c r="BB163" i="1"/>
  <c r="BN99" i="1" a="1"/>
  <c r="BN99" i="1" s="1"/>
  <c r="BA99" i="1"/>
  <c r="BC99" i="1"/>
  <c r="BD99" i="1"/>
  <c r="BB99" i="1"/>
  <c r="BN35" i="1" a="1"/>
  <c r="BN35" i="1" s="1"/>
  <c r="BA35" i="1"/>
  <c r="BC35" i="1"/>
  <c r="BD35" i="1"/>
  <c r="BB35" i="1"/>
  <c r="AY971" i="1"/>
  <c r="AZ971" i="1"/>
  <c r="BM971" i="1" a="1"/>
  <c r="BM971" i="1" s="1"/>
  <c r="AX971" i="1"/>
  <c r="AW971" i="1"/>
  <c r="AY907" i="1"/>
  <c r="AZ907" i="1"/>
  <c r="BM907" i="1" a="1"/>
  <c r="BM907" i="1" s="1"/>
  <c r="AX907" i="1"/>
  <c r="AW907" i="1"/>
  <c r="AY843" i="1"/>
  <c r="AZ843" i="1"/>
  <c r="BM843" i="1" a="1"/>
  <c r="BM843" i="1" s="1"/>
  <c r="AX843" i="1"/>
  <c r="AW843" i="1"/>
  <c r="AY779" i="1"/>
  <c r="AZ779" i="1"/>
  <c r="AW779" i="1"/>
  <c r="BM779" i="1" a="1"/>
  <c r="BM779" i="1" s="1"/>
  <c r="AX779" i="1"/>
  <c r="AZ715" i="1"/>
  <c r="AX715" i="1"/>
  <c r="AW715" i="1"/>
  <c r="AY715" i="1"/>
  <c r="BM715" i="1" a="1"/>
  <c r="BM715" i="1" s="1"/>
  <c r="AZ651" i="1"/>
  <c r="AX651" i="1"/>
  <c r="AW651" i="1"/>
  <c r="AY651" i="1"/>
  <c r="BM651" i="1" a="1"/>
  <c r="BM651" i="1" s="1"/>
  <c r="AW577" i="1"/>
  <c r="AY577" i="1"/>
  <c r="AZ577" i="1"/>
  <c r="BM577" i="1" a="1"/>
  <c r="BM577" i="1" s="1"/>
  <c r="AX577" i="1"/>
  <c r="AW407" i="1"/>
  <c r="AX407" i="1"/>
  <c r="AY407" i="1"/>
  <c r="BM407" i="1" a="1"/>
  <c r="BM407" i="1" s="1"/>
  <c r="AZ407" i="1"/>
  <c r="BM169" i="1" a="1"/>
  <c r="BM169" i="1" s="1"/>
  <c r="AX169" i="1"/>
  <c r="AZ169" i="1"/>
  <c r="AW169" i="1"/>
  <c r="AY169" i="1"/>
  <c r="BA522" i="1"/>
  <c r="BB522" i="1"/>
  <c r="BN522" i="1" a="1"/>
  <c r="BN522" i="1" s="1"/>
  <c r="BC522" i="1"/>
  <c r="BD522" i="1"/>
  <c r="BA458" i="1"/>
  <c r="BB458" i="1"/>
  <c r="BN458" i="1" a="1"/>
  <c r="BN458" i="1" s="1"/>
  <c r="BD458" i="1"/>
  <c r="BC458" i="1"/>
  <c r="BA394" i="1"/>
  <c r="BB394" i="1"/>
  <c r="BN394" i="1" a="1"/>
  <c r="BN394" i="1" s="1"/>
  <c r="BC394" i="1"/>
  <c r="BD394" i="1"/>
  <c r="BA330" i="1"/>
  <c r="BB330" i="1"/>
  <c r="BN330" i="1" a="1"/>
  <c r="BN330" i="1" s="1"/>
  <c r="BC330" i="1"/>
  <c r="BD330" i="1"/>
  <c r="BA266" i="1"/>
  <c r="BB266" i="1"/>
  <c r="BN266" i="1" a="1"/>
  <c r="BN266" i="1" s="1"/>
  <c r="BC266" i="1"/>
  <c r="BD266" i="1"/>
  <c r="BA202" i="1"/>
  <c r="BB202" i="1"/>
  <c r="BN202" i="1" a="1"/>
  <c r="BN202" i="1" s="1"/>
  <c r="BD202" i="1"/>
  <c r="BC202" i="1"/>
  <c r="BA138" i="1"/>
  <c r="BB138" i="1"/>
  <c r="BN138" i="1" a="1"/>
  <c r="BN138" i="1" s="1"/>
  <c r="BC138" i="1"/>
  <c r="BD138" i="1"/>
  <c r="BA74" i="1"/>
  <c r="BN74" i="1" a="1"/>
  <c r="BN74" i="1" s="1"/>
  <c r="BC74" i="1"/>
  <c r="BD74" i="1"/>
  <c r="BB74" i="1"/>
  <c r="AY1010" i="1"/>
  <c r="BM1010" i="1" a="1"/>
  <c r="BM1010" i="1" s="1"/>
  <c r="AW1010" i="1"/>
  <c r="AX1010" i="1"/>
  <c r="AZ1010" i="1"/>
  <c r="AY946" i="1"/>
  <c r="BM946" i="1" a="1"/>
  <c r="BM946" i="1" s="1"/>
  <c r="AX946" i="1"/>
  <c r="AZ946" i="1"/>
  <c r="AW946" i="1"/>
  <c r="AY882" i="1"/>
  <c r="BM882" i="1" a="1"/>
  <c r="BM882" i="1" s="1"/>
  <c r="AW882" i="1"/>
  <c r="AX882" i="1"/>
  <c r="AZ882" i="1"/>
  <c r="AY818" i="1"/>
  <c r="BM818" i="1" a="1"/>
  <c r="BM818" i="1" s="1"/>
  <c r="AW818" i="1"/>
  <c r="AX818" i="1"/>
  <c r="AZ818" i="1"/>
  <c r="AY754" i="1"/>
  <c r="BM754" i="1" a="1"/>
  <c r="BM754" i="1" s="1"/>
  <c r="AW754" i="1"/>
  <c r="AX754" i="1"/>
  <c r="AZ754" i="1"/>
  <c r="AY690" i="1"/>
  <c r="BM690" i="1" a="1"/>
  <c r="BM690" i="1" s="1"/>
  <c r="AW690" i="1"/>
  <c r="AX690" i="1"/>
  <c r="AZ690" i="1"/>
  <c r="AY626" i="1"/>
  <c r="BM626" i="1" a="1"/>
  <c r="BM626" i="1" s="1"/>
  <c r="AW626" i="1"/>
  <c r="AX626" i="1"/>
  <c r="AZ626" i="1"/>
  <c r="BM511" i="1" a="1"/>
  <c r="BM511" i="1" s="1"/>
  <c r="AX511" i="1"/>
  <c r="AW511" i="1"/>
  <c r="AZ511" i="1"/>
  <c r="AY511" i="1"/>
  <c r="BM322" i="1" a="1"/>
  <c r="BM322" i="1" s="1"/>
  <c r="AY322" i="1"/>
  <c r="AZ322" i="1"/>
  <c r="AW322" i="1"/>
  <c r="AX322" i="1"/>
  <c r="AW66" i="1"/>
  <c r="AZ66" i="1"/>
  <c r="AX66" i="1"/>
  <c r="BM66" i="1" a="1"/>
  <c r="BM66" i="1" s="1"/>
  <c r="AY66" i="1"/>
  <c r="BC632" i="1"/>
  <c r="BD632" i="1"/>
  <c r="BA632" i="1"/>
  <c r="BB632" i="1"/>
  <c r="BN632" i="1" a="1"/>
  <c r="BN632" i="1" s="1"/>
  <c r="BB568" i="1"/>
  <c r="BC568" i="1"/>
  <c r="BD568" i="1"/>
  <c r="BN568" i="1" a="1"/>
  <c r="BN568" i="1" s="1"/>
  <c r="BA568" i="1"/>
  <c r="BN504" i="1" a="1"/>
  <c r="BN504" i="1" s="1"/>
  <c r="BC504" i="1"/>
  <c r="BD504" i="1"/>
  <c r="BA504" i="1"/>
  <c r="BB504" i="1"/>
  <c r="BN440" i="1" a="1"/>
  <c r="BN440" i="1" s="1"/>
  <c r="BC440" i="1"/>
  <c r="BD440" i="1"/>
  <c r="BA440" i="1"/>
  <c r="BB440" i="1"/>
  <c r="BN376" i="1" a="1"/>
  <c r="BN376" i="1" s="1"/>
  <c r="BC376" i="1"/>
  <c r="BD376" i="1"/>
  <c r="BA376" i="1"/>
  <c r="BB376" i="1"/>
  <c r="BN312" i="1" a="1"/>
  <c r="BN312" i="1" s="1"/>
  <c r="BA312" i="1"/>
  <c r="BB312" i="1"/>
  <c r="BC312" i="1"/>
  <c r="BD312" i="1"/>
  <c r="BB248" i="1"/>
  <c r="BN248" i="1" a="1"/>
  <c r="BN248" i="1" s="1"/>
  <c r="BC248" i="1"/>
  <c r="BD248" i="1"/>
  <c r="BA248" i="1"/>
  <c r="BN184" i="1" a="1"/>
  <c r="BN184" i="1" s="1"/>
  <c r="BC184" i="1"/>
  <c r="BD184" i="1"/>
  <c r="BA184" i="1"/>
  <c r="BB184" i="1"/>
  <c r="BN120" i="1" a="1"/>
  <c r="BN120" i="1" s="1"/>
  <c r="BD120" i="1"/>
  <c r="BA120" i="1"/>
  <c r="BC120" i="1"/>
  <c r="BB120" i="1"/>
  <c r="BN56" i="1" a="1"/>
  <c r="BN56" i="1" s="1"/>
  <c r="BC56" i="1"/>
  <c r="BD56" i="1"/>
  <c r="BA56" i="1"/>
  <c r="BB56" i="1"/>
  <c r="BM992" i="1" a="1"/>
  <c r="BM992" i="1" s="1"/>
  <c r="AW992" i="1"/>
  <c r="AY992" i="1"/>
  <c r="AZ992" i="1"/>
  <c r="AX992" i="1"/>
  <c r="AW928" i="1"/>
  <c r="AX928" i="1"/>
  <c r="AY928" i="1"/>
  <c r="AZ928" i="1"/>
  <c r="BM928" i="1" a="1"/>
  <c r="BM928" i="1" s="1"/>
  <c r="BM864" i="1" a="1"/>
  <c r="BM864" i="1" s="1"/>
  <c r="AW864" i="1"/>
  <c r="AX864" i="1"/>
  <c r="AY864" i="1"/>
  <c r="AZ864" i="1"/>
  <c r="AY800" i="1"/>
  <c r="AZ800" i="1"/>
  <c r="BM800" i="1" a="1"/>
  <c r="BM800" i="1" s="1"/>
  <c r="AX800" i="1"/>
  <c r="AW800" i="1"/>
  <c r="AY736" i="1"/>
  <c r="AZ736" i="1"/>
  <c r="BM736" i="1" a="1"/>
  <c r="BM736" i="1" s="1"/>
  <c r="AW736" i="1"/>
  <c r="AX736" i="1"/>
  <c r="BM672" i="1" a="1"/>
  <c r="BM672" i="1" s="1"/>
  <c r="AX672" i="1"/>
  <c r="AY672" i="1"/>
  <c r="AW672" i="1"/>
  <c r="AZ672" i="1"/>
  <c r="AZ608" i="1"/>
  <c r="BM608" i="1" a="1"/>
  <c r="BM608" i="1" s="1"/>
  <c r="AW608" i="1"/>
  <c r="AX608" i="1"/>
  <c r="AY608" i="1"/>
  <c r="AY463" i="1"/>
  <c r="AZ463" i="1"/>
  <c r="BM463" i="1" a="1"/>
  <c r="BM463" i="1" s="1"/>
  <c r="AX463" i="1"/>
  <c r="AW463" i="1"/>
  <c r="AW250" i="1"/>
  <c r="AY250" i="1"/>
  <c r="AZ250" i="1"/>
  <c r="AX250" i="1"/>
  <c r="BM250" i="1" a="1"/>
  <c r="BM250" i="1" s="1"/>
  <c r="AV1000" i="1" a="1"/>
  <c r="AV1000" i="1" s="1"/>
  <c r="BD695" i="1"/>
  <c r="BC695" i="1"/>
  <c r="BA695" i="1"/>
  <c r="BN695" i="1" a="1"/>
  <c r="BN695" i="1" s="1"/>
  <c r="BB695" i="1"/>
  <c r="BC631" i="1"/>
  <c r="BA631" i="1"/>
  <c r="BB631" i="1"/>
  <c r="BD631" i="1"/>
  <c r="BN631" i="1" a="1"/>
  <c r="BN631" i="1" s="1"/>
  <c r="BD567" i="1"/>
  <c r="BA567" i="1"/>
  <c r="BB567" i="1"/>
  <c r="BN567" i="1" a="1"/>
  <c r="BN567" i="1" s="1"/>
  <c r="BC567" i="1"/>
  <c r="BD503" i="1"/>
  <c r="BA503" i="1"/>
  <c r="BB503" i="1"/>
  <c r="BN503" i="1" a="1"/>
  <c r="BN503" i="1" s="1"/>
  <c r="BC503" i="1"/>
  <c r="BD439" i="1"/>
  <c r="BA439" i="1"/>
  <c r="BB439" i="1"/>
  <c r="BN439" i="1" a="1"/>
  <c r="BN439" i="1" s="1"/>
  <c r="BC439" i="1"/>
  <c r="BD375" i="1"/>
  <c r="BA375" i="1"/>
  <c r="BB375" i="1"/>
  <c r="BC375" i="1"/>
  <c r="BN375" i="1" a="1"/>
  <c r="BN375" i="1" s="1"/>
  <c r="BD311" i="1"/>
  <c r="BA311" i="1"/>
  <c r="BB311" i="1"/>
  <c r="BN311" i="1" a="1"/>
  <c r="BN311" i="1" s="1"/>
  <c r="BC311" i="1"/>
  <c r="BC247" i="1"/>
  <c r="BA247" i="1"/>
  <c r="BD247" i="1"/>
  <c r="BN247" i="1" a="1"/>
  <c r="BN247" i="1" s="1"/>
  <c r="BB247" i="1"/>
  <c r="BD183" i="1"/>
  <c r="BA183" i="1"/>
  <c r="BB183" i="1"/>
  <c r="BN183" i="1" a="1"/>
  <c r="BN183" i="1" s="1"/>
  <c r="BC183" i="1"/>
  <c r="BD119" i="1"/>
  <c r="BA119" i="1"/>
  <c r="BB119" i="1"/>
  <c r="BC119" i="1"/>
  <c r="BN119" i="1" a="1"/>
  <c r="BN119" i="1" s="1"/>
  <c r="BD55" i="1"/>
  <c r="BA55" i="1"/>
  <c r="BB55" i="1"/>
  <c r="BN55" i="1" a="1"/>
  <c r="BN55" i="1" s="1"/>
  <c r="BC55" i="1"/>
  <c r="BM991" i="1" a="1"/>
  <c r="BM991" i="1" s="1"/>
  <c r="AY991" i="1"/>
  <c r="AZ991" i="1"/>
  <c r="AX991" i="1"/>
  <c r="AW991" i="1"/>
  <c r="BM927" i="1" a="1"/>
  <c r="BM927" i="1" s="1"/>
  <c r="AY927" i="1"/>
  <c r="AZ927" i="1"/>
  <c r="AX927" i="1"/>
  <c r="AW927" i="1"/>
  <c r="BM863" i="1" a="1"/>
  <c r="BM863" i="1" s="1"/>
  <c r="AY863" i="1"/>
  <c r="AZ863" i="1"/>
  <c r="AX863" i="1"/>
  <c r="AW863" i="1"/>
  <c r="BM799" i="1" a="1"/>
  <c r="BM799" i="1" s="1"/>
  <c r="AY799" i="1"/>
  <c r="AZ799" i="1"/>
  <c r="AX799" i="1"/>
  <c r="AW799" i="1"/>
  <c r="BM735" i="1" a="1"/>
  <c r="BM735" i="1" s="1"/>
  <c r="AY735" i="1"/>
  <c r="AZ735" i="1"/>
  <c r="AX735" i="1"/>
  <c r="AW735" i="1"/>
  <c r="BM671" i="1" a="1"/>
  <c r="BM671" i="1" s="1"/>
  <c r="AY671" i="1"/>
  <c r="AZ671" i="1"/>
  <c r="AX671" i="1"/>
  <c r="AW671" i="1"/>
  <c r="BM607" i="1" a="1"/>
  <c r="BM607" i="1" s="1"/>
  <c r="AY607" i="1"/>
  <c r="AZ607" i="1"/>
  <c r="AX607" i="1"/>
  <c r="AW607" i="1"/>
  <c r="BM458" i="1" a="1"/>
  <c r="BM458" i="1" s="1"/>
  <c r="AX458" i="1"/>
  <c r="AY458" i="1"/>
  <c r="AZ458" i="1"/>
  <c r="AW458" i="1"/>
  <c r="BM249" i="1" a="1"/>
  <c r="BM249" i="1" s="1"/>
  <c r="AZ249" i="1"/>
  <c r="AW249" i="1"/>
  <c r="AY249" i="1"/>
  <c r="AX249" i="1"/>
  <c r="BN582" i="1" a="1"/>
  <c r="BN582" i="1" s="1"/>
  <c r="BC582" i="1"/>
  <c r="BD582" i="1"/>
  <c r="BB582" i="1"/>
  <c r="BA582" i="1"/>
  <c r="BN518" i="1" a="1"/>
  <c r="BN518" i="1" s="1"/>
  <c r="BC518" i="1"/>
  <c r="BD518" i="1"/>
  <c r="BB518" i="1"/>
  <c r="BA518" i="1"/>
  <c r="BN454" i="1" a="1"/>
  <c r="BN454" i="1" s="1"/>
  <c r="BC454" i="1"/>
  <c r="BD454" i="1"/>
  <c r="BB454" i="1"/>
  <c r="BA454" i="1"/>
  <c r="BN390" i="1" a="1"/>
  <c r="BN390" i="1" s="1"/>
  <c r="BC390" i="1"/>
  <c r="BD390" i="1"/>
  <c r="BB390" i="1"/>
  <c r="BA390" i="1"/>
  <c r="BN326" i="1" a="1"/>
  <c r="BN326" i="1" s="1"/>
  <c r="BC326" i="1"/>
  <c r="BD326" i="1"/>
  <c r="BB326" i="1"/>
  <c r="BA326" i="1"/>
  <c r="BN262" i="1" a="1"/>
  <c r="BN262" i="1" s="1"/>
  <c r="BC262" i="1"/>
  <c r="BD262" i="1"/>
  <c r="BB262" i="1"/>
  <c r="BA262" i="1"/>
  <c r="BN198" i="1" a="1"/>
  <c r="BN198" i="1" s="1"/>
  <c r="BC198" i="1"/>
  <c r="BD198" i="1"/>
  <c r="BB198" i="1"/>
  <c r="BA198" i="1"/>
  <c r="BN134" i="1" a="1"/>
  <c r="BN134" i="1" s="1"/>
  <c r="BC134" i="1"/>
  <c r="BD134" i="1"/>
  <c r="BB134" i="1"/>
  <c r="BA134" i="1"/>
  <c r="BN70" i="1" a="1"/>
  <c r="BN70" i="1" s="1"/>
  <c r="BC70" i="1"/>
  <c r="BD70" i="1"/>
  <c r="BB70" i="1"/>
  <c r="BA70" i="1"/>
  <c r="BM1006" i="1" a="1"/>
  <c r="BM1006" i="1" s="1"/>
  <c r="AW1006" i="1"/>
  <c r="AX1006" i="1"/>
  <c r="AZ1006" i="1"/>
  <c r="AY1006" i="1"/>
  <c r="BM942" i="1" a="1"/>
  <c r="BM942" i="1" s="1"/>
  <c r="AW942" i="1"/>
  <c r="AX942" i="1"/>
  <c r="AZ942" i="1"/>
  <c r="AY942" i="1"/>
  <c r="BM878" i="1" a="1"/>
  <c r="BM878" i="1" s="1"/>
  <c r="AW878" i="1"/>
  <c r="AX878" i="1"/>
  <c r="AZ878" i="1"/>
  <c r="AY878" i="1"/>
  <c r="BM814" i="1" a="1"/>
  <c r="BM814" i="1" s="1"/>
  <c r="AW814" i="1"/>
  <c r="AX814" i="1"/>
  <c r="AZ814" i="1"/>
  <c r="AY814" i="1"/>
  <c r="BM750" i="1" a="1"/>
  <c r="BM750" i="1" s="1"/>
  <c r="AW750" i="1"/>
  <c r="AX750" i="1"/>
  <c r="AZ750" i="1"/>
  <c r="AY750" i="1"/>
  <c r="BM686" i="1" a="1"/>
  <c r="BM686" i="1" s="1"/>
  <c r="AW686" i="1"/>
  <c r="AX686" i="1"/>
  <c r="AZ686" i="1"/>
  <c r="AY686" i="1"/>
  <c r="BM622" i="1" a="1"/>
  <c r="BM622" i="1" s="1"/>
  <c r="AW622" i="1"/>
  <c r="AX622" i="1"/>
  <c r="AZ622" i="1"/>
  <c r="AY622" i="1"/>
  <c r="AY498" i="1"/>
  <c r="AW498" i="1"/>
  <c r="AX498" i="1"/>
  <c r="BM498" i="1" a="1"/>
  <c r="BM498" i="1" s="1"/>
  <c r="AZ498" i="1"/>
  <c r="AW306" i="1"/>
  <c r="AX306" i="1"/>
  <c r="AZ306" i="1"/>
  <c r="AY306" i="1"/>
  <c r="BM306" i="1" a="1"/>
  <c r="BM306" i="1" s="1"/>
  <c r="AW50" i="1"/>
  <c r="AY50" i="1"/>
  <c r="BM50" i="1" a="1"/>
  <c r="BM50" i="1" s="1"/>
  <c r="AZ50" i="1"/>
  <c r="AX50" i="1"/>
  <c r="BN149" i="1" a="1"/>
  <c r="BN149" i="1" s="1"/>
  <c r="BA149" i="1"/>
  <c r="BC149" i="1"/>
  <c r="BD149" i="1"/>
  <c r="BB149" i="1"/>
  <c r="BN85" i="1" a="1"/>
  <c r="BN85" i="1" s="1"/>
  <c r="BA85" i="1"/>
  <c r="BC85" i="1"/>
  <c r="BD85" i="1"/>
  <c r="BB85" i="1"/>
  <c r="BM1021" i="1" a="1"/>
  <c r="BM1021" i="1" s="1"/>
  <c r="AY1021" i="1"/>
  <c r="AX1021" i="1"/>
  <c r="AZ1021" i="1"/>
  <c r="AW1021" i="1"/>
  <c r="BM957" i="1" a="1"/>
  <c r="BM957" i="1" s="1"/>
  <c r="AY957" i="1"/>
  <c r="AX957" i="1"/>
  <c r="AZ957" i="1"/>
  <c r="AW957" i="1"/>
  <c r="BM893" i="1" a="1"/>
  <c r="BM893" i="1" s="1"/>
  <c r="AY893" i="1"/>
  <c r="AX893" i="1"/>
  <c r="AZ893" i="1"/>
  <c r="AW893" i="1"/>
  <c r="BM829" i="1" a="1"/>
  <c r="BM829" i="1" s="1"/>
  <c r="AY829" i="1"/>
  <c r="AX829" i="1"/>
  <c r="AZ829" i="1"/>
  <c r="AW829" i="1"/>
  <c r="BM765" i="1" a="1"/>
  <c r="BM765" i="1" s="1"/>
  <c r="AY765" i="1"/>
  <c r="AX765" i="1"/>
  <c r="AZ765" i="1"/>
  <c r="AW765" i="1"/>
  <c r="AY701" i="1"/>
  <c r="AX701" i="1"/>
  <c r="BM701" i="1" a="1"/>
  <c r="BM701" i="1" s="1"/>
  <c r="AW701" i="1"/>
  <c r="AZ701" i="1"/>
  <c r="AY637" i="1"/>
  <c r="AX637" i="1"/>
  <c r="BM637" i="1" a="1"/>
  <c r="BM637" i="1" s="1"/>
  <c r="AW637" i="1"/>
  <c r="AZ637" i="1"/>
  <c r="AZ538" i="1"/>
  <c r="BM538" i="1" a="1"/>
  <c r="BM538" i="1" s="1"/>
  <c r="AW538" i="1"/>
  <c r="AX538" i="1"/>
  <c r="AY538" i="1"/>
  <c r="AZ369" i="1"/>
  <c r="AW369" i="1"/>
  <c r="BM369" i="1" a="1"/>
  <c r="BM369" i="1" s="1"/>
  <c r="AX369" i="1"/>
  <c r="AY369" i="1"/>
  <c r="AZ113" i="1"/>
  <c r="BM113" i="1" a="1"/>
  <c r="BM113" i="1" s="1"/>
  <c r="AX113" i="1"/>
  <c r="AY113" i="1"/>
  <c r="AW113" i="1"/>
  <c r="BM552" i="1" a="1"/>
  <c r="BM552" i="1" s="1"/>
  <c r="AW552" i="1"/>
  <c r="AY552" i="1"/>
  <c r="AZ552" i="1"/>
  <c r="AX552" i="1"/>
  <c r="BM488" i="1" a="1"/>
  <c r="BM488" i="1" s="1"/>
  <c r="AW488" i="1"/>
  <c r="AX488" i="1"/>
  <c r="AY488" i="1"/>
  <c r="AZ488" i="1"/>
  <c r="AX424" i="1"/>
  <c r="AZ424" i="1"/>
  <c r="BM424" i="1" a="1"/>
  <c r="BM424" i="1" s="1"/>
  <c r="AY424" i="1"/>
  <c r="AW424" i="1"/>
  <c r="AW360" i="1"/>
  <c r="AY360" i="1"/>
  <c r="AX360" i="1"/>
  <c r="AZ360" i="1"/>
  <c r="BM360" i="1" a="1"/>
  <c r="BM360" i="1" s="1"/>
  <c r="BM296" i="1" a="1"/>
  <c r="BM296" i="1" s="1"/>
  <c r="AW296" i="1"/>
  <c r="AX296" i="1"/>
  <c r="AZ296" i="1"/>
  <c r="AY296" i="1"/>
  <c r="AX232" i="1"/>
  <c r="AY232" i="1"/>
  <c r="AZ232" i="1"/>
  <c r="AW232" i="1"/>
  <c r="BM232" i="1" a="1"/>
  <c r="BM232" i="1" s="1"/>
  <c r="AY168" i="1"/>
  <c r="AZ168" i="1"/>
  <c r="AX168" i="1"/>
  <c r="BM168" i="1" a="1"/>
  <c r="BM168" i="1" s="1"/>
  <c r="AW168" i="1"/>
  <c r="BM104" i="1" a="1"/>
  <c r="BM104" i="1" s="1"/>
  <c r="AW104" i="1"/>
  <c r="AY104" i="1"/>
  <c r="AZ104" i="1"/>
  <c r="AX104" i="1"/>
  <c r="BM40" i="1" a="1"/>
  <c r="BM40" i="1" s="1"/>
  <c r="AW40" i="1"/>
  <c r="AY40" i="1"/>
  <c r="AZ40" i="1"/>
  <c r="AX40" i="1"/>
  <c r="AV973" i="1" a="1"/>
  <c r="AV973" i="1" s="1"/>
  <c r="AV908" i="1" a="1"/>
  <c r="AV908" i="1" s="1"/>
  <c r="AV640" i="1" a="1"/>
  <c r="AV640" i="1" s="1"/>
  <c r="AV105" i="1" a="1"/>
  <c r="AV105" i="1" s="1"/>
  <c r="BM327" i="1" a="1"/>
  <c r="BM327" i="1" s="1"/>
  <c r="AW327" i="1"/>
  <c r="AX327" i="1"/>
  <c r="AY327" i="1"/>
  <c r="AZ327" i="1"/>
  <c r="AW263" i="1"/>
  <c r="BM263" i="1" a="1"/>
  <c r="BM263" i="1" s="1"/>
  <c r="AX263" i="1"/>
  <c r="AY263" i="1"/>
  <c r="AZ263" i="1"/>
  <c r="AW199" i="1"/>
  <c r="BM199" i="1" a="1"/>
  <c r="BM199" i="1" s="1"/>
  <c r="AX199" i="1"/>
  <c r="AY199" i="1"/>
  <c r="AZ199" i="1"/>
  <c r="BM135" i="1" a="1"/>
  <c r="BM135" i="1" s="1"/>
  <c r="AX135" i="1"/>
  <c r="AY135" i="1"/>
  <c r="AZ135" i="1"/>
  <c r="AW135" i="1"/>
  <c r="BM71" i="1" a="1"/>
  <c r="BM71" i="1" s="1"/>
  <c r="AY71" i="1"/>
  <c r="AW71" i="1"/>
  <c r="AZ71" i="1"/>
  <c r="AX71" i="1"/>
  <c r="AV1010" i="1" a="1"/>
  <c r="AV1010" i="1" s="1"/>
  <c r="AV946" i="1" a="1"/>
  <c r="AV946" i="1" s="1"/>
  <c r="AV812" i="1" a="1"/>
  <c r="AV812" i="1" s="1"/>
  <c r="AR756" i="1" a="1"/>
  <c r="AR756" i="1" s="1"/>
  <c r="BM534" i="1" a="1"/>
  <c r="BM534" i="1" s="1"/>
  <c r="AW534" i="1"/>
  <c r="AX534" i="1"/>
  <c r="AY534" i="1"/>
  <c r="AZ534" i="1"/>
  <c r="AW470" i="1"/>
  <c r="AX470" i="1"/>
  <c r="BM470" i="1" a="1"/>
  <c r="BM470" i="1" s="1"/>
  <c r="AZ470" i="1"/>
  <c r="AY470" i="1"/>
  <c r="BM406" i="1" a="1"/>
  <c r="BM406" i="1" s="1"/>
  <c r="AW406" i="1"/>
  <c r="AY406" i="1"/>
  <c r="AZ406" i="1"/>
  <c r="AX406" i="1"/>
  <c r="BM342" i="1" a="1"/>
  <c r="BM342" i="1" s="1"/>
  <c r="AW342" i="1"/>
  <c r="AY342" i="1"/>
  <c r="AZ342" i="1"/>
  <c r="AX342" i="1"/>
  <c r="BM278" i="1" a="1"/>
  <c r="BM278" i="1" s="1"/>
  <c r="AW278" i="1"/>
  <c r="AY278" i="1"/>
  <c r="AZ278" i="1"/>
  <c r="AX278" i="1"/>
  <c r="AW214" i="1"/>
  <c r="AY214" i="1"/>
  <c r="AX214" i="1"/>
  <c r="AZ214" i="1"/>
  <c r="BM214" i="1" a="1"/>
  <c r="BM214" i="1" s="1"/>
  <c r="AW150" i="1"/>
  <c r="AY150" i="1"/>
  <c r="AZ150" i="1"/>
  <c r="AX150" i="1"/>
  <c r="BM150" i="1" a="1"/>
  <c r="BM150" i="1" s="1"/>
  <c r="AY86" i="1"/>
  <c r="AZ86" i="1"/>
  <c r="AX86" i="1"/>
  <c r="BM86" i="1" a="1"/>
  <c r="BM86" i="1" s="1"/>
  <c r="AW86" i="1"/>
  <c r="AY589" i="1"/>
  <c r="AX589" i="1"/>
  <c r="AZ589" i="1"/>
  <c r="AW589" i="1"/>
  <c r="BM589" i="1" a="1"/>
  <c r="BM589" i="1" s="1"/>
  <c r="BM525" i="1" a="1"/>
  <c r="BM525" i="1" s="1"/>
  <c r="AW525" i="1"/>
  <c r="AY525" i="1"/>
  <c r="AZ525" i="1"/>
  <c r="AX525" i="1"/>
  <c r="BM461" i="1" a="1"/>
  <c r="BM461" i="1" s="1"/>
  <c r="AW461" i="1"/>
  <c r="AY461" i="1"/>
  <c r="AX461" i="1"/>
  <c r="AZ461" i="1"/>
  <c r="BM397" i="1" a="1"/>
  <c r="BM397" i="1" s="1"/>
  <c r="AY397" i="1"/>
  <c r="AZ397" i="1"/>
  <c r="AX397" i="1"/>
  <c r="AW397" i="1"/>
  <c r="BM333" i="1" a="1"/>
  <c r="BM333" i="1" s="1"/>
  <c r="AY333" i="1"/>
  <c r="AZ333" i="1"/>
  <c r="AX333" i="1"/>
  <c r="AW333" i="1"/>
  <c r="BM269" i="1" a="1"/>
  <c r="BM269" i="1" s="1"/>
  <c r="AY269" i="1"/>
  <c r="AZ269" i="1"/>
  <c r="AX269" i="1"/>
  <c r="AW269" i="1"/>
  <c r="BM205" i="1" a="1"/>
  <c r="BM205" i="1" s="1"/>
  <c r="AW205" i="1"/>
  <c r="AY205" i="1"/>
  <c r="AZ205" i="1"/>
  <c r="AX205" i="1"/>
  <c r="AX141" i="1"/>
  <c r="AZ141" i="1"/>
  <c r="AW141" i="1"/>
  <c r="BM141" i="1" a="1"/>
  <c r="BM141" i="1" s="1"/>
  <c r="AY141" i="1"/>
  <c r="AX77" i="1"/>
  <c r="AZ77" i="1"/>
  <c r="AW77" i="1"/>
  <c r="AY77" i="1"/>
  <c r="BM77" i="1" a="1"/>
  <c r="BM77" i="1" s="1"/>
  <c r="AV1009" i="1" a="1"/>
  <c r="AV1009" i="1" s="1"/>
  <c r="AV597" i="1" a="1"/>
  <c r="AV597" i="1" s="1"/>
  <c r="AR623" i="1" a="1"/>
  <c r="AR623" i="1" s="1"/>
  <c r="AZ532" i="1"/>
  <c r="BM532" i="1" a="1"/>
  <c r="BM532" i="1" s="1"/>
  <c r="AW532" i="1"/>
  <c r="AY532" i="1"/>
  <c r="AX532" i="1"/>
  <c r="AY468" i="1"/>
  <c r="AZ468" i="1"/>
  <c r="AX468" i="1"/>
  <c r="BM468" i="1" a="1"/>
  <c r="BM468" i="1" s="1"/>
  <c r="AW468" i="1"/>
  <c r="AX404" i="1"/>
  <c r="BM404" i="1" a="1"/>
  <c r="BM404" i="1" s="1"/>
  <c r="AW404" i="1"/>
  <c r="AZ404" i="1"/>
  <c r="AY404" i="1"/>
  <c r="AZ340" i="1"/>
  <c r="BM340" i="1" a="1"/>
  <c r="BM340" i="1" s="1"/>
  <c r="AW340" i="1"/>
  <c r="AY340" i="1"/>
  <c r="AX340" i="1"/>
  <c r="AX276" i="1"/>
  <c r="AZ276" i="1"/>
  <c r="BM276" i="1" a="1"/>
  <c r="BM276" i="1" s="1"/>
  <c r="AW276" i="1"/>
  <c r="AY276" i="1"/>
  <c r="BM212" i="1" a="1"/>
  <c r="BM212" i="1" s="1"/>
  <c r="AY212" i="1"/>
  <c r="AZ212" i="1"/>
  <c r="AX212" i="1"/>
  <c r="AW212" i="1"/>
  <c r="BM148" i="1" a="1"/>
  <c r="BM148" i="1" s="1"/>
  <c r="AY148" i="1"/>
  <c r="AZ148" i="1"/>
  <c r="AX148" i="1"/>
  <c r="AW148" i="1"/>
  <c r="AW84" i="1"/>
  <c r="AZ84" i="1"/>
  <c r="AX84" i="1"/>
  <c r="AY84" i="1"/>
  <c r="BM84" i="1" a="1"/>
  <c r="BM84" i="1" s="1"/>
  <c r="AV1021" i="1" a="1"/>
  <c r="AV1021" i="1" s="1"/>
  <c r="AV957" i="1" a="1"/>
  <c r="AV957" i="1" s="1"/>
  <c r="AV624" i="1" a="1"/>
  <c r="AV624" i="1" s="1"/>
  <c r="AW547" i="1"/>
  <c r="BM547" i="1" a="1"/>
  <c r="BM547" i="1" s="1"/>
  <c r="AY547" i="1"/>
  <c r="AZ547" i="1"/>
  <c r="AX547" i="1"/>
  <c r="AY483" i="1"/>
  <c r="AZ483" i="1"/>
  <c r="BM483" i="1" a="1"/>
  <c r="BM483" i="1" s="1"/>
  <c r="AX483" i="1"/>
  <c r="AW483" i="1"/>
  <c r="AX419" i="1"/>
  <c r="AY419" i="1"/>
  <c r="AZ419" i="1"/>
  <c r="AW419" i="1"/>
  <c r="BM419" i="1" a="1"/>
  <c r="BM419" i="1" s="1"/>
  <c r="AX355" i="1"/>
  <c r="AY355" i="1"/>
  <c r="AZ355" i="1"/>
  <c r="AW355" i="1"/>
  <c r="BM355" i="1" a="1"/>
  <c r="BM355" i="1" s="1"/>
  <c r="AX291" i="1"/>
  <c r="AY291" i="1"/>
  <c r="AZ291" i="1"/>
  <c r="AW291" i="1"/>
  <c r="BM291" i="1" a="1"/>
  <c r="BM291" i="1" s="1"/>
  <c r="AX227" i="1"/>
  <c r="AY227" i="1"/>
  <c r="AZ227" i="1"/>
  <c r="BM227" i="1" a="1"/>
  <c r="BM227" i="1" s="1"/>
  <c r="AW227" i="1"/>
  <c r="AX163" i="1"/>
  <c r="AZ163" i="1"/>
  <c r="BM163" i="1" a="1"/>
  <c r="BM163" i="1" s="1"/>
  <c r="AW163" i="1"/>
  <c r="AY163" i="1"/>
  <c r="AY99" i="1"/>
  <c r="AW99" i="1"/>
  <c r="BM99" i="1" a="1"/>
  <c r="BM99" i="1" s="1"/>
  <c r="AX99" i="1"/>
  <c r="AZ99" i="1"/>
  <c r="AY35" i="1"/>
  <c r="AW35" i="1"/>
  <c r="BM35" i="1" a="1"/>
  <c r="BM35" i="1" s="1"/>
  <c r="AX35" i="1"/>
  <c r="AZ35" i="1"/>
  <c r="AV903" i="1" a="1"/>
  <c r="AV903" i="1" s="1"/>
  <c r="AV330" i="1" a="1"/>
  <c r="AV330" i="1" s="1"/>
  <c r="AV801" i="1" a="1"/>
  <c r="AV801" i="1" s="1"/>
  <c r="AV684" i="1" a="1"/>
  <c r="AV684" i="1" s="1"/>
  <c r="AV703" i="1" a="1"/>
  <c r="AV703" i="1" s="1"/>
  <c r="AV395" i="1" a="1"/>
  <c r="AV395" i="1" s="1"/>
  <c r="AR635" i="1" a="1"/>
  <c r="AR635" i="1" s="1"/>
  <c r="AV830" i="1" a="1"/>
  <c r="AV830" i="1" s="1"/>
  <c r="AV620" i="1" a="1"/>
  <c r="AV620" i="1" s="1"/>
  <c r="AV556" i="1" a="1"/>
  <c r="AV556" i="1" s="1"/>
  <c r="AV248" i="1" a="1"/>
  <c r="AV248" i="1" s="1"/>
  <c r="AV874" i="1" a="1"/>
  <c r="AV874" i="1" s="1"/>
  <c r="AV810" i="1" a="1"/>
  <c r="AV810" i="1" s="1"/>
  <c r="AV738" i="1" a="1"/>
  <c r="AV738" i="1" s="1"/>
  <c r="AV682" i="1" a="1"/>
  <c r="AV682" i="1" s="1"/>
  <c r="AV571" i="1" a="1"/>
  <c r="AV571" i="1" s="1"/>
  <c r="AV266" i="1" a="1"/>
  <c r="AV266" i="1" s="1"/>
  <c r="AV880" i="1" a="1"/>
  <c r="AV880" i="1" s="1"/>
  <c r="AV816" i="1" a="1"/>
  <c r="AV816" i="1" s="1"/>
  <c r="AV658" i="1" a="1"/>
  <c r="AV658" i="1" s="1"/>
  <c r="AV625" i="1" a="1"/>
  <c r="AV625" i="1" s="1"/>
  <c r="AV260" i="1" a="1"/>
  <c r="AV260" i="1" s="1"/>
  <c r="AV470" i="1" a="1"/>
  <c r="AV470" i="1" s="1"/>
  <c r="AV406" i="1" a="1"/>
  <c r="AV406" i="1" s="1"/>
  <c r="AV344" i="1" a="1"/>
  <c r="AV344" i="1" s="1"/>
  <c r="AV112" i="1" a="1"/>
  <c r="AV112" i="1" s="1"/>
  <c r="AR824" i="1" a="1"/>
  <c r="AR824" i="1" s="1"/>
  <c r="AV381" i="1" a="1"/>
  <c r="AV381" i="1" s="1"/>
  <c r="AV313" i="1" a="1"/>
  <c r="AV313" i="1" s="1"/>
  <c r="AV67" i="1" a="1"/>
  <c r="AV67" i="1" s="1"/>
  <c r="AV355" i="1" a="1"/>
  <c r="AV355" i="1" s="1"/>
  <c r="AV228" i="1" a="1"/>
  <c r="AV228" i="1" s="1"/>
  <c r="AR1020" i="1" a="1"/>
  <c r="AR1020" i="1" s="1"/>
  <c r="AV505" i="1" a="1"/>
  <c r="AV505" i="1" s="1"/>
  <c r="AV441" i="1" a="1"/>
  <c r="AV441" i="1" s="1"/>
  <c r="AV377" i="1" a="1"/>
  <c r="AV377" i="1" s="1"/>
  <c r="AV60" i="1" a="1"/>
  <c r="AV60" i="1" s="1"/>
  <c r="AV504" i="1" a="1"/>
  <c r="AV504" i="1" s="1"/>
  <c r="AV440" i="1" a="1"/>
  <c r="AV440" i="1" s="1"/>
  <c r="AV241" i="1" a="1"/>
  <c r="AV241" i="1" s="1"/>
  <c r="AR940" i="1" a="1"/>
  <c r="AR940" i="1" s="1"/>
  <c r="AR163" i="1" a="1"/>
  <c r="AR163" i="1" s="1"/>
  <c r="AV104" i="1" a="1"/>
  <c r="AV104" i="1" s="1"/>
  <c r="AV34" i="1" a="1"/>
  <c r="AV34" i="1" s="1"/>
  <c r="AR784" i="1" a="1"/>
  <c r="AR784" i="1" s="1"/>
  <c r="AR107" i="1" a="1"/>
  <c r="AR107" i="1" s="1"/>
  <c r="AV65" i="1" a="1"/>
  <c r="AV65" i="1" s="1"/>
  <c r="AR898" i="1" a="1"/>
  <c r="AR898" i="1" s="1"/>
  <c r="AR819" i="1" a="1"/>
  <c r="AR819" i="1" s="1"/>
  <c r="AR621" i="1" a="1"/>
  <c r="AR621" i="1" s="1"/>
  <c r="AR388" i="1" a="1"/>
  <c r="AR388" i="1" s="1"/>
  <c r="AR44" i="1" a="1"/>
  <c r="AR44" i="1" s="1"/>
  <c r="AV57" i="1" a="1"/>
  <c r="AV57" i="1" s="1"/>
  <c r="AR997" i="1" a="1"/>
  <c r="AR997" i="1" s="1"/>
  <c r="AR910" i="1" a="1"/>
  <c r="AR910" i="1" s="1"/>
  <c r="AR727" i="1" a="1"/>
  <c r="AR727" i="1" s="1"/>
  <c r="AR877" i="1" a="1"/>
  <c r="AR877" i="1" s="1"/>
  <c r="AR675" i="1" a="1"/>
  <c r="AR675" i="1" s="1"/>
  <c r="AR936" i="1" a="1"/>
  <c r="AR936" i="1" s="1"/>
  <c r="AR634" i="1" a="1"/>
  <c r="AR634" i="1" s="1"/>
  <c r="AR631" i="1" a="1"/>
  <c r="AR631" i="1" s="1"/>
  <c r="AR761" i="1" a="1"/>
  <c r="AR761" i="1" s="1"/>
  <c r="AR172" i="1" a="1"/>
  <c r="AR172" i="1" s="1"/>
  <c r="AR446" i="1" a="1"/>
  <c r="AR446" i="1" s="1"/>
  <c r="AR387" i="1" a="1"/>
  <c r="AR387" i="1" s="1"/>
  <c r="AR340" i="1" a="1"/>
  <c r="AR340" i="1" s="1"/>
  <c r="AR265" i="1" a="1"/>
  <c r="AR265" i="1" s="1"/>
  <c r="AR555" i="1" a="1"/>
  <c r="AR555" i="1" s="1"/>
  <c r="AR345" i="1" a="1"/>
  <c r="AR345" i="1" s="1"/>
  <c r="AR164" i="1" a="1"/>
  <c r="AR164" i="1" s="1"/>
  <c r="AR95" i="1" a="1"/>
  <c r="AR95" i="1" s="1"/>
  <c r="AR432" i="1" a="1"/>
  <c r="AR432" i="1" s="1"/>
  <c r="AR222" i="1" a="1"/>
  <c r="AR222" i="1" s="1"/>
  <c r="AR162" i="1" a="1"/>
  <c r="AR162" i="1" s="1"/>
  <c r="AR466" i="1" a="1"/>
  <c r="AR466" i="1" s="1"/>
  <c r="AR99" i="1" a="1"/>
  <c r="AR99" i="1" s="1"/>
  <c r="AR454" i="1" a="1"/>
  <c r="AR454" i="1" s="1"/>
  <c r="AR119" i="1" a="1"/>
  <c r="AR119" i="1" s="1"/>
  <c r="AR301" i="1" a="1"/>
  <c r="AR301" i="1" s="1"/>
  <c r="AR227" i="1" a="1"/>
  <c r="AR227" i="1" s="1"/>
  <c r="AR173" i="1" a="1"/>
  <c r="AR173" i="1" s="1"/>
  <c r="BM916" i="1" a="1"/>
  <c r="BM916" i="1" s="1"/>
  <c r="AW916" i="1"/>
  <c r="AY916" i="1"/>
  <c r="AZ916" i="1"/>
  <c r="AX916" i="1"/>
  <c r="BN763" i="1" a="1"/>
  <c r="BN763" i="1" s="1"/>
  <c r="BA763" i="1"/>
  <c r="BB763" i="1"/>
  <c r="BC763" i="1"/>
  <c r="BD763" i="1"/>
  <c r="AW578" i="1"/>
  <c r="AX578" i="1"/>
  <c r="BM578" i="1" a="1"/>
  <c r="BM578" i="1" s="1"/>
  <c r="AY578" i="1"/>
  <c r="AZ578" i="1"/>
  <c r="BB802" i="1"/>
  <c r="BD802" i="1"/>
  <c r="BC802" i="1"/>
  <c r="BN802" i="1" a="1"/>
  <c r="BN802" i="1" s="1"/>
  <c r="BA802" i="1"/>
  <c r="BM745" i="1" a="1"/>
  <c r="BM745" i="1" s="1"/>
  <c r="AZ745" i="1"/>
  <c r="AX745" i="1"/>
  <c r="AY745" i="1"/>
  <c r="AW745" i="1"/>
  <c r="BB945" i="1"/>
  <c r="BD945" i="1"/>
  <c r="BA945" i="1"/>
  <c r="BC945" i="1"/>
  <c r="BN945" i="1" a="1"/>
  <c r="BN945" i="1" s="1"/>
  <c r="BC261" i="1"/>
  <c r="BA261" i="1"/>
  <c r="BD261" i="1"/>
  <c r="BB261" i="1"/>
  <c r="BN261" i="1" a="1"/>
  <c r="BN261" i="1" s="1"/>
  <c r="BA525" i="1"/>
  <c r="BB525" i="1"/>
  <c r="BC525" i="1"/>
  <c r="BD525" i="1"/>
  <c r="BN525" i="1" a="1"/>
  <c r="BN525" i="1" s="1"/>
  <c r="BA662" i="1"/>
  <c r="BB662" i="1"/>
  <c r="BD662" i="1"/>
  <c r="BC662" i="1"/>
  <c r="BN662" i="1" a="1"/>
  <c r="BN662" i="1" s="1"/>
  <c r="BD140" i="1"/>
  <c r="BA140" i="1"/>
  <c r="BB140" i="1"/>
  <c r="BN140" i="1" a="1"/>
  <c r="BN140" i="1" s="1"/>
  <c r="BC140" i="1"/>
  <c r="BD649" i="1"/>
  <c r="BB649" i="1"/>
  <c r="BC649" i="1"/>
  <c r="BN649" i="1" a="1"/>
  <c r="BN649" i="1" s="1"/>
  <c r="BA649" i="1"/>
  <c r="BM106" i="1" a="1"/>
  <c r="BM106" i="1" s="1"/>
  <c r="AY106" i="1"/>
  <c r="AX106" i="1"/>
  <c r="AZ106" i="1"/>
  <c r="AW106" i="1"/>
  <c r="BA918" i="1"/>
  <c r="BB918" i="1"/>
  <c r="BD918" i="1"/>
  <c r="BC918" i="1"/>
  <c r="BN918" i="1" a="1"/>
  <c r="BN918" i="1" s="1"/>
  <c r="BM953" i="1" a="1"/>
  <c r="BM953" i="1" s="1"/>
  <c r="AY953" i="1"/>
  <c r="AZ953" i="1"/>
  <c r="AW953" i="1"/>
  <c r="AX953" i="1"/>
  <c r="BB451" i="1"/>
  <c r="BC451" i="1"/>
  <c r="BD451" i="1"/>
  <c r="BN451" i="1" a="1"/>
  <c r="BN451" i="1" s="1"/>
  <c r="BA451" i="1"/>
  <c r="AY1003" i="1"/>
  <c r="AZ1003" i="1"/>
  <c r="AW1003" i="1"/>
  <c r="BM1003" i="1" a="1"/>
  <c r="BM1003" i="1" s="1"/>
  <c r="AX1003" i="1"/>
  <c r="AW490" i="1"/>
  <c r="AY490" i="1"/>
  <c r="BM490" i="1" a="1"/>
  <c r="BM490" i="1" s="1"/>
  <c r="AX490" i="1"/>
  <c r="AZ490" i="1"/>
  <c r="BN234" i="1" a="1"/>
  <c r="BN234" i="1" s="1"/>
  <c r="BC234" i="1"/>
  <c r="BD234" i="1"/>
  <c r="BA234" i="1"/>
  <c r="BB234" i="1"/>
  <c r="AW850" i="1"/>
  <c r="AY850" i="1"/>
  <c r="AZ850" i="1"/>
  <c r="BM850" i="1" a="1"/>
  <c r="BM850" i="1" s="1"/>
  <c r="AX850" i="1"/>
  <c r="BN664" i="1" a="1"/>
  <c r="BN664" i="1" s="1"/>
  <c r="BA664" i="1"/>
  <c r="BB664" i="1"/>
  <c r="BD664" i="1"/>
  <c r="BC664" i="1"/>
  <c r="BB216" i="1"/>
  <c r="BN216" i="1" a="1"/>
  <c r="BN216" i="1" s="1"/>
  <c r="BC216" i="1"/>
  <c r="BD216" i="1"/>
  <c r="BA216" i="1"/>
  <c r="BM768" i="1" a="1"/>
  <c r="BM768" i="1" s="1"/>
  <c r="AW768" i="1"/>
  <c r="AX768" i="1"/>
  <c r="AY768" i="1"/>
  <c r="AZ768" i="1"/>
  <c r="BA422" i="1"/>
  <c r="BB422" i="1"/>
  <c r="BN422" i="1" a="1"/>
  <c r="BN422" i="1" s="1"/>
  <c r="BC422" i="1"/>
  <c r="BD422" i="1"/>
  <c r="BC948" i="1"/>
  <c r="BD948" i="1"/>
  <c r="BN948" i="1" a="1"/>
  <c r="BN948" i="1" s="1"/>
  <c r="BA948" i="1"/>
  <c r="BB948" i="1"/>
  <c r="BC923" i="1"/>
  <c r="BA923" i="1"/>
  <c r="BB923" i="1"/>
  <c r="BD923" i="1"/>
  <c r="BN923" i="1" a="1"/>
  <c r="BN923" i="1" s="1"/>
  <c r="BD545" i="1"/>
  <c r="BA545" i="1"/>
  <c r="BB545" i="1"/>
  <c r="BN545" i="1" a="1"/>
  <c r="BN545" i="1" s="1"/>
  <c r="BC545" i="1"/>
  <c r="AW716" i="1"/>
  <c r="AX716" i="1"/>
  <c r="AY716" i="1"/>
  <c r="AZ716" i="1"/>
  <c r="BM716" i="1" a="1"/>
  <c r="BM716" i="1" s="1"/>
  <c r="BN770" i="1" a="1"/>
  <c r="BN770" i="1" s="1"/>
  <c r="BA770" i="1"/>
  <c r="BB770" i="1"/>
  <c r="BD770" i="1"/>
  <c r="BC770" i="1"/>
  <c r="BB308" i="1"/>
  <c r="BD308" i="1"/>
  <c r="BN308" i="1" a="1"/>
  <c r="BN308" i="1" s="1"/>
  <c r="BC308" i="1"/>
  <c r="BA308" i="1"/>
  <c r="BM617" i="1" a="1"/>
  <c r="BM617" i="1" s="1"/>
  <c r="AZ617" i="1"/>
  <c r="AX617" i="1"/>
  <c r="AY617" i="1"/>
  <c r="AW617" i="1"/>
  <c r="BN708" i="1" a="1"/>
  <c r="BN708" i="1" s="1"/>
  <c r="BB708" i="1"/>
  <c r="BD708" i="1"/>
  <c r="BA708" i="1"/>
  <c r="BC708" i="1"/>
  <c r="BN849" i="1" a="1"/>
  <c r="BN849" i="1" s="1"/>
  <c r="BC849" i="1"/>
  <c r="BA849" i="1"/>
  <c r="BD849" i="1"/>
  <c r="BB849" i="1"/>
  <c r="BB348" i="1"/>
  <c r="BC348" i="1"/>
  <c r="BD348" i="1"/>
  <c r="BN348" i="1" a="1"/>
  <c r="BN348" i="1" s="1"/>
  <c r="BA348" i="1"/>
  <c r="BB137" i="1"/>
  <c r="BC137" i="1"/>
  <c r="BD137" i="1"/>
  <c r="BN137" i="1" a="1"/>
  <c r="BN137" i="1" s="1"/>
  <c r="BA137" i="1"/>
  <c r="BB832" i="1"/>
  <c r="BD832" i="1"/>
  <c r="BC832" i="1"/>
  <c r="BN832" i="1" a="1"/>
  <c r="BN832" i="1" s="1"/>
  <c r="BA832" i="1"/>
  <c r="BN473" i="1" a="1"/>
  <c r="BN473" i="1" s="1"/>
  <c r="BA473" i="1"/>
  <c r="BB473" i="1"/>
  <c r="BC473" i="1"/>
  <c r="BD473" i="1"/>
  <c r="BD823" i="1"/>
  <c r="BC823" i="1"/>
  <c r="BA823" i="1"/>
  <c r="BN823" i="1" a="1"/>
  <c r="BN823" i="1" s="1"/>
  <c r="BB823" i="1"/>
  <c r="BD449" i="1"/>
  <c r="BA449" i="1"/>
  <c r="BB449" i="1"/>
  <c r="BN449" i="1" a="1"/>
  <c r="BN449" i="1" s="1"/>
  <c r="BC449" i="1"/>
  <c r="BM828" i="1" a="1"/>
  <c r="BM828" i="1" s="1"/>
  <c r="AW828" i="1"/>
  <c r="AX828" i="1"/>
  <c r="AZ828" i="1"/>
  <c r="AY828" i="1"/>
  <c r="BN950" i="1" a="1"/>
  <c r="BN950" i="1" s="1"/>
  <c r="BB950" i="1"/>
  <c r="BD950" i="1"/>
  <c r="BA950" i="1"/>
  <c r="BC950" i="1"/>
  <c r="BN941" i="1" a="1"/>
  <c r="BN941" i="1" s="1"/>
  <c r="BA941" i="1"/>
  <c r="BD941" i="1"/>
  <c r="BC941" i="1"/>
  <c r="BB941" i="1"/>
  <c r="BN444" i="1" a="1"/>
  <c r="BN444" i="1" s="1"/>
  <c r="BC444" i="1"/>
  <c r="BD444" i="1"/>
  <c r="BA444" i="1"/>
  <c r="BB444" i="1"/>
  <c r="BD908" i="1"/>
  <c r="BB908" i="1"/>
  <c r="BC908" i="1"/>
  <c r="BN908" i="1" a="1"/>
  <c r="BN908" i="1" s="1"/>
  <c r="BA908" i="1"/>
  <c r="BB441" i="1"/>
  <c r="BC441" i="1"/>
  <c r="BD441" i="1"/>
  <c r="BN441" i="1" a="1"/>
  <c r="BN441" i="1" s="1"/>
  <c r="BA441" i="1"/>
  <c r="BM657" i="1" a="1"/>
  <c r="BM657" i="1" s="1"/>
  <c r="AY657" i="1"/>
  <c r="AX657" i="1"/>
  <c r="AW657" i="1"/>
  <c r="AZ657" i="1"/>
  <c r="BA979" i="1"/>
  <c r="BC979" i="1"/>
  <c r="BB979" i="1"/>
  <c r="BN979" i="1" a="1"/>
  <c r="BN979" i="1" s="1"/>
  <c r="BD979" i="1"/>
  <c r="BD915" i="1"/>
  <c r="BC915" i="1"/>
  <c r="BA915" i="1"/>
  <c r="BN915" i="1" a="1"/>
  <c r="BN915" i="1" s="1"/>
  <c r="BB915" i="1"/>
  <c r="BD851" i="1"/>
  <c r="BC851" i="1"/>
  <c r="BA851" i="1"/>
  <c r="BN851" i="1" a="1"/>
  <c r="BN851" i="1" s="1"/>
  <c r="BB851" i="1"/>
  <c r="BD787" i="1"/>
  <c r="BC787" i="1"/>
  <c r="BA787" i="1"/>
  <c r="BN787" i="1" a="1"/>
  <c r="BN787" i="1" s="1"/>
  <c r="BB787" i="1"/>
  <c r="BD723" i="1"/>
  <c r="BC723" i="1"/>
  <c r="BA723" i="1"/>
  <c r="BB723" i="1"/>
  <c r="BN723" i="1" a="1"/>
  <c r="BN723" i="1" s="1"/>
  <c r="BN642" i="1" a="1"/>
  <c r="BN642" i="1" s="1"/>
  <c r="BC642" i="1"/>
  <c r="BB642" i="1"/>
  <c r="BD642" i="1"/>
  <c r="BA642" i="1"/>
  <c r="BD524" i="1"/>
  <c r="BB524" i="1"/>
  <c r="BA524" i="1"/>
  <c r="BN524" i="1" a="1"/>
  <c r="BN524" i="1" s="1"/>
  <c r="BC524" i="1"/>
  <c r="BB353" i="1"/>
  <c r="BC353" i="1"/>
  <c r="BD353" i="1"/>
  <c r="BN353" i="1" a="1"/>
  <c r="BN353" i="1" s="1"/>
  <c r="BA353" i="1"/>
  <c r="BB181" i="1"/>
  <c r="BC181" i="1"/>
  <c r="BD181" i="1"/>
  <c r="BN181" i="1" a="1"/>
  <c r="BN181" i="1" s="1"/>
  <c r="BA181" i="1"/>
  <c r="BM940" i="1" a="1"/>
  <c r="BM940" i="1" s="1"/>
  <c r="AX940" i="1"/>
  <c r="AY940" i="1"/>
  <c r="AW940" i="1"/>
  <c r="AZ940" i="1"/>
  <c r="BM684" i="1" a="1"/>
  <c r="BM684" i="1" s="1"/>
  <c r="AX684" i="1"/>
  <c r="AY684" i="1"/>
  <c r="AW684" i="1"/>
  <c r="AZ684" i="1"/>
  <c r="BM42" i="1" a="1"/>
  <c r="BM42" i="1" s="1"/>
  <c r="AY42" i="1"/>
  <c r="AX42" i="1"/>
  <c r="AW42" i="1"/>
  <c r="AZ42" i="1"/>
  <c r="BB683" i="1"/>
  <c r="BD683" i="1"/>
  <c r="BN683" i="1" a="1"/>
  <c r="BN683" i="1" s="1"/>
  <c r="BC683" i="1"/>
  <c r="BA683" i="1"/>
  <c r="BN836" i="1" a="1"/>
  <c r="BN836" i="1" s="1"/>
  <c r="BB836" i="1"/>
  <c r="BD836" i="1"/>
  <c r="BA836" i="1"/>
  <c r="BC836" i="1"/>
  <c r="BN1018" i="1" a="1"/>
  <c r="BN1018" i="1" s="1"/>
  <c r="BB1018" i="1"/>
  <c r="BC1018" i="1"/>
  <c r="BD1018" i="1"/>
  <c r="BA1018" i="1"/>
  <c r="BN954" i="1" a="1"/>
  <c r="BN954" i="1" s="1"/>
  <c r="BA954" i="1"/>
  <c r="BC954" i="1"/>
  <c r="BB954" i="1"/>
  <c r="BD954" i="1"/>
  <c r="BA890" i="1"/>
  <c r="BB890" i="1"/>
  <c r="BD890" i="1"/>
  <c r="BC890" i="1"/>
  <c r="BN890" i="1" a="1"/>
  <c r="BN890" i="1" s="1"/>
  <c r="BA826" i="1"/>
  <c r="BB826" i="1"/>
  <c r="BD826" i="1"/>
  <c r="BC826" i="1"/>
  <c r="BN826" i="1" a="1"/>
  <c r="BN826" i="1" s="1"/>
  <c r="BA762" i="1"/>
  <c r="BB762" i="1"/>
  <c r="BD762" i="1"/>
  <c r="BC762" i="1"/>
  <c r="BN762" i="1" a="1"/>
  <c r="BN762" i="1" s="1"/>
  <c r="BA698" i="1"/>
  <c r="BB698" i="1"/>
  <c r="BD698" i="1"/>
  <c r="BC698" i="1"/>
  <c r="BN698" i="1" a="1"/>
  <c r="BN698" i="1" s="1"/>
  <c r="BN602" i="1" a="1"/>
  <c r="BN602" i="1" s="1"/>
  <c r="BC602" i="1"/>
  <c r="BB602" i="1"/>
  <c r="BD602" i="1"/>
  <c r="BA602" i="1"/>
  <c r="BN457" i="1" a="1"/>
  <c r="BN457" i="1" s="1"/>
  <c r="BA457" i="1"/>
  <c r="BB457" i="1"/>
  <c r="BC457" i="1"/>
  <c r="BD457" i="1"/>
  <c r="BC285" i="1"/>
  <c r="BB285" i="1"/>
  <c r="BN285" i="1" a="1"/>
  <c r="BN285" i="1" s="1"/>
  <c r="BA285" i="1"/>
  <c r="BD285" i="1"/>
  <c r="BA97" i="1"/>
  <c r="BB97" i="1"/>
  <c r="BC97" i="1"/>
  <c r="BD97" i="1"/>
  <c r="BN97" i="1" a="1"/>
  <c r="BN97" i="1" s="1"/>
  <c r="AY841" i="1"/>
  <c r="AZ841" i="1"/>
  <c r="AX841" i="1"/>
  <c r="AW841" i="1"/>
  <c r="BM841" i="1" a="1"/>
  <c r="BM841" i="1" s="1"/>
  <c r="BM570" i="1" a="1"/>
  <c r="BM570" i="1" s="1"/>
  <c r="AX570" i="1"/>
  <c r="AZ570" i="1"/>
  <c r="AW570" i="1"/>
  <c r="AY570" i="1"/>
  <c r="BN1005" i="1" a="1"/>
  <c r="BN1005" i="1" s="1"/>
  <c r="BB1005" i="1"/>
  <c r="BA1005" i="1"/>
  <c r="BC1005" i="1"/>
  <c r="BD1005" i="1"/>
  <c r="BN633" i="1" a="1"/>
  <c r="BN633" i="1" s="1"/>
  <c r="BB633" i="1"/>
  <c r="BC633" i="1"/>
  <c r="BA633" i="1"/>
  <c r="BD633" i="1"/>
  <c r="BM596" i="1" a="1"/>
  <c r="BM596" i="1" s="1"/>
  <c r="AW596" i="1"/>
  <c r="AY596" i="1"/>
  <c r="AZ596" i="1"/>
  <c r="AX596" i="1"/>
  <c r="BN657" i="1" a="1"/>
  <c r="BN657" i="1" s="1"/>
  <c r="BC657" i="1"/>
  <c r="BB657" i="1"/>
  <c r="BD657" i="1"/>
  <c r="BA657" i="1"/>
  <c r="AZ817" i="1"/>
  <c r="AX817" i="1"/>
  <c r="AW817" i="1"/>
  <c r="BM817" i="1" a="1"/>
  <c r="BM817" i="1" s="1"/>
  <c r="AY817" i="1"/>
  <c r="BB969" i="1"/>
  <c r="BD969" i="1"/>
  <c r="BA969" i="1"/>
  <c r="BN969" i="1" a="1"/>
  <c r="BN969" i="1" s="1"/>
  <c r="BC969" i="1"/>
  <c r="BN905" i="1" a="1"/>
  <c r="BN905" i="1" s="1"/>
  <c r="BC905" i="1"/>
  <c r="BA905" i="1"/>
  <c r="BB905" i="1"/>
  <c r="BD905" i="1"/>
  <c r="BB841" i="1"/>
  <c r="BD841" i="1"/>
  <c r="BN841" i="1" a="1"/>
  <c r="BN841" i="1" s="1"/>
  <c r="BA841" i="1"/>
  <c r="BC841" i="1"/>
  <c r="BB777" i="1"/>
  <c r="BD777" i="1"/>
  <c r="BN777" i="1" a="1"/>
  <c r="BN777" i="1" s="1"/>
  <c r="BC777" i="1"/>
  <c r="BA777" i="1"/>
  <c r="BB713" i="1"/>
  <c r="BD713" i="1"/>
  <c r="BN713" i="1" a="1"/>
  <c r="BN713" i="1" s="1"/>
  <c r="BC713" i="1"/>
  <c r="BA713" i="1"/>
  <c r="BA626" i="1"/>
  <c r="BN626" i="1" a="1"/>
  <c r="BN626" i="1" s="1"/>
  <c r="BC626" i="1"/>
  <c r="BB626" i="1"/>
  <c r="BD626" i="1"/>
  <c r="BN497" i="1" a="1"/>
  <c r="BN497" i="1" s="1"/>
  <c r="BA497" i="1"/>
  <c r="BB497" i="1"/>
  <c r="BD497" i="1"/>
  <c r="BC497" i="1"/>
  <c r="BD325" i="1"/>
  <c r="BA325" i="1"/>
  <c r="BB325" i="1"/>
  <c r="BN325" i="1" a="1"/>
  <c r="BN325" i="1" s="1"/>
  <c r="BC325" i="1"/>
  <c r="BB156" i="1"/>
  <c r="BC156" i="1"/>
  <c r="BD156" i="1"/>
  <c r="BN156" i="1" a="1"/>
  <c r="BN156" i="1" s="1"/>
  <c r="BA156" i="1"/>
  <c r="AZ900" i="1"/>
  <c r="AW900" i="1"/>
  <c r="AX900" i="1"/>
  <c r="BM900" i="1" a="1"/>
  <c r="BM900" i="1" s="1"/>
  <c r="AY900" i="1"/>
  <c r="AZ644" i="1"/>
  <c r="AW644" i="1"/>
  <c r="AX644" i="1"/>
  <c r="AY644" i="1"/>
  <c r="BM644" i="1" a="1"/>
  <c r="BM644" i="1" s="1"/>
  <c r="BN701" i="1" a="1"/>
  <c r="BN701" i="1" s="1"/>
  <c r="BC701" i="1"/>
  <c r="BA701" i="1"/>
  <c r="BD701" i="1"/>
  <c r="BB701" i="1"/>
  <c r="AY202" i="1"/>
  <c r="AZ202" i="1"/>
  <c r="BM202" i="1" a="1"/>
  <c r="BM202" i="1" s="1"/>
  <c r="AW202" i="1"/>
  <c r="AX202" i="1"/>
  <c r="BB716" i="1"/>
  <c r="BD716" i="1"/>
  <c r="BC716" i="1"/>
  <c r="BN716" i="1" a="1"/>
  <c r="BN716" i="1" s="1"/>
  <c r="BA716" i="1"/>
  <c r="AZ1009" i="1"/>
  <c r="AX1009" i="1"/>
  <c r="AW1009" i="1"/>
  <c r="BM1009" i="1" a="1"/>
  <c r="BM1009" i="1" s="1"/>
  <c r="AY1009" i="1"/>
  <c r="BB1016" i="1"/>
  <c r="BC1016" i="1"/>
  <c r="BN1016" i="1" a="1"/>
  <c r="BN1016" i="1" s="1"/>
  <c r="BA1016" i="1"/>
  <c r="BD1016" i="1"/>
  <c r="BA952" i="1"/>
  <c r="BC952" i="1"/>
  <c r="BD952" i="1"/>
  <c r="BB952" i="1"/>
  <c r="BN952" i="1" a="1"/>
  <c r="BN952" i="1" s="1"/>
  <c r="BD888" i="1"/>
  <c r="BC888" i="1"/>
  <c r="BN888" i="1" a="1"/>
  <c r="BN888" i="1" s="1"/>
  <c r="BA888" i="1"/>
  <c r="BB888" i="1"/>
  <c r="BN824" i="1" a="1"/>
  <c r="BN824" i="1" s="1"/>
  <c r="BA824" i="1"/>
  <c r="BB824" i="1"/>
  <c r="BD824" i="1"/>
  <c r="BC824" i="1"/>
  <c r="BC760" i="1"/>
  <c r="BA760" i="1"/>
  <c r="BB760" i="1"/>
  <c r="BN760" i="1" a="1"/>
  <c r="BN760" i="1" s="1"/>
  <c r="BD760" i="1"/>
  <c r="BN696" i="1" a="1"/>
  <c r="BN696" i="1" s="1"/>
  <c r="BA696" i="1"/>
  <c r="BB696" i="1"/>
  <c r="BD696" i="1"/>
  <c r="BC696" i="1"/>
  <c r="BC598" i="1"/>
  <c r="BA598" i="1"/>
  <c r="BD598" i="1"/>
  <c r="BB598" i="1"/>
  <c r="BN598" i="1" a="1"/>
  <c r="BN598" i="1" s="1"/>
  <c r="BN452" i="1" a="1"/>
  <c r="BN452" i="1" s="1"/>
  <c r="BD452" i="1"/>
  <c r="BA452" i="1"/>
  <c r="BC452" i="1"/>
  <c r="BB452" i="1"/>
  <c r="BB281" i="1"/>
  <c r="BA281" i="1"/>
  <c r="BD281" i="1"/>
  <c r="BN281" i="1" a="1"/>
  <c r="BN281" i="1" s="1"/>
  <c r="BC281" i="1"/>
  <c r="BD89" i="1"/>
  <c r="BA89" i="1"/>
  <c r="BB89" i="1"/>
  <c r="BN89" i="1" a="1"/>
  <c r="BN89" i="1" s="1"/>
  <c r="BC89" i="1"/>
  <c r="AW833" i="1"/>
  <c r="AY833" i="1"/>
  <c r="AZ833" i="1"/>
  <c r="BM833" i="1" a="1"/>
  <c r="BM833" i="1" s="1"/>
  <c r="AX833" i="1"/>
  <c r="AW551" i="1"/>
  <c r="AY551" i="1"/>
  <c r="AZ551" i="1"/>
  <c r="BM551" i="1" a="1"/>
  <c r="BM551" i="1" s="1"/>
  <c r="AX551" i="1"/>
  <c r="BC973" i="1"/>
  <c r="BB973" i="1"/>
  <c r="BA973" i="1"/>
  <c r="BD973" i="1"/>
  <c r="BN973" i="1" a="1"/>
  <c r="BN973" i="1" s="1"/>
  <c r="BN380" i="1" a="1"/>
  <c r="BN380" i="1" s="1"/>
  <c r="BC380" i="1"/>
  <c r="BD380" i="1"/>
  <c r="BA380" i="1"/>
  <c r="BB380" i="1"/>
  <c r="BA1012" i="1"/>
  <c r="BC1012" i="1"/>
  <c r="BN1012" i="1" a="1"/>
  <c r="BN1012" i="1" s="1"/>
  <c r="BB1012" i="1"/>
  <c r="BD1012" i="1"/>
  <c r="BN1007" i="1" a="1"/>
  <c r="BN1007" i="1" s="1"/>
  <c r="BC1007" i="1"/>
  <c r="BD1007" i="1"/>
  <c r="BA1007" i="1"/>
  <c r="BB1007" i="1"/>
  <c r="BN943" i="1" a="1"/>
  <c r="BN943" i="1" s="1"/>
  <c r="BC943" i="1"/>
  <c r="BD943" i="1"/>
  <c r="BB943" i="1"/>
  <c r="BA943" i="1"/>
  <c r="BN879" i="1" a="1"/>
  <c r="BN879" i="1" s="1"/>
  <c r="BC879" i="1"/>
  <c r="BA879" i="1"/>
  <c r="BD879" i="1"/>
  <c r="BB879" i="1"/>
  <c r="BN815" i="1" a="1"/>
  <c r="BN815" i="1" s="1"/>
  <c r="BC815" i="1"/>
  <c r="BA815" i="1"/>
  <c r="BD815" i="1"/>
  <c r="BB815" i="1"/>
  <c r="BN751" i="1" a="1"/>
  <c r="BN751" i="1" s="1"/>
  <c r="BC751" i="1"/>
  <c r="BA751" i="1"/>
  <c r="BD751" i="1"/>
  <c r="BB751" i="1"/>
  <c r="BN685" i="1" a="1"/>
  <c r="BN685" i="1" s="1"/>
  <c r="BA685" i="1"/>
  <c r="BB685" i="1"/>
  <c r="BC685" i="1"/>
  <c r="BD685" i="1"/>
  <c r="BN585" i="1" a="1"/>
  <c r="BN585" i="1" s="1"/>
  <c r="BA585" i="1"/>
  <c r="BB585" i="1"/>
  <c r="BC585" i="1"/>
  <c r="BD585" i="1"/>
  <c r="BN428" i="1" a="1"/>
  <c r="BN428" i="1" s="1"/>
  <c r="BC428" i="1"/>
  <c r="BA428" i="1"/>
  <c r="BB428" i="1"/>
  <c r="BD428" i="1"/>
  <c r="BN257" i="1" a="1"/>
  <c r="BN257" i="1" s="1"/>
  <c r="BD257" i="1"/>
  <c r="BB257" i="1"/>
  <c r="BA257" i="1"/>
  <c r="BC257" i="1"/>
  <c r="BA52" i="1"/>
  <c r="BB52" i="1"/>
  <c r="BN52" i="1" a="1"/>
  <c r="BN52" i="1" s="1"/>
  <c r="BC52" i="1"/>
  <c r="BD52" i="1"/>
  <c r="AY796" i="1"/>
  <c r="AZ796" i="1"/>
  <c r="BM796" i="1" a="1"/>
  <c r="BM796" i="1" s="1"/>
  <c r="AW796" i="1"/>
  <c r="AX796" i="1"/>
  <c r="AW450" i="1"/>
  <c r="AX450" i="1"/>
  <c r="AZ450" i="1"/>
  <c r="BM450" i="1" a="1"/>
  <c r="BM450" i="1" s="1"/>
  <c r="AY450" i="1"/>
  <c r="BN957" i="1" a="1"/>
  <c r="BN957" i="1" s="1"/>
  <c r="BC957" i="1"/>
  <c r="BA957" i="1"/>
  <c r="BB957" i="1"/>
  <c r="BD957" i="1"/>
  <c r="BN529" i="1" a="1"/>
  <c r="BN529" i="1" s="1"/>
  <c r="BA529" i="1"/>
  <c r="BB529" i="1"/>
  <c r="BD529" i="1"/>
  <c r="BC529" i="1"/>
  <c r="BM660" i="1" a="1"/>
  <c r="BM660" i="1" s="1"/>
  <c r="AW660" i="1"/>
  <c r="AY660" i="1"/>
  <c r="AZ660" i="1"/>
  <c r="AX660" i="1"/>
  <c r="BA804" i="1"/>
  <c r="BB804" i="1"/>
  <c r="BD804" i="1"/>
  <c r="BC804" i="1"/>
  <c r="BN804" i="1" a="1"/>
  <c r="BN804" i="1" s="1"/>
  <c r="BC292" i="1"/>
  <c r="BB292" i="1"/>
  <c r="BD292" i="1"/>
  <c r="BA292" i="1"/>
  <c r="BN292" i="1" a="1"/>
  <c r="BN292" i="1" s="1"/>
  <c r="BN1006" i="1" a="1"/>
  <c r="BN1006" i="1" s="1"/>
  <c r="BA1006" i="1"/>
  <c r="BB1006" i="1"/>
  <c r="BD1006" i="1"/>
  <c r="BC1006" i="1"/>
  <c r="BN942" i="1" a="1"/>
  <c r="BN942" i="1" s="1"/>
  <c r="BA942" i="1"/>
  <c r="BB942" i="1"/>
  <c r="BD942" i="1"/>
  <c r="BC942" i="1"/>
  <c r="BN878" i="1" a="1"/>
  <c r="BN878" i="1" s="1"/>
  <c r="BA878" i="1"/>
  <c r="BB878" i="1"/>
  <c r="BD878" i="1"/>
  <c r="BC878" i="1"/>
  <c r="BN814" i="1" a="1"/>
  <c r="BN814" i="1" s="1"/>
  <c r="BA814" i="1"/>
  <c r="BB814" i="1"/>
  <c r="BD814" i="1"/>
  <c r="BC814" i="1"/>
  <c r="BN750" i="1" a="1"/>
  <c r="BN750" i="1" s="1"/>
  <c r="BA750" i="1"/>
  <c r="BB750" i="1"/>
  <c r="BD750" i="1"/>
  <c r="BC750" i="1"/>
  <c r="BN684" i="1" a="1"/>
  <c r="BN684" i="1" s="1"/>
  <c r="BA684" i="1"/>
  <c r="BD684" i="1"/>
  <c r="BC684" i="1"/>
  <c r="BB684" i="1"/>
  <c r="BD581" i="1"/>
  <c r="BA581" i="1"/>
  <c r="BB581" i="1"/>
  <c r="BN581" i="1" a="1"/>
  <c r="BN581" i="1" s="1"/>
  <c r="BC581" i="1"/>
  <c r="BN425" i="1" a="1"/>
  <c r="BN425" i="1" s="1"/>
  <c r="BA425" i="1"/>
  <c r="BB425" i="1"/>
  <c r="BC425" i="1"/>
  <c r="BD425" i="1"/>
  <c r="BN253" i="1" a="1"/>
  <c r="BN253" i="1" s="1"/>
  <c r="BA253" i="1"/>
  <c r="BD253" i="1"/>
  <c r="BC253" i="1"/>
  <c r="BB253" i="1"/>
  <c r="BC49" i="1"/>
  <c r="BD49" i="1"/>
  <c r="BN49" i="1" a="1"/>
  <c r="BN49" i="1" s="1"/>
  <c r="BA49" i="1"/>
  <c r="BB49" i="1"/>
  <c r="AX793" i="1"/>
  <c r="AW793" i="1"/>
  <c r="BM793" i="1" a="1"/>
  <c r="BM793" i="1" s="1"/>
  <c r="AY793" i="1"/>
  <c r="AZ793" i="1"/>
  <c r="AZ442" i="1"/>
  <c r="BM442" i="1" a="1"/>
  <c r="BM442" i="1" s="1"/>
  <c r="AW442" i="1"/>
  <c r="AY442" i="1"/>
  <c r="AX442" i="1"/>
  <c r="BC667" i="1"/>
  <c r="BA667" i="1"/>
  <c r="BB667" i="1"/>
  <c r="BD667" i="1"/>
  <c r="BN667" i="1" a="1"/>
  <c r="BN667" i="1" s="1"/>
  <c r="BA603" i="1"/>
  <c r="BC603" i="1"/>
  <c r="BB603" i="1"/>
  <c r="BD603" i="1"/>
  <c r="BN603" i="1" a="1"/>
  <c r="BN603" i="1" s="1"/>
  <c r="BA539" i="1"/>
  <c r="BB539" i="1"/>
  <c r="BC539" i="1"/>
  <c r="BD539" i="1"/>
  <c r="BN539" i="1" a="1"/>
  <c r="BN539" i="1" s="1"/>
  <c r="BA475" i="1"/>
  <c r="BB475" i="1"/>
  <c r="BC475" i="1"/>
  <c r="BD475" i="1"/>
  <c r="BN475" i="1" a="1"/>
  <c r="BN475" i="1" s="1"/>
  <c r="BA411" i="1"/>
  <c r="BB411" i="1"/>
  <c r="BC411" i="1"/>
  <c r="BD411" i="1"/>
  <c r="BN411" i="1" a="1"/>
  <c r="BN411" i="1" s="1"/>
  <c r="BA347" i="1"/>
  <c r="BB347" i="1"/>
  <c r="BC347" i="1"/>
  <c r="BD347" i="1"/>
  <c r="BN347" i="1" a="1"/>
  <c r="BN347" i="1" s="1"/>
  <c r="BA283" i="1"/>
  <c r="BD283" i="1"/>
  <c r="BB283" i="1"/>
  <c r="BC283" i="1"/>
  <c r="BN283" i="1" a="1"/>
  <c r="BN283" i="1" s="1"/>
  <c r="BA219" i="1"/>
  <c r="BB219" i="1"/>
  <c r="BC219" i="1"/>
  <c r="BD219" i="1"/>
  <c r="BN219" i="1" a="1"/>
  <c r="BN219" i="1" s="1"/>
  <c r="BA155" i="1"/>
  <c r="BB155" i="1"/>
  <c r="BC155" i="1"/>
  <c r="BD155" i="1"/>
  <c r="BN155" i="1" a="1"/>
  <c r="BN155" i="1" s="1"/>
  <c r="BA91" i="1"/>
  <c r="BB91" i="1"/>
  <c r="BC91" i="1"/>
  <c r="BD91" i="1"/>
  <c r="BN91" i="1" a="1"/>
  <c r="BN91" i="1" s="1"/>
  <c r="BA27" i="1"/>
  <c r="BB27" i="1"/>
  <c r="BC27" i="1"/>
  <c r="BD27" i="1"/>
  <c r="BN27" i="1" a="1"/>
  <c r="BN27" i="1" s="1"/>
  <c r="AW963" i="1"/>
  <c r="BM963" i="1" a="1"/>
  <c r="BM963" i="1" s="1"/>
  <c r="AY963" i="1"/>
  <c r="AZ963" i="1"/>
  <c r="AX963" i="1"/>
  <c r="AW899" i="1"/>
  <c r="BM899" i="1" a="1"/>
  <c r="BM899" i="1" s="1"/>
  <c r="AY899" i="1"/>
  <c r="AZ899" i="1"/>
  <c r="AX899" i="1"/>
  <c r="AW835" i="1"/>
  <c r="BM835" i="1" a="1"/>
  <c r="BM835" i="1" s="1"/>
  <c r="AY835" i="1"/>
  <c r="AZ835" i="1"/>
  <c r="AX835" i="1"/>
  <c r="AW771" i="1"/>
  <c r="BM771" i="1" a="1"/>
  <c r="BM771" i="1" s="1"/>
  <c r="AY771" i="1"/>
  <c r="AZ771" i="1"/>
  <c r="AX771" i="1"/>
  <c r="AW707" i="1"/>
  <c r="BM707" i="1" a="1"/>
  <c r="BM707" i="1" s="1"/>
  <c r="AY707" i="1"/>
  <c r="AZ707" i="1"/>
  <c r="AX707" i="1"/>
  <c r="AW643" i="1"/>
  <c r="BM643" i="1" a="1"/>
  <c r="BM643" i="1" s="1"/>
  <c r="AY643" i="1"/>
  <c r="AZ643" i="1"/>
  <c r="AX643" i="1"/>
  <c r="BM554" i="1" a="1"/>
  <c r="BM554" i="1" s="1"/>
  <c r="AX554" i="1"/>
  <c r="AY554" i="1"/>
  <c r="AW554" i="1"/>
  <c r="AZ554" i="1"/>
  <c r="BM385" i="1" a="1"/>
  <c r="BM385" i="1" s="1"/>
  <c r="AY385" i="1"/>
  <c r="AZ385" i="1"/>
  <c r="AX385" i="1"/>
  <c r="AW385" i="1"/>
  <c r="AY137" i="1"/>
  <c r="AZ137" i="1"/>
  <c r="AW137" i="1"/>
  <c r="BM137" i="1" a="1"/>
  <c r="BM137" i="1" s="1"/>
  <c r="AX137" i="1"/>
  <c r="BN514" i="1" a="1"/>
  <c r="BN514" i="1" s="1"/>
  <c r="BC514" i="1"/>
  <c r="BD514" i="1"/>
  <c r="BA514" i="1"/>
  <c r="BB514" i="1"/>
  <c r="BN450" i="1" a="1"/>
  <c r="BN450" i="1" s="1"/>
  <c r="BC450" i="1"/>
  <c r="BD450" i="1"/>
  <c r="BA450" i="1"/>
  <c r="BB450" i="1"/>
  <c r="BN386" i="1" a="1"/>
  <c r="BN386" i="1" s="1"/>
  <c r="BC386" i="1"/>
  <c r="BD386" i="1"/>
  <c r="BA386" i="1"/>
  <c r="BB386" i="1"/>
  <c r="BN322" i="1" a="1"/>
  <c r="BN322" i="1" s="1"/>
  <c r="BC322" i="1"/>
  <c r="BD322" i="1"/>
  <c r="BA322" i="1"/>
  <c r="BB322" i="1"/>
  <c r="BN258" i="1" a="1"/>
  <c r="BN258" i="1" s="1"/>
  <c r="BC258" i="1"/>
  <c r="BD258" i="1"/>
  <c r="BA258" i="1"/>
  <c r="BB258" i="1"/>
  <c r="BN194" i="1" a="1"/>
  <c r="BN194" i="1" s="1"/>
  <c r="BC194" i="1"/>
  <c r="BD194" i="1"/>
  <c r="BA194" i="1"/>
  <c r="BB194" i="1"/>
  <c r="BN130" i="1" a="1"/>
  <c r="BN130" i="1" s="1"/>
  <c r="BC130" i="1"/>
  <c r="BD130" i="1"/>
  <c r="BA130" i="1"/>
  <c r="BB130" i="1"/>
  <c r="BN66" i="1" a="1"/>
  <c r="BN66" i="1" s="1"/>
  <c r="BC66" i="1"/>
  <c r="BD66" i="1"/>
  <c r="BA66" i="1"/>
  <c r="BB66" i="1"/>
  <c r="BM1002" i="1" a="1"/>
  <c r="BM1002" i="1" s="1"/>
  <c r="AW1002" i="1"/>
  <c r="AX1002" i="1"/>
  <c r="AY1002" i="1"/>
  <c r="AZ1002" i="1"/>
  <c r="BM938" i="1" a="1"/>
  <c r="BM938" i="1" s="1"/>
  <c r="AW938" i="1"/>
  <c r="AX938" i="1"/>
  <c r="AY938" i="1"/>
  <c r="AZ938" i="1"/>
  <c r="BM874" i="1" a="1"/>
  <c r="BM874" i="1" s="1"/>
  <c r="AX874" i="1"/>
  <c r="AY874" i="1"/>
  <c r="AZ874" i="1"/>
  <c r="AW874" i="1"/>
  <c r="BM810" i="1" a="1"/>
  <c r="BM810" i="1" s="1"/>
  <c r="AX810" i="1"/>
  <c r="AY810" i="1"/>
  <c r="AW810" i="1"/>
  <c r="AZ810" i="1"/>
  <c r="BM746" i="1" a="1"/>
  <c r="BM746" i="1" s="1"/>
  <c r="AX746" i="1"/>
  <c r="AY746" i="1"/>
  <c r="AZ746" i="1"/>
  <c r="AW746" i="1"/>
  <c r="BM682" i="1" a="1"/>
  <c r="BM682" i="1" s="1"/>
  <c r="AX682" i="1"/>
  <c r="AY682" i="1"/>
  <c r="AW682" i="1"/>
  <c r="AZ682" i="1"/>
  <c r="BM618" i="1" a="1"/>
  <c r="BM618" i="1" s="1"/>
  <c r="AX618" i="1"/>
  <c r="AY618" i="1"/>
  <c r="AZ618" i="1"/>
  <c r="AW618" i="1"/>
  <c r="BM489" i="1" a="1"/>
  <c r="BM489" i="1" s="1"/>
  <c r="AW489" i="1"/>
  <c r="AZ489" i="1"/>
  <c r="AX489" i="1"/>
  <c r="AY489" i="1"/>
  <c r="BM290" i="1" a="1"/>
  <c r="BM290" i="1" s="1"/>
  <c r="AY290" i="1"/>
  <c r="AX290" i="1"/>
  <c r="AZ290" i="1"/>
  <c r="AW290" i="1"/>
  <c r="AZ34" i="1"/>
  <c r="BM34" i="1" a="1"/>
  <c r="BM34" i="1" s="1"/>
  <c r="AW34" i="1"/>
  <c r="AY34" i="1"/>
  <c r="AX34" i="1"/>
  <c r="AV141" i="1" a="1"/>
  <c r="AV141" i="1" s="1"/>
  <c r="BC624" i="1"/>
  <c r="BA624" i="1"/>
  <c r="BB624" i="1"/>
  <c r="BD624" i="1"/>
  <c r="BN624" i="1" a="1"/>
  <c r="BN624" i="1" s="1"/>
  <c r="BC560" i="1"/>
  <c r="BD560" i="1"/>
  <c r="BA560" i="1"/>
  <c r="BB560" i="1"/>
  <c r="BN560" i="1" a="1"/>
  <c r="BN560" i="1" s="1"/>
  <c r="BN496" i="1" a="1"/>
  <c r="BN496" i="1" s="1"/>
  <c r="BC496" i="1"/>
  <c r="BD496" i="1"/>
  <c r="BA496" i="1"/>
  <c r="BB496" i="1"/>
  <c r="BN432" i="1" a="1"/>
  <c r="BN432" i="1" s="1"/>
  <c r="BD432" i="1"/>
  <c r="BA432" i="1"/>
  <c r="BC432" i="1"/>
  <c r="BB432" i="1"/>
  <c r="BA368" i="1"/>
  <c r="BB368" i="1"/>
  <c r="BN368" i="1" a="1"/>
  <c r="BN368" i="1" s="1"/>
  <c r="BC368" i="1"/>
  <c r="BD368" i="1"/>
  <c r="BD304" i="1"/>
  <c r="BN304" i="1" a="1"/>
  <c r="BN304" i="1" s="1"/>
  <c r="BC304" i="1"/>
  <c r="BB304" i="1"/>
  <c r="BA304" i="1"/>
  <c r="BB240" i="1"/>
  <c r="BC240" i="1"/>
  <c r="BD240" i="1"/>
  <c r="BN240" i="1" a="1"/>
  <c r="BN240" i="1" s="1"/>
  <c r="BA240" i="1"/>
  <c r="BN176" i="1" a="1"/>
  <c r="BN176" i="1" s="1"/>
  <c r="BC176" i="1"/>
  <c r="BD176" i="1"/>
  <c r="BA176" i="1"/>
  <c r="BB176" i="1"/>
  <c r="BB112" i="1"/>
  <c r="BC112" i="1"/>
  <c r="BD112" i="1"/>
  <c r="BN112" i="1" a="1"/>
  <c r="BN112" i="1" s="1"/>
  <c r="BA112" i="1"/>
  <c r="BA48" i="1"/>
  <c r="BB48" i="1"/>
  <c r="BN48" i="1" a="1"/>
  <c r="BN48" i="1" s="1"/>
  <c r="BD48" i="1"/>
  <c r="BC48" i="1"/>
  <c r="AZ984" i="1"/>
  <c r="BM984" i="1" a="1"/>
  <c r="BM984" i="1" s="1"/>
  <c r="AW984" i="1"/>
  <c r="AX984" i="1"/>
  <c r="AY984" i="1"/>
  <c r="AZ920" i="1"/>
  <c r="AW920" i="1"/>
  <c r="AX920" i="1"/>
  <c r="BM920" i="1" a="1"/>
  <c r="BM920" i="1" s="1"/>
  <c r="AY920" i="1"/>
  <c r="BM856" i="1" a="1"/>
  <c r="BM856" i="1" s="1"/>
  <c r="AW856" i="1"/>
  <c r="AX856" i="1"/>
  <c r="AY856" i="1"/>
  <c r="AZ856" i="1"/>
  <c r="AZ792" i="1"/>
  <c r="AW792" i="1"/>
  <c r="AX792" i="1"/>
  <c r="BM792" i="1" a="1"/>
  <c r="BM792" i="1" s="1"/>
  <c r="AY792" i="1"/>
  <c r="BM728" i="1" a="1"/>
  <c r="BM728" i="1" s="1"/>
  <c r="AW728" i="1"/>
  <c r="AX728" i="1"/>
  <c r="AY728" i="1"/>
  <c r="AZ728" i="1"/>
  <c r="BM664" i="1" a="1"/>
  <c r="BM664" i="1" s="1"/>
  <c r="AW664" i="1"/>
  <c r="AY664" i="1"/>
  <c r="AZ664" i="1"/>
  <c r="AX664" i="1"/>
  <c r="AX600" i="1"/>
  <c r="AY600" i="1"/>
  <c r="AZ600" i="1"/>
  <c r="BM600" i="1" a="1"/>
  <c r="BM600" i="1" s="1"/>
  <c r="AW600" i="1"/>
  <c r="BM441" i="1" a="1"/>
  <c r="BM441" i="1" s="1"/>
  <c r="AX441" i="1"/>
  <c r="AY441" i="1"/>
  <c r="AW441" i="1"/>
  <c r="AZ441" i="1"/>
  <c r="AZ218" i="1"/>
  <c r="BM218" i="1" a="1"/>
  <c r="BM218" i="1" s="1"/>
  <c r="AW218" i="1"/>
  <c r="AX218" i="1"/>
  <c r="AY218" i="1"/>
  <c r="AV974" i="1" a="1"/>
  <c r="AV974" i="1" s="1"/>
  <c r="BN687" i="1" a="1"/>
  <c r="BN687" i="1" s="1"/>
  <c r="BC687" i="1"/>
  <c r="BA687" i="1"/>
  <c r="BD687" i="1"/>
  <c r="BB687" i="1"/>
  <c r="BN623" i="1" a="1"/>
  <c r="BN623" i="1" s="1"/>
  <c r="BC623" i="1"/>
  <c r="BA623" i="1"/>
  <c r="BD623" i="1"/>
  <c r="BB623" i="1"/>
  <c r="BN559" i="1" a="1"/>
  <c r="BN559" i="1" s="1"/>
  <c r="BA559" i="1"/>
  <c r="BB559" i="1"/>
  <c r="BD559" i="1"/>
  <c r="BC559" i="1"/>
  <c r="BN495" i="1" a="1"/>
  <c r="BN495" i="1" s="1"/>
  <c r="BA495" i="1"/>
  <c r="BB495" i="1"/>
  <c r="BD495" i="1"/>
  <c r="BC495" i="1"/>
  <c r="BN431" i="1" a="1"/>
  <c r="BN431" i="1" s="1"/>
  <c r="BA431" i="1"/>
  <c r="BB431" i="1"/>
  <c r="BD431" i="1"/>
  <c r="BC431" i="1"/>
  <c r="BN367" i="1" a="1"/>
  <c r="BN367" i="1" s="1"/>
  <c r="BA367" i="1"/>
  <c r="BB367" i="1"/>
  <c r="BD367" i="1"/>
  <c r="BC367" i="1"/>
  <c r="BN303" i="1" a="1"/>
  <c r="BN303" i="1" s="1"/>
  <c r="BA303" i="1"/>
  <c r="BB303" i="1"/>
  <c r="BD303" i="1"/>
  <c r="BC303" i="1"/>
  <c r="BN239" i="1" a="1"/>
  <c r="BN239" i="1" s="1"/>
  <c r="BA239" i="1"/>
  <c r="BB239" i="1"/>
  <c r="BD239" i="1"/>
  <c r="BC239" i="1"/>
  <c r="BN175" i="1" a="1"/>
  <c r="BN175" i="1" s="1"/>
  <c r="BA175" i="1"/>
  <c r="BB175" i="1"/>
  <c r="BD175" i="1"/>
  <c r="BC175" i="1"/>
  <c r="BN111" i="1" a="1"/>
  <c r="BN111" i="1" s="1"/>
  <c r="BA111" i="1"/>
  <c r="BB111" i="1"/>
  <c r="BD111" i="1"/>
  <c r="BC111" i="1"/>
  <c r="BN47" i="1" a="1"/>
  <c r="BN47" i="1" s="1"/>
  <c r="BA47" i="1"/>
  <c r="BB47" i="1"/>
  <c r="BD47" i="1"/>
  <c r="BC47" i="1"/>
  <c r="AW983" i="1"/>
  <c r="AY983" i="1"/>
  <c r="AZ983" i="1"/>
  <c r="BM983" i="1" a="1"/>
  <c r="BM983" i="1" s="1"/>
  <c r="AX983" i="1"/>
  <c r="AW919" i="1"/>
  <c r="AY919" i="1"/>
  <c r="AZ919" i="1"/>
  <c r="BM919" i="1" a="1"/>
  <c r="BM919" i="1" s="1"/>
  <c r="AX919" i="1"/>
  <c r="AW855" i="1"/>
  <c r="AY855" i="1"/>
  <c r="AZ855" i="1"/>
  <c r="BM855" i="1" a="1"/>
  <c r="BM855" i="1" s="1"/>
  <c r="AX855" i="1"/>
  <c r="AW791" i="1"/>
  <c r="AY791" i="1"/>
  <c r="AZ791" i="1"/>
  <c r="BM791" i="1" a="1"/>
  <c r="BM791" i="1" s="1"/>
  <c r="AX791" i="1"/>
  <c r="AW727" i="1"/>
  <c r="AY727" i="1"/>
  <c r="AZ727" i="1"/>
  <c r="BM727" i="1" a="1"/>
  <c r="BM727" i="1" s="1"/>
  <c r="AX727" i="1"/>
  <c r="AW663" i="1"/>
  <c r="AY663" i="1"/>
  <c r="AZ663" i="1"/>
  <c r="BM663" i="1" a="1"/>
  <c r="BM663" i="1" s="1"/>
  <c r="AX663" i="1"/>
  <c r="AW599" i="1"/>
  <c r="AY599" i="1"/>
  <c r="AZ599" i="1"/>
  <c r="BM599" i="1" a="1"/>
  <c r="BM599" i="1" s="1"/>
  <c r="AX599" i="1"/>
  <c r="BM439" i="1" a="1"/>
  <c r="BM439" i="1" s="1"/>
  <c r="AY439" i="1"/>
  <c r="AZ439" i="1"/>
  <c r="AX439" i="1"/>
  <c r="AW439" i="1"/>
  <c r="AY217" i="1"/>
  <c r="AZ217" i="1"/>
  <c r="AW217" i="1"/>
  <c r="BM217" i="1" a="1"/>
  <c r="BM217" i="1" s="1"/>
  <c r="AX217" i="1"/>
  <c r="AV948" i="1" a="1"/>
  <c r="AV948" i="1" s="1"/>
  <c r="BD574" i="1"/>
  <c r="BA574" i="1"/>
  <c r="BB574" i="1"/>
  <c r="BN574" i="1" a="1"/>
  <c r="BN574" i="1" s="1"/>
  <c r="BC574" i="1"/>
  <c r="BD510" i="1"/>
  <c r="BA510" i="1"/>
  <c r="BB510" i="1"/>
  <c r="BN510" i="1" a="1"/>
  <c r="BN510" i="1" s="1"/>
  <c r="BC510" i="1"/>
  <c r="BD446" i="1"/>
  <c r="BA446" i="1"/>
  <c r="BB446" i="1"/>
  <c r="BN446" i="1" a="1"/>
  <c r="BN446" i="1" s="1"/>
  <c r="BC446" i="1"/>
  <c r="BD382" i="1"/>
  <c r="BA382" i="1"/>
  <c r="BB382" i="1"/>
  <c r="BN382" i="1" a="1"/>
  <c r="BN382" i="1" s="1"/>
  <c r="BC382" i="1"/>
  <c r="BD318" i="1"/>
  <c r="BA318" i="1"/>
  <c r="BB318" i="1"/>
  <c r="BN318" i="1" a="1"/>
  <c r="BN318" i="1" s="1"/>
  <c r="BC318" i="1"/>
  <c r="BD254" i="1"/>
  <c r="BA254" i="1"/>
  <c r="BB254" i="1"/>
  <c r="BN254" i="1" a="1"/>
  <c r="BN254" i="1" s="1"/>
  <c r="BC254" i="1"/>
  <c r="BD190" i="1"/>
  <c r="BA190" i="1"/>
  <c r="BB190" i="1"/>
  <c r="BN190" i="1" a="1"/>
  <c r="BN190" i="1" s="1"/>
  <c r="BC190" i="1"/>
  <c r="BD126" i="1"/>
  <c r="BA126" i="1"/>
  <c r="BB126" i="1"/>
  <c r="BN126" i="1" a="1"/>
  <c r="BN126" i="1" s="1"/>
  <c r="BC126" i="1"/>
  <c r="BD62" i="1"/>
  <c r="BA62" i="1"/>
  <c r="BB62" i="1"/>
  <c r="BN62" i="1" a="1"/>
  <c r="BN62" i="1" s="1"/>
  <c r="BC62" i="1"/>
  <c r="AX998" i="1"/>
  <c r="AY998" i="1"/>
  <c r="AZ998" i="1"/>
  <c r="BM998" i="1" a="1"/>
  <c r="BM998" i="1" s="1"/>
  <c r="AW998" i="1"/>
  <c r="AX934" i="1"/>
  <c r="AY934" i="1"/>
  <c r="AZ934" i="1"/>
  <c r="BM934" i="1" a="1"/>
  <c r="BM934" i="1" s="1"/>
  <c r="AW934" i="1"/>
  <c r="AX870" i="1"/>
  <c r="AY870" i="1"/>
  <c r="AZ870" i="1"/>
  <c r="BM870" i="1" a="1"/>
  <c r="BM870" i="1" s="1"/>
  <c r="AW870" i="1"/>
  <c r="AX806" i="1"/>
  <c r="AY806" i="1"/>
  <c r="AZ806" i="1"/>
  <c r="BM806" i="1" a="1"/>
  <c r="BM806" i="1" s="1"/>
  <c r="AW806" i="1"/>
  <c r="AX742" i="1"/>
  <c r="AY742" i="1"/>
  <c r="AZ742" i="1"/>
  <c r="BM742" i="1" a="1"/>
  <c r="BM742" i="1" s="1"/>
  <c r="AW742" i="1"/>
  <c r="AX678" i="1"/>
  <c r="AY678" i="1"/>
  <c r="AZ678" i="1"/>
  <c r="BM678" i="1" a="1"/>
  <c r="BM678" i="1" s="1"/>
  <c r="AW678" i="1"/>
  <c r="AX614" i="1"/>
  <c r="AY614" i="1"/>
  <c r="AZ614" i="1"/>
  <c r="BM614" i="1" a="1"/>
  <c r="BM614" i="1" s="1"/>
  <c r="AW614" i="1"/>
  <c r="BM479" i="1" a="1"/>
  <c r="BM479" i="1" s="1"/>
  <c r="AW479" i="1"/>
  <c r="AY479" i="1"/>
  <c r="AX479" i="1"/>
  <c r="AZ479" i="1"/>
  <c r="AW274" i="1"/>
  <c r="AY274" i="1"/>
  <c r="BM274" i="1" a="1"/>
  <c r="BM274" i="1" s="1"/>
  <c r="AX274" i="1"/>
  <c r="AZ274" i="1"/>
  <c r="AV1019" i="1" a="1"/>
  <c r="AV1019" i="1" s="1"/>
  <c r="BA141" i="1"/>
  <c r="BB141" i="1"/>
  <c r="BC141" i="1"/>
  <c r="BD141" i="1"/>
  <c r="BN141" i="1" a="1"/>
  <c r="BN141" i="1" s="1"/>
  <c r="BA77" i="1"/>
  <c r="BB77" i="1"/>
  <c r="BC77" i="1"/>
  <c r="BD77" i="1"/>
  <c r="BN77" i="1" a="1"/>
  <c r="BN77" i="1" s="1"/>
  <c r="AW1013" i="1"/>
  <c r="AZ1013" i="1"/>
  <c r="AX1013" i="1"/>
  <c r="BM1013" i="1" a="1"/>
  <c r="BM1013" i="1" s="1"/>
  <c r="AY1013" i="1"/>
  <c r="AW949" i="1"/>
  <c r="AZ949" i="1"/>
  <c r="AX949" i="1"/>
  <c r="BM949" i="1" a="1"/>
  <c r="BM949" i="1" s="1"/>
  <c r="AY949" i="1"/>
  <c r="AW885" i="1"/>
  <c r="AZ885" i="1"/>
  <c r="AX885" i="1"/>
  <c r="BM885" i="1" a="1"/>
  <c r="BM885" i="1" s="1"/>
  <c r="AY885" i="1"/>
  <c r="AW821" i="1"/>
  <c r="AZ821" i="1"/>
  <c r="AX821" i="1"/>
  <c r="BM821" i="1" a="1"/>
  <c r="BM821" i="1" s="1"/>
  <c r="AY821" i="1"/>
  <c r="AW757" i="1"/>
  <c r="AZ757" i="1"/>
  <c r="AX757" i="1"/>
  <c r="BM757" i="1" a="1"/>
  <c r="BM757" i="1" s="1"/>
  <c r="AY757" i="1"/>
  <c r="AW693" i="1"/>
  <c r="AZ693" i="1"/>
  <c r="AX693" i="1"/>
  <c r="BM693" i="1" a="1"/>
  <c r="BM693" i="1" s="1"/>
  <c r="AY693" i="1"/>
  <c r="AW629" i="1"/>
  <c r="AZ629" i="1"/>
  <c r="AX629" i="1"/>
  <c r="BM629" i="1" a="1"/>
  <c r="BM629" i="1" s="1"/>
  <c r="AY629" i="1"/>
  <c r="AY519" i="1"/>
  <c r="BM519" i="1" a="1"/>
  <c r="BM519" i="1" s="1"/>
  <c r="AX519" i="1"/>
  <c r="AZ519" i="1"/>
  <c r="AW519" i="1"/>
  <c r="BM337" i="1" a="1"/>
  <c r="BM337" i="1" s="1"/>
  <c r="AX337" i="1"/>
  <c r="AY337" i="1"/>
  <c r="AW337" i="1"/>
  <c r="AZ337" i="1"/>
  <c r="AZ81" i="1"/>
  <c r="BM81" i="1" a="1"/>
  <c r="BM81" i="1" s="1"/>
  <c r="AX81" i="1"/>
  <c r="AY81" i="1"/>
  <c r="AW81" i="1"/>
  <c r="BM544" i="1" a="1"/>
  <c r="BM544" i="1" s="1"/>
  <c r="AW544" i="1"/>
  <c r="AX544" i="1"/>
  <c r="AZ544" i="1"/>
  <c r="AY544" i="1"/>
  <c r="AY480" i="1"/>
  <c r="AX480" i="1"/>
  <c r="BM480" i="1" a="1"/>
  <c r="BM480" i="1" s="1"/>
  <c r="AZ480" i="1"/>
  <c r="AW480" i="1"/>
  <c r="AW416" i="1"/>
  <c r="AY416" i="1"/>
  <c r="AZ416" i="1"/>
  <c r="AX416" i="1"/>
  <c r="BM416" i="1" a="1"/>
  <c r="BM416" i="1" s="1"/>
  <c r="AW352" i="1"/>
  <c r="AY352" i="1"/>
  <c r="AZ352" i="1"/>
  <c r="AX352" i="1"/>
  <c r="BM352" i="1" a="1"/>
  <c r="BM352" i="1" s="1"/>
  <c r="BM288" i="1" a="1"/>
  <c r="BM288" i="1" s="1"/>
  <c r="AW288" i="1"/>
  <c r="AY288" i="1"/>
  <c r="AZ288" i="1"/>
  <c r="AX288" i="1"/>
  <c r="BM224" i="1" a="1"/>
  <c r="BM224" i="1" s="1"/>
  <c r="AW224" i="1"/>
  <c r="AZ224" i="1"/>
  <c r="AY224" i="1"/>
  <c r="AX224" i="1"/>
  <c r="BM160" i="1" a="1"/>
  <c r="BM160" i="1" s="1"/>
  <c r="AW160" i="1"/>
  <c r="AY160" i="1"/>
  <c r="AZ160" i="1"/>
  <c r="AX160" i="1"/>
  <c r="AZ96" i="1"/>
  <c r="AX96" i="1"/>
  <c r="BM96" i="1" a="1"/>
  <c r="BM96" i="1" s="1"/>
  <c r="AW96" i="1"/>
  <c r="AY96" i="1"/>
  <c r="AZ32" i="1"/>
  <c r="AX32" i="1"/>
  <c r="BM32" i="1" a="1"/>
  <c r="BM32" i="1" s="1"/>
  <c r="AW32" i="1"/>
  <c r="AY32" i="1"/>
  <c r="AV966" i="1" a="1"/>
  <c r="AV966" i="1" s="1"/>
  <c r="AV608" i="1" a="1"/>
  <c r="AV608" i="1" s="1"/>
  <c r="AZ319" i="1"/>
  <c r="BM319" i="1" a="1"/>
  <c r="BM319" i="1" s="1"/>
  <c r="AY319" i="1"/>
  <c r="AX319" i="1"/>
  <c r="AW319" i="1"/>
  <c r="AZ255" i="1"/>
  <c r="AY255" i="1"/>
  <c r="BM255" i="1" a="1"/>
  <c r="BM255" i="1" s="1"/>
  <c r="AW255" i="1"/>
  <c r="AX255" i="1"/>
  <c r="AY191" i="1"/>
  <c r="AZ191" i="1"/>
  <c r="BM191" i="1" a="1"/>
  <c r="BM191" i="1" s="1"/>
  <c r="AX191" i="1"/>
  <c r="AW191" i="1"/>
  <c r="AZ127" i="1"/>
  <c r="BM127" i="1" a="1"/>
  <c r="BM127" i="1" s="1"/>
  <c r="AX127" i="1"/>
  <c r="AY127" i="1"/>
  <c r="AW127" i="1"/>
  <c r="AZ63" i="1"/>
  <c r="BM63" i="1" a="1"/>
  <c r="BM63" i="1" s="1"/>
  <c r="AX63" i="1"/>
  <c r="AY63" i="1"/>
  <c r="AW63" i="1"/>
  <c r="AY590" i="1"/>
  <c r="AZ590" i="1"/>
  <c r="BM590" i="1" a="1"/>
  <c r="BM590" i="1" s="1"/>
  <c r="AW590" i="1"/>
  <c r="AX590" i="1"/>
  <c r="AX526" i="1"/>
  <c r="BM526" i="1" a="1"/>
  <c r="BM526" i="1" s="1"/>
  <c r="AY526" i="1"/>
  <c r="AZ526" i="1"/>
  <c r="AW526" i="1"/>
  <c r="BM462" i="1" a="1"/>
  <c r="BM462" i="1" s="1"/>
  <c r="AW462" i="1"/>
  <c r="AX462" i="1"/>
  <c r="AZ462" i="1"/>
  <c r="AY462" i="1"/>
  <c r="AY398" i="1"/>
  <c r="AX398" i="1"/>
  <c r="AZ398" i="1"/>
  <c r="BM398" i="1" a="1"/>
  <c r="BM398" i="1" s="1"/>
  <c r="AW398" i="1"/>
  <c r="AY334" i="1"/>
  <c r="AX334" i="1"/>
  <c r="AZ334" i="1"/>
  <c r="BM334" i="1" a="1"/>
  <c r="BM334" i="1" s="1"/>
  <c r="AW334" i="1"/>
  <c r="AY270" i="1"/>
  <c r="AX270" i="1"/>
  <c r="AZ270" i="1"/>
  <c r="BM270" i="1" a="1"/>
  <c r="BM270" i="1" s="1"/>
  <c r="AW270" i="1"/>
  <c r="AZ206" i="1"/>
  <c r="AW206" i="1"/>
  <c r="AY206" i="1"/>
  <c r="BM206" i="1" a="1"/>
  <c r="BM206" i="1" s="1"/>
  <c r="AX206" i="1"/>
  <c r="AX142" i="1"/>
  <c r="AW142" i="1"/>
  <c r="AY142" i="1"/>
  <c r="BM142" i="1" a="1"/>
  <c r="BM142" i="1" s="1"/>
  <c r="AZ142" i="1"/>
  <c r="BM78" i="1" a="1"/>
  <c r="BM78" i="1" s="1"/>
  <c r="AY78" i="1"/>
  <c r="AZ78" i="1"/>
  <c r="AX78" i="1"/>
  <c r="AW78" i="1"/>
  <c r="AV1016" i="1" a="1"/>
  <c r="AV1016" i="1" s="1"/>
  <c r="AV808" i="1" a="1"/>
  <c r="AV808" i="1" s="1"/>
  <c r="AW581" i="1"/>
  <c r="AZ581" i="1"/>
  <c r="AX581" i="1"/>
  <c r="BM581" i="1" a="1"/>
  <c r="BM581" i="1" s="1"/>
  <c r="AY581" i="1"/>
  <c r="BM517" i="1" a="1"/>
  <c r="BM517" i="1" s="1"/>
  <c r="AX517" i="1"/>
  <c r="AZ517" i="1"/>
  <c r="AY517" i="1"/>
  <c r="AW517" i="1"/>
  <c r="BM453" i="1" a="1"/>
  <c r="BM453" i="1" s="1"/>
  <c r="AX453" i="1"/>
  <c r="AW453" i="1"/>
  <c r="AY453" i="1"/>
  <c r="AZ453" i="1"/>
  <c r="BM389" i="1" a="1"/>
  <c r="BM389" i="1" s="1"/>
  <c r="AX389" i="1"/>
  <c r="AZ389" i="1"/>
  <c r="AW389" i="1"/>
  <c r="AY389" i="1"/>
  <c r="BM325" i="1" a="1"/>
  <c r="BM325" i="1" s="1"/>
  <c r="AX325" i="1"/>
  <c r="AZ325" i="1"/>
  <c r="AY325" i="1"/>
  <c r="AW325" i="1"/>
  <c r="BM261" i="1" a="1"/>
  <c r="BM261" i="1" s="1"/>
  <c r="AX261" i="1"/>
  <c r="AZ261" i="1"/>
  <c r="AY261" i="1"/>
  <c r="AW261" i="1"/>
  <c r="AW197" i="1"/>
  <c r="AX197" i="1"/>
  <c r="AY197" i="1"/>
  <c r="AZ197" i="1"/>
  <c r="BM197" i="1" a="1"/>
  <c r="BM197" i="1" s="1"/>
  <c r="AY133" i="1"/>
  <c r="AW133" i="1"/>
  <c r="BM133" i="1" a="1"/>
  <c r="BM133" i="1" s="1"/>
  <c r="AX133" i="1"/>
  <c r="AZ133" i="1"/>
  <c r="AY69" i="1"/>
  <c r="AW69" i="1"/>
  <c r="BM69" i="1" a="1"/>
  <c r="BM69" i="1" s="1"/>
  <c r="AX69" i="1"/>
  <c r="AZ69" i="1"/>
  <c r="AV782" i="1" a="1"/>
  <c r="AV782" i="1" s="1"/>
  <c r="AV565" i="1" a="1"/>
  <c r="AV565" i="1" s="1"/>
  <c r="AW588" i="1"/>
  <c r="AX588" i="1"/>
  <c r="AY588" i="1"/>
  <c r="AZ588" i="1"/>
  <c r="BM588" i="1" a="1"/>
  <c r="BM588" i="1" s="1"/>
  <c r="AY524" i="1"/>
  <c r="AZ524" i="1"/>
  <c r="AW524" i="1"/>
  <c r="BM524" i="1" a="1"/>
  <c r="BM524" i="1" s="1"/>
  <c r="AX524" i="1"/>
  <c r="BM460" i="1" a="1"/>
  <c r="BM460" i="1" s="1"/>
  <c r="AY460" i="1"/>
  <c r="AZ460" i="1"/>
  <c r="AW460" i="1"/>
  <c r="AX460" i="1"/>
  <c r="BM396" i="1" a="1"/>
  <c r="BM396" i="1" s="1"/>
  <c r="AW396" i="1"/>
  <c r="AY396" i="1"/>
  <c r="AZ396" i="1"/>
  <c r="AX396" i="1"/>
  <c r="AX332" i="1"/>
  <c r="AZ332" i="1"/>
  <c r="BM332" i="1" a="1"/>
  <c r="BM332" i="1" s="1"/>
  <c r="AW332" i="1"/>
  <c r="AY332" i="1"/>
  <c r="BM268" i="1" a="1"/>
  <c r="BM268" i="1" s="1"/>
  <c r="AW268" i="1"/>
  <c r="AY268" i="1"/>
  <c r="AZ268" i="1"/>
  <c r="AX268" i="1"/>
  <c r="BM204" i="1" a="1"/>
  <c r="BM204" i="1" s="1"/>
  <c r="AW204" i="1"/>
  <c r="AY204" i="1"/>
  <c r="AZ204" i="1"/>
  <c r="AX204" i="1"/>
  <c r="AY140" i="1"/>
  <c r="AX140" i="1"/>
  <c r="BM140" i="1" a="1"/>
  <c r="BM140" i="1" s="1"/>
  <c r="AW140" i="1"/>
  <c r="AZ140" i="1"/>
  <c r="AY76" i="1"/>
  <c r="AX76" i="1"/>
  <c r="BM76" i="1" a="1"/>
  <c r="BM76" i="1" s="1"/>
  <c r="AW76" i="1"/>
  <c r="AZ76" i="1"/>
  <c r="AV1014" i="1" a="1"/>
  <c r="AV1014" i="1" s="1"/>
  <c r="AV950" i="1" a="1"/>
  <c r="AV950" i="1" s="1"/>
  <c r="AV878" i="1" a="1"/>
  <c r="AV878" i="1" s="1"/>
  <c r="AZ539" i="1"/>
  <c r="AX539" i="1"/>
  <c r="AW539" i="1"/>
  <c r="BM539" i="1" a="1"/>
  <c r="BM539" i="1" s="1"/>
  <c r="AY539" i="1"/>
  <c r="AZ475" i="1"/>
  <c r="BM475" i="1" a="1"/>
  <c r="BM475" i="1" s="1"/>
  <c r="AX475" i="1"/>
  <c r="AW475" i="1"/>
  <c r="AY475" i="1"/>
  <c r="AW411" i="1"/>
  <c r="BM411" i="1" a="1"/>
  <c r="BM411" i="1" s="1"/>
  <c r="AX411" i="1"/>
  <c r="AZ411" i="1"/>
  <c r="AY411" i="1"/>
  <c r="AW347" i="1"/>
  <c r="BM347" i="1" a="1"/>
  <c r="BM347" i="1" s="1"/>
  <c r="AX347" i="1"/>
  <c r="AY347" i="1"/>
  <c r="AZ347" i="1"/>
  <c r="AW283" i="1"/>
  <c r="BM283" i="1" a="1"/>
  <c r="BM283" i="1" s="1"/>
  <c r="AX283" i="1"/>
  <c r="AY283" i="1"/>
  <c r="AZ283" i="1"/>
  <c r="BM219" i="1" a="1"/>
  <c r="BM219" i="1" s="1"/>
  <c r="AX219" i="1"/>
  <c r="AY219" i="1"/>
  <c r="AZ219" i="1"/>
  <c r="AW219" i="1"/>
  <c r="AX155" i="1"/>
  <c r="AY155" i="1"/>
  <c r="BM155" i="1" a="1"/>
  <c r="BM155" i="1" s="1"/>
  <c r="AW155" i="1"/>
  <c r="AZ155" i="1"/>
  <c r="AX91" i="1"/>
  <c r="AY91" i="1"/>
  <c r="AZ91" i="1"/>
  <c r="AW91" i="1"/>
  <c r="BM91" i="1" a="1"/>
  <c r="BM91" i="1" s="1"/>
  <c r="AX27" i="1"/>
  <c r="AY27" i="1"/>
  <c r="BM27" i="1" a="1"/>
  <c r="BM27" i="1" s="1"/>
  <c r="AZ27" i="1"/>
  <c r="AW27" i="1"/>
  <c r="AV891" i="1" a="1"/>
  <c r="AV891" i="1" s="1"/>
  <c r="AV858" i="1" a="1"/>
  <c r="AV858" i="1" s="1"/>
  <c r="AV794" i="1" a="1"/>
  <c r="AV794" i="1" s="1"/>
  <c r="AV730" i="1" a="1"/>
  <c r="AV730" i="1" s="1"/>
  <c r="AV680" i="1" a="1"/>
  <c r="AV680" i="1" s="1"/>
  <c r="AR996" i="1" a="1"/>
  <c r="AR996" i="1" s="1"/>
  <c r="AV692" i="1" a="1"/>
  <c r="AV692" i="1" s="1"/>
  <c r="AV542" i="1" a="1"/>
  <c r="AV542" i="1" s="1"/>
  <c r="AV169" i="1" a="1"/>
  <c r="AV169" i="1" s="1"/>
  <c r="AV696" i="1" a="1"/>
  <c r="AV696" i="1" s="1"/>
  <c r="AV548" i="1" a="1"/>
  <c r="AV548" i="1" s="1"/>
  <c r="AR732" i="1" a="1"/>
  <c r="AR732" i="1" s="1"/>
  <c r="AV804" i="1" a="1"/>
  <c r="AV804" i="1" s="1"/>
  <c r="AV678" i="1" a="1"/>
  <c r="AV678" i="1" s="1"/>
  <c r="AV627" i="1" a="1"/>
  <c r="AV627" i="1" s="1"/>
  <c r="AV245" i="1" a="1"/>
  <c r="AV245" i="1" s="1"/>
  <c r="AV867" i="1" a="1"/>
  <c r="AV867" i="1" s="1"/>
  <c r="AV743" i="1" a="1"/>
  <c r="AV743" i="1" s="1"/>
  <c r="AV586" i="1" a="1"/>
  <c r="AV586" i="1" s="1"/>
  <c r="AV491" i="1" a="1"/>
  <c r="AV491" i="1" s="1"/>
  <c r="AV323" i="1" a="1"/>
  <c r="AV323" i="1" s="1"/>
  <c r="AV617" i="1" a="1"/>
  <c r="AV617" i="1" s="1"/>
  <c r="AV553" i="1" a="1"/>
  <c r="AV553" i="1" s="1"/>
  <c r="AR944" i="1" a="1"/>
  <c r="AR944" i="1" s="1"/>
  <c r="AV526" i="1" a="1"/>
  <c r="AV526" i="1" s="1"/>
  <c r="AV398" i="1" a="1"/>
  <c r="AV398" i="1" s="1"/>
  <c r="AV329" i="1" a="1"/>
  <c r="AV329" i="1" s="1"/>
  <c r="AV269" i="1" a="1"/>
  <c r="AV269" i="1" s="1"/>
  <c r="AV97" i="1" a="1"/>
  <c r="AV97" i="1" s="1"/>
  <c r="AR358" i="1" a="1"/>
  <c r="AR358" i="1" s="1"/>
  <c r="AV501" i="1" a="1"/>
  <c r="AV501" i="1" s="1"/>
  <c r="AV246" i="1" a="1"/>
  <c r="AV246" i="1" s="1"/>
  <c r="AV53" i="1" a="1"/>
  <c r="AV53" i="1" s="1"/>
  <c r="AR933" i="1" a="1"/>
  <c r="AR933" i="1" s="1"/>
  <c r="AR750" i="1" a="1"/>
  <c r="AR750" i="1" s="1"/>
  <c r="AV474" i="1" a="1"/>
  <c r="AV474" i="1" s="1"/>
  <c r="AV410" i="1" a="1"/>
  <c r="AV410" i="1" s="1"/>
  <c r="AV288" i="1" a="1"/>
  <c r="AV288" i="1" s="1"/>
  <c r="AR855" i="1" a="1"/>
  <c r="AR855" i="1" s="1"/>
  <c r="AV496" i="1" a="1"/>
  <c r="AV496" i="1" s="1"/>
  <c r="AV368" i="1" a="1"/>
  <c r="AV368" i="1" s="1"/>
  <c r="AR669" i="1" a="1"/>
  <c r="AR669" i="1" s="1"/>
  <c r="AR51" i="1" a="1"/>
  <c r="AR51" i="1" s="1"/>
  <c r="AR710" i="1" a="1"/>
  <c r="AR710" i="1" s="1"/>
  <c r="AR604" i="1" a="1"/>
  <c r="AR604" i="1" s="1"/>
  <c r="AV153" i="1" a="1"/>
  <c r="AV153" i="1" s="1"/>
  <c r="AV89" i="1" a="1"/>
  <c r="AV89" i="1" s="1"/>
  <c r="AV25" i="1" a="1"/>
  <c r="AV25" i="1" s="1"/>
  <c r="AR671" i="1" a="1"/>
  <c r="AR671" i="1" s="1"/>
  <c r="AR58" i="1" a="1"/>
  <c r="AR58" i="1" s="1"/>
  <c r="AR806" i="1" a="1"/>
  <c r="AR806" i="1" s="1"/>
  <c r="AR609" i="1" a="1"/>
  <c r="AR609" i="1" s="1"/>
  <c r="AR619" i="1" a="1"/>
  <c r="AR619" i="1" s="1"/>
  <c r="AV30" i="1" a="1"/>
  <c r="AV30" i="1" s="1"/>
  <c r="AR931" i="1" a="1"/>
  <c r="AR931" i="1" s="1"/>
  <c r="AR875" i="1" a="1"/>
  <c r="AR875" i="1" s="1"/>
  <c r="AR145" i="1" a="1"/>
  <c r="AR145" i="1" s="1"/>
  <c r="AR382" i="1" a="1"/>
  <c r="AR382" i="1" s="1"/>
  <c r="AR333" i="1" a="1"/>
  <c r="AR333" i="1" s="1"/>
  <c r="AR416" i="1" a="1"/>
  <c r="AR416" i="1" s="1"/>
  <c r="AR560" i="1" a="1"/>
  <c r="AR560" i="1" s="1"/>
  <c r="AR216" i="1" a="1"/>
  <c r="AR216" i="1" s="1"/>
  <c r="AR402" i="1" a="1"/>
  <c r="AR402" i="1" s="1"/>
  <c r="AR282" i="1" a="1"/>
  <c r="AR282" i="1" s="1"/>
  <c r="AR208" i="1" a="1"/>
  <c r="AR208" i="1" s="1"/>
  <c r="AR92" i="1" a="1"/>
  <c r="AR92" i="1" s="1"/>
  <c r="AR295" i="1" a="1"/>
  <c r="AR295" i="1" s="1"/>
  <c r="AR167" i="1" a="1"/>
  <c r="AR167" i="1" s="1"/>
  <c r="AR348" i="1" a="1"/>
  <c r="AR348" i="1" s="1"/>
  <c r="AR294" i="1" a="1"/>
  <c r="AR294" i="1" s="1"/>
  <c r="AR166" i="1" a="1"/>
  <c r="AR166" i="1" s="1"/>
  <c r="AR40" i="1" a="1"/>
  <c r="AR40" i="1" s="1"/>
  <c r="BB797" i="1"/>
  <c r="BD797" i="1"/>
  <c r="BN797" i="1" a="1"/>
  <c r="BN797" i="1" s="1"/>
  <c r="BC797" i="1"/>
  <c r="BA797" i="1"/>
  <c r="BN827" i="1" a="1"/>
  <c r="BN827" i="1" s="1"/>
  <c r="BA827" i="1"/>
  <c r="BB827" i="1"/>
  <c r="BC827" i="1"/>
  <c r="BD827" i="1"/>
  <c r="AW844" i="1"/>
  <c r="AX844" i="1"/>
  <c r="AY844" i="1"/>
  <c r="AZ844" i="1"/>
  <c r="BM844" i="1" a="1"/>
  <c r="BM844" i="1" s="1"/>
  <c r="BB866" i="1"/>
  <c r="BD866" i="1"/>
  <c r="BC866" i="1"/>
  <c r="BA866" i="1"/>
  <c r="BN866" i="1" a="1"/>
  <c r="BN866" i="1" s="1"/>
  <c r="BM1001" i="1" a="1"/>
  <c r="BM1001" i="1" s="1"/>
  <c r="AZ1001" i="1"/>
  <c r="AX1001" i="1"/>
  <c r="AY1001" i="1"/>
  <c r="AW1001" i="1"/>
  <c r="BN377" i="1" a="1"/>
  <c r="BN377" i="1" s="1"/>
  <c r="BA377" i="1"/>
  <c r="BB377" i="1"/>
  <c r="BC377" i="1"/>
  <c r="BD377" i="1"/>
  <c r="BD588" i="1"/>
  <c r="BA588" i="1"/>
  <c r="BB588" i="1"/>
  <c r="BN588" i="1" a="1"/>
  <c r="BN588" i="1" s="1"/>
  <c r="BC588" i="1"/>
  <c r="BN916" i="1" a="1"/>
  <c r="BN916" i="1" s="1"/>
  <c r="BA916" i="1"/>
  <c r="BB916" i="1"/>
  <c r="BD916" i="1"/>
  <c r="BC916" i="1"/>
  <c r="BB800" i="1"/>
  <c r="BD800" i="1"/>
  <c r="BC800" i="1"/>
  <c r="BN800" i="1" a="1"/>
  <c r="BN800" i="1" s="1"/>
  <c r="BA800" i="1"/>
  <c r="BM737" i="1" a="1"/>
  <c r="BM737" i="1" s="1"/>
  <c r="AY737" i="1"/>
  <c r="AZ737" i="1"/>
  <c r="AX737" i="1"/>
  <c r="AW737" i="1"/>
  <c r="BN791" i="1" a="1"/>
  <c r="BN791" i="1" s="1"/>
  <c r="BC791" i="1"/>
  <c r="BA791" i="1"/>
  <c r="BB791" i="1"/>
  <c r="BD791" i="1"/>
  <c r="BM700" i="1" a="1"/>
  <c r="BM700" i="1" s="1"/>
  <c r="AW700" i="1"/>
  <c r="AX700" i="1"/>
  <c r="AZ700" i="1"/>
  <c r="AY700" i="1"/>
  <c r="BN1020" i="1" a="1"/>
  <c r="BN1020" i="1" s="1"/>
  <c r="BA1020" i="1"/>
  <c r="BC1020" i="1"/>
  <c r="BD1020" i="1"/>
  <c r="BB1020" i="1"/>
  <c r="BA790" i="1"/>
  <c r="BB790" i="1"/>
  <c r="BD790" i="1"/>
  <c r="BC790" i="1"/>
  <c r="BN790" i="1" a="1"/>
  <c r="BN790" i="1" s="1"/>
  <c r="BM697" i="1" a="1"/>
  <c r="BM697" i="1" s="1"/>
  <c r="AY697" i="1"/>
  <c r="AZ697" i="1"/>
  <c r="AW697" i="1"/>
  <c r="AX697" i="1"/>
  <c r="BB323" i="1"/>
  <c r="BC323" i="1"/>
  <c r="BD323" i="1"/>
  <c r="BN323" i="1" a="1"/>
  <c r="BN323" i="1" s="1"/>
  <c r="BA323" i="1"/>
  <c r="AY875" i="1"/>
  <c r="AZ875" i="1"/>
  <c r="BM875" i="1" a="1"/>
  <c r="BM875" i="1" s="1"/>
  <c r="AX875" i="1"/>
  <c r="AW875" i="1"/>
  <c r="AX41" i="1"/>
  <c r="AY41" i="1"/>
  <c r="AZ41" i="1"/>
  <c r="AW41" i="1"/>
  <c r="BM41" i="1" a="1"/>
  <c r="BM41" i="1" s="1"/>
  <c r="BN170" i="1" a="1"/>
  <c r="BN170" i="1" s="1"/>
  <c r="BC170" i="1"/>
  <c r="BD170" i="1"/>
  <c r="BA170" i="1"/>
  <c r="BB170" i="1"/>
  <c r="AW722" i="1"/>
  <c r="AY722" i="1"/>
  <c r="AZ722" i="1"/>
  <c r="BM722" i="1" a="1"/>
  <c r="BM722" i="1" s="1"/>
  <c r="AX722" i="1"/>
  <c r="BC280" i="1"/>
  <c r="BD280" i="1"/>
  <c r="BA280" i="1"/>
  <c r="BB280" i="1"/>
  <c r="BN280" i="1" a="1"/>
  <c r="BN280" i="1" s="1"/>
  <c r="BM896" i="1" a="1"/>
  <c r="BM896" i="1" s="1"/>
  <c r="AW896" i="1"/>
  <c r="AX896" i="1"/>
  <c r="AY896" i="1"/>
  <c r="AZ896" i="1"/>
  <c r="AY122" i="1"/>
  <c r="AX122" i="1"/>
  <c r="BM122" i="1" a="1"/>
  <c r="BM122" i="1" s="1"/>
  <c r="AW122" i="1"/>
  <c r="AZ122" i="1"/>
  <c r="AY375" i="1"/>
  <c r="AZ375" i="1"/>
  <c r="BM375" i="1" a="1"/>
  <c r="BM375" i="1" s="1"/>
  <c r="AW375" i="1"/>
  <c r="AX375" i="1"/>
  <c r="BD546" i="1"/>
  <c r="BA546" i="1"/>
  <c r="BB546" i="1"/>
  <c r="BN546" i="1" a="1"/>
  <c r="BN546" i="1" s="1"/>
  <c r="BC546" i="1"/>
  <c r="BC795" i="1"/>
  <c r="BA795" i="1"/>
  <c r="BB795" i="1"/>
  <c r="BD795" i="1"/>
  <c r="BN795" i="1" a="1"/>
  <c r="BN795" i="1" s="1"/>
  <c r="BB373" i="1"/>
  <c r="BC373" i="1"/>
  <c r="BD373" i="1"/>
  <c r="BN373" i="1" a="1"/>
  <c r="BN373" i="1" s="1"/>
  <c r="BA373" i="1"/>
  <c r="BM170" i="1" a="1"/>
  <c r="BM170" i="1" s="1"/>
  <c r="AY170" i="1"/>
  <c r="AX170" i="1"/>
  <c r="AW170" i="1"/>
  <c r="AZ170" i="1"/>
  <c r="BN898" i="1" a="1"/>
  <c r="BN898" i="1" s="1"/>
  <c r="BA898" i="1"/>
  <c r="BB898" i="1"/>
  <c r="BD898" i="1"/>
  <c r="BC898" i="1"/>
  <c r="BD614" i="1"/>
  <c r="BB614" i="1"/>
  <c r="BN614" i="1" a="1"/>
  <c r="BN614" i="1" s="1"/>
  <c r="BC614" i="1"/>
  <c r="BA614" i="1"/>
  <c r="BN977" i="1" a="1"/>
  <c r="BN977" i="1" s="1"/>
  <c r="BA977" i="1"/>
  <c r="BB977" i="1"/>
  <c r="BC977" i="1"/>
  <c r="BD977" i="1"/>
  <c r="BA638" i="1"/>
  <c r="BD638" i="1"/>
  <c r="BB638" i="1"/>
  <c r="BN638" i="1" a="1"/>
  <c r="BN638" i="1" s="1"/>
  <c r="BC638" i="1"/>
  <c r="BM932" i="1" a="1"/>
  <c r="BM932" i="1" s="1"/>
  <c r="AW932" i="1"/>
  <c r="AX932" i="1"/>
  <c r="AY932" i="1"/>
  <c r="AZ932" i="1"/>
  <c r="BN741" i="1" a="1"/>
  <c r="BN741" i="1" s="1"/>
  <c r="BC741" i="1"/>
  <c r="BA741" i="1"/>
  <c r="BB741" i="1"/>
  <c r="BD741" i="1"/>
  <c r="BN960" i="1" a="1"/>
  <c r="BN960" i="1" s="1"/>
  <c r="BB960" i="1"/>
  <c r="BC960" i="1"/>
  <c r="BA960" i="1"/>
  <c r="BD960" i="1"/>
  <c r="BD704" i="1"/>
  <c r="BC704" i="1"/>
  <c r="BN704" i="1" a="1"/>
  <c r="BN704" i="1" s="1"/>
  <c r="BA704" i="1"/>
  <c r="BB704" i="1"/>
  <c r="BM865" i="1" a="1"/>
  <c r="BM865" i="1" s="1"/>
  <c r="AY865" i="1"/>
  <c r="AZ865" i="1"/>
  <c r="AX865" i="1"/>
  <c r="AW865" i="1"/>
  <c r="BN508" i="1" a="1"/>
  <c r="BN508" i="1" s="1"/>
  <c r="BC508" i="1"/>
  <c r="BD508" i="1"/>
  <c r="BA508" i="1"/>
  <c r="BB508" i="1"/>
  <c r="BD887" i="1"/>
  <c r="BC887" i="1"/>
  <c r="BA887" i="1"/>
  <c r="BB887" i="1"/>
  <c r="BN887" i="1" a="1"/>
  <c r="BN887" i="1" s="1"/>
  <c r="BN597" i="1" a="1"/>
  <c r="BN597" i="1" s="1"/>
  <c r="BA597" i="1"/>
  <c r="BC597" i="1"/>
  <c r="BD597" i="1"/>
  <c r="BB597" i="1"/>
  <c r="AX537" i="1"/>
  <c r="AW537" i="1"/>
  <c r="BM537" i="1" a="1"/>
  <c r="BM537" i="1" s="1"/>
  <c r="AY537" i="1"/>
  <c r="AZ537" i="1"/>
  <c r="BA693" i="1"/>
  <c r="BB693" i="1"/>
  <c r="BD693" i="1"/>
  <c r="BN693" i="1" a="1"/>
  <c r="BN693" i="1" s="1"/>
  <c r="BC693" i="1"/>
  <c r="BA885" i="1"/>
  <c r="BB885" i="1"/>
  <c r="BD885" i="1"/>
  <c r="BN885" i="1" a="1"/>
  <c r="BN885" i="1" s="1"/>
  <c r="BC885" i="1"/>
  <c r="BN229" i="1" a="1"/>
  <c r="BN229" i="1" s="1"/>
  <c r="BA229" i="1"/>
  <c r="BB229" i="1"/>
  <c r="BC229" i="1"/>
  <c r="BD229" i="1"/>
  <c r="BC860" i="1"/>
  <c r="BA860" i="1"/>
  <c r="BB860" i="1"/>
  <c r="BN860" i="1" a="1"/>
  <c r="BN860" i="1" s="1"/>
  <c r="BD860" i="1"/>
  <c r="BC356" i="1"/>
  <c r="BD356" i="1"/>
  <c r="BA356" i="1"/>
  <c r="BB356" i="1"/>
  <c r="BN356" i="1" a="1"/>
  <c r="BN356" i="1" s="1"/>
  <c r="BM593" i="1" a="1"/>
  <c r="BM593" i="1" s="1"/>
  <c r="AY593" i="1"/>
  <c r="AX593" i="1"/>
  <c r="AW593" i="1"/>
  <c r="AZ593" i="1"/>
  <c r="BN971" i="1" a="1"/>
  <c r="BN971" i="1" s="1"/>
  <c r="BC971" i="1"/>
  <c r="BA971" i="1"/>
  <c r="BB971" i="1"/>
  <c r="BD971" i="1"/>
  <c r="BN907" i="1" a="1"/>
  <c r="BN907" i="1" s="1"/>
  <c r="BC907" i="1"/>
  <c r="BA907" i="1"/>
  <c r="BB907" i="1"/>
  <c r="BD907" i="1"/>
  <c r="BN843" i="1" a="1"/>
  <c r="BN843" i="1" s="1"/>
  <c r="BC843" i="1"/>
  <c r="BA843" i="1"/>
  <c r="BD843" i="1"/>
  <c r="BB843" i="1"/>
  <c r="BN779" i="1" a="1"/>
  <c r="BN779" i="1" s="1"/>
  <c r="BC779" i="1"/>
  <c r="BA779" i="1"/>
  <c r="BD779" i="1"/>
  <c r="BB779" i="1"/>
  <c r="BN715" i="1" a="1"/>
  <c r="BN715" i="1" s="1"/>
  <c r="BC715" i="1"/>
  <c r="BA715" i="1"/>
  <c r="BD715" i="1"/>
  <c r="BB715" i="1"/>
  <c r="BC629" i="1"/>
  <c r="BD629" i="1"/>
  <c r="BB629" i="1"/>
  <c r="BN629" i="1" a="1"/>
  <c r="BN629" i="1" s="1"/>
  <c r="BA629" i="1"/>
  <c r="BB501" i="1"/>
  <c r="BC501" i="1"/>
  <c r="BD501" i="1"/>
  <c r="BN501" i="1" a="1"/>
  <c r="BN501" i="1" s="1"/>
  <c r="BA501" i="1"/>
  <c r="BD332" i="1"/>
  <c r="BA332" i="1"/>
  <c r="BB332" i="1"/>
  <c r="BN332" i="1" a="1"/>
  <c r="BN332" i="1" s="1"/>
  <c r="BC332" i="1"/>
  <c r="BA161" i="1"/>
  <c r="BB161" i="1"/>
  <c r="BC161" i="1"/>
  <c r="BD161" i="1"/>
  <c r="BN161" i="1" a="1"/>
  <c r="BN161" i="1" s="1"/>
  <c r="AW908" i="1"/>
  <c r="AX908" i="1"/>
  <c r="AY908" i="1"/>
  <c r="AZ908" i="1"/>
  <c r="BM908" i="1" a="1"/>
  <c r="BM908" i="1" s="1"/>
  <c r="AW652" i="1"/>
  <c r="AX652" i="1"/>
  <c r="AY652" i="1"/>
  <c r="AZ652" i="1"/>
  <c r="BM652" i="1" a="1"/>
  <c r="BM652" i="1" s="1"/>
  <c r="BN594" i="1" a="1"/>
  <c r="BN594" i="1" s="1"/>
  <c r="BC594" i="1"/>
  <c r="BB594" i="1"/>
  <c r="BD594" i="1"/>
  <c r="BA594" i="1"/>
  <c r="BN788" i="1" a="1"/>
  <c r="BN788" i="1" s="1"/>
  <c r="BA788" i="1"/>
  <c r="BB788" i="1"/>
  <c r="BC788" i="1"/>
  <c r="BD788" i="1"/>
  <c r="BC1010" i="1"/>
  <c r="BD1010" i="1"/>
  <c r="BB1010" i="1"/>
  <c r="BN1010" i="1" a="1"/>
  <c r="BN1010" i="1" s="1"/>
  <c r="BA1010" i="1"/>
  <c r="BB946" i="1"/>
  <c r="BD946" i="1"/>
  <c r="BN946" i="1" a="1"/>
  <c r="BN946" i="1" s="1"/>
  <c r="BA946" i="1"/>
  <c r="BC946" i="1"/>
  <c r="BC882" i="1"/>
  <c r="BN882" i="1" a="1"/>
  <c r="BN882" i="1" s="1"/>
  <c r="BA882" i="1"/>
  <c r="BB882" i="1"/>
  <c r="BD882" i="1"/>
  <c r="BC818" i="1"/>
  <c r="BN818" i="1" a="1"/>
  <c r="BN818" i="1" s="1"/>
  <c r="BA818" i="1"/>
  <c r="BD818" i="1"/>
  <c r="BB818" i="1"/>
  <c r="BC754" i="1"/>
  <c r="BN754" i="1" a="1"/>
  <c r="BN754" i="1" s="1"/>
  <c r="BA754" i="1"/>
  <c r="BB754" i="1"/>
  <c r="BD754" i="1"/>
  <c r="BN689" i="1" a="1"/>
  <c r="BN689" i="1" s="1"/>
  <c r="BC689" i="1"/>
  <c r="BA689" i="1"/>
  <c r="BB689" i="1"/>
  <c r="BD689" i="1"/>
  <c r="BA589" i="1"/>
  <c r="BB589" i="1"/>
  <c r="BC589" i="1"/>
  <c r="BD589" i="1"/>
  <c r="BN589" i="1" a="1"/>
  <c r="BN589" i="1" s="1"/>
  <c r="BA436" i="1"/>
  <c r="BB436" i="1"/>
  <c r="BN436" i="1" a="1"/>
  <c r="BN436" i="1" s="1"/>
  <c r="BC436" i="1"/>
  <c r="BD436" i="1"/>
  <c r="BD265" i="1"/>
  <c r="BC265" i="1"/>
  <c r="BB265" i="1"/>
  <c r="BN265" i="1" a="1"/>
  <c r="BN265" i="1" s="1"/>
  <c r="BA265" i="1"/>
  <c r="BN65" i="1" a="1"/>
  <c r="BN65" i="1" s="1"/>
  <c r="BB65" i="1"/>
  <c r="BC65" i="1"/>
  <c r="BA65" i="1"/>
  <c r="BD65" i="1"/>
  <c r="BM809" i="1" a="1"/>
  <c r="BM809" i="1" s="1"/>
  <c r="AZ809" i="1"/>
  <c r="AX809" i="1"/>
  <c r="AW809" i="1"/>
  <c r="AY809" i="1"/>
  <c r="AX487" i="1"/>
  <c r="AZ487" i="1"/>
  <c r="AY487" i="1"/>
  <c r="BM487" i="1" a="1"/>
  <c r="BM487" i="1" s="1"/>
  <c r="AW487" i="1"/>
  <c r="BB965" i="1"/>
  <c r="BC965" i="1"/>
  <c r="BA965" i="1"/>
  <c r="BN965" i="1" a="1"/>
  <c r="BN965" i="1" s="1"/>
  <c r="BD965" i="1"/>
  <c r="BC548" i="1"/>
  <c r="BD548" i="1"/>
  <c r="BB548" i="1"/>
  <c r="BA548" i="1"/>
  <c r="BN548" i="1" a="1"/>
  <c r="BN548" i="1" s="1"/>
  <c r="BN980" i="1" a="1"/>
  <c r="BN980" i="1" s="1"/>
  <c r="BB980" i="1"/>
  <c r="BD980" i="1"/>
  <c r="BC980" i="1"/>
  <c r="BA980" i="1"/>
  <c r="BB562" i="1"/>
  <c r="BN562" i="1" a="1"/>
  <c r="BN562" i="1" s="1"/>
  <c r="BC562" i="1"/>
  <c r="BA562" i="1"/>
  <c r="BD562" i="1"/>
  <c r="BM193" i="1" a="1"/>
  <c r="BM193" i="1" s="1"/>
  <c r="AY193" i="1"/>
  <c r="AZ193" i="1"/>
  <c r="AW193" i="1"/>
  <c r="AX193" i="1"/>
  <c r="BN961" i="1" a="1"/>
  <c r="BN961" i="1" s="1"/>
  <c r="BC961" i="1"/>
  <c r="BA961" i="1"/>
  <c r="BB961" i="1"/>
  <c r="BD961" i="1"/>
  <c r="BB897" i="1"/>
  <c r="BC897" i="1"/>
  <c r="BA897" i="1"/>
  <c r="BD897" i="1"/>
  <c r="BN897" i="1" a="1"/>
  <c r="BN897" i="1" s="1"/>
  <c r="BN833" i="1" a="1"/>
  <c r="BN833" i="1" s="1"/>
  <c r="BC833" i="1"/>
  <c r="BA833" i="1"/>
  <c r="BB833" i="1"/>
  <c r="BD833" i="1"/>
  <c r="BN769" i="1" a="1"/>
  <c r="BN769" i="1" s="1"/>
  <c r="BC769" i="1"/>
  <c r="BA769" i="1"/>
  <c r="BB769" i="1"/>
  <c r="BD769" i="1"/>
  <c r="BD705" i="1"/>
  <c r="BN705" i="1" a="1"/>
  <c r="BN705" i="1" s="1"/>
  <c r="BC705" i="1"/>
  <c r="BA705" i="1"/>
  <c r="BB705" i="1"/>
  <c r="BN613" i="1" a="1"/>
  <c r="BN613" i="1" s="1"/>
  <c r="BA613" i="1"/>
  <c r="BB613" i="1"/>
  <c r="BC613" i="1"/>
  <c r="BD613" i="1"/>
  <c r="BB476" i="1"/>
  <c r="BC476" i="1"/>
  <c r="BD476" i="1"/>
  <c r="BN476" i="1" a="1"/>
  <c r="BN476" i="1" s="1"/>
  <c r="BA476" i="1"/>
  <c r="BD305" i="1"/>
  <c r="BA305" i="1"/>
  <c r="BN305" i="1" a="1"/>
  <c r="BN305" i="1" s="1"/>
  <c r="BB305" i="1"/>
  <c r="BC305" i="1"/>
  <c r="BN124" i="1" a="1"/>
  <c r="BN124" i="1" s="1"/>
  <c r="BC124" i="1"/>
  <c r="BD124" i="1"/>
  <c r="BA124" i="1"/>
  <c r="BB124" i="1"/>
  <c r="BM868" i="1" a="1"/>
  <c r="BM868" i="1" s="1"/>
  <c r="AW868" i="1"/>
  <c r="AX868" i="1"/>
  <c r="AY868" i="1"/>
  <c r="AZ868" i="1"/>
  <c r="BM612" i="1" a="1"/>
  <c r="BM612" i="1" s="1"/>
  <c r="AW612" i="1"/>
  <c r="AX612" i="1"/>
  <c r="AY612" i="1"/>
  <c r="AZ612" i="1"/>
  <c r="AV552" i="1" a="1"/>
  <c r="AV552" i="1" s="1"/>
  <c r="BN658" i="1" a="1"/>
  <c r="BN658" i="1" s="1"/>
  <c r="BA658" i="1"/>
  <c r="BB658" i="1"/>
  <c r="BD658" i="1"/>
  <c r="BC658" i="1"/>
  <c r="BN1004" i="1" a="1"/>
  <c r="BN1004" i="1" s="1"/>
  <c r="BA1004" i="1"/>
  <c r="BD1004" i="1"/>
  <c r="BB1004" i="1"/>
  <c r="BC1004" i="1"/>
  <c r="BN682" i="1" a="1"/>
  <c r="BN682" i="1" s="1"/>
  <c r="BA682" i="1"/>
  <c r="BB682" i="1"/>
  <c r="BD682" i="1"/>
  <c r="BC682" i="1"/>
  <c r="AZ881" i="1"/>
  <c r="AX881" i="1"/>
  <c r="AW881" i="1"/>
  <c r="BM881" i="1" a="1"/>
  <c r="BM881" i="1" s="1"/>
  <c r="AY881" i="1"/>
  <c r="BN1008" i="1" a="1"/>
  <c r="BN1008" i="1" s="1"/>
  <c r="BB1008" i="1"/>
  <c r="BC1008" i="1"/>
  <c r="BA1008" i="1"/>
  <c r="BD1008" i="1"/>
  <c r="BN944" i="1" a="1"/>
  <c r="BN944" i="1" s="1"/>
  <c r="BA944" i="1"/>
  <c r="BD944" i="1"/>
  <c r="BB944" i="1"/>
  <c r="BC944" i="1"/>
  <c r="BC880" i="1"/>
  <c r="BN880" i="1" a="1"/>
  <c r="BN880" i="1" s="1"/>
  <c r="BA880" i="1"/>
  <c r="BB880" i="1"/>
  <c r="BD880" i="1"/>
  <c r="BB816" i="1"/>
  <c r="BD816" i="1"/>
  <c r="BC816" i="1"/>
  <c r="BA816" i="1"/>
  <c r="BN816" i="1" a="1"/>
  <c r="BN816" i="1" s="1"/>
  <c r="BN752" i="1" a="1"/>
  <c r="BN752" i="1" s="1"/>
  <c r="BA752" i="1"/>
  <c r="BB752" i="1"/>
  <c r="BD752" i="1"/>
  <c r="BC752" i="1"/>
  <c r="BN686" i="1" a="1"/>
  <c r="BN686" i="1" s="1"/>
  <c r="BA686" i="1"/>
  <c r="BB686" i="1"/>
  <c r="BD686" i="1"/>
  <c r="BC686" i="1"/>
  <c r="BA586" i="1"/>
  <c r="BB586" i="1"/>
  <c r="BN586" i="1" a="1"/>
  <c r="BN586" i="1" s="1"/>
  <c r="BC586" i="1"/>
  <c r="BD586" i="1"/>
  <c r="BN429" i="1" a="1"/>
  <c r="BN429" i="1" s="1"/>
  <c r="BB429" i="1"/>
  <c r="BC429" i="1"/>
  <c r="BA429" i="1"/>
  <c r="BD429" i="1"/>
  <c r="BN260" i="1" a="1"/>
  <c r="BN260" i="1" s="1"/>
  <c r="BD260" i="1"/>
  <c r="BA260" i="1"/>
  <c r="BB260" i="1"/>
  <c r="BC260" i="1"/>
  <c r="BN57" i="1" a="1"/>
  <c r="BN57" i="1" s="1"/>
  <c r="BA57" i="1"/>
  <c r="BB57" i="1"/>
  <c r="BC57" i="1"/>
  <c r="BD57" i="1"/>
  <c r="BM801" i="1" a="1"/>
  <c r="BM801" i="1" s="1"/>
  <c r="AY801" i="1"/>
  <c r="AZ801" i="1"/>
  <c r="AX801" i="1"/>
  <c r="AW801" i="1"/>
  <c r="BM465" i="1" a="1"/>
  <c r="BM465" i="1" s="1"/>
  <c r="AX465" i="1"/>
  <c r="AY465" i="1"/>
  <c r="AW465" i="1"/>
  <c r="AZ465" i="1"/>
  <c r="BD925" i="1"/>
  <c r="BB925" i="1"/>
  <c r="BN925" i="1" a="1"/>
  <c r="BN925" i="1" s="1"/>
  <c r="BC925" i="1"/>
  <c r="BA925" i="1"/>
  <c r="BN337" i="1" a="1"/>
  <c r="BN337" i="1" s="1"/>
  <c r="BA337" i="1"/>
  <c r="BB337" i="1"/>
  <c r="BD337" i="1"/>
  <c r="BC337" i="1"/>
  <c r="BN956" i="1" a="1"/>
  <c r="BN956" i="1" s="1"/>
  <c r="BA956" i="1"/>
  <c r="BB956" i="1"/>
  <c r="BC956" i="1"/>
  <c r="BD956" i="1"/>
  <c r="BB999" i="1"/>
  <c r="BD999" i="1"/>
  <c r="BN999" i="1" a="1"/>
  <c r="BN999" i="1" s="1"/>
  <c r="BC999" i="1"/>
  <c r="BA999" i="1"/>
  <c r="BD935" i="1"/>
  <c r="BA935" i="1"/>
  <c r="BB935" i="1"/>
  <c r="BN935" i="1" a="1"/>
  <c r="BN935" i="1" s="1"/>
  <c r="BC935" i="1"/>
  <c r="BA871" i="1"/>
  <c r="BB871" i="1"/>
  <c r="BD871" i="1"/>
  <c r="BN871" i="1" a="1"/>
  <c r="BN871" i="1" s="1"/>
  <c r="BC871" i="1"/>
  <c r="BA807" i="1"/>
  <c r="BB807" i="1"/>
  <c r="BD807" i="1"/>
  <c r="BN807" i="1" a="1"/>
  <c r="BN807" i="1" s="1"/>
  <c r="BC807" i="1"/>
  <c r="BA743" i="1"/>
  <c r="BB743" i="1"/>
  <c r="BD743" i="1"/>
  <c r="BN743" i="1" a="1"/>
  <c r="BN743" i="1" s="1"/>
  <c r="BC743" i="1"/>
  <c r="BB674" i="1"/>
  <c r="BD674" i="1"/>
  <c r="BC674" i="1"/>
  <c r="BN674" i="1" a="1"/>
  <c r="BN674" i="1" s="1"/>
  <c r="BA674" i="1"/>
  <c r="BN569" i="1" a="1"/>
  <c r="BN569" i="1" s="1"/>
  <c r="BA569" i="1"/>
  <c r="BC569" i="1"/>
  <c r="BD569" i="1"/>
  <c r="BB569" i="1"/>
  <c r="BN405" i="1" a="1"/>
  <c r="BN405" i="1" s="1"/>
  <c r="BA405" i="1"/>
  <c r="BC405" i="1"/>
  <c r="BD405" i="1"/>
  <c r="BB405" i="1"/>
  <c r="BN236" i="1" a="1"/>
  <c r="BN236" i="1" s="1"/>
  <c r="BC236" i="1"/>
  <c r="BA236" i="1"/>
  <c r="BB236" i="1"/>
  <c r="BD236" i="1"/>
  <c r="BM1020" i="1" a="1"/>
  <c r="BM1020" i="1" s="1"/>
  <c r="AW1020" i="1"/>
  <c r="AX1020" i="1"/>
  <c r="AZ1020" i="1"/>
  <c r="AY1020" i="1"/>
  <c r="BM764" i="1" a="1"/>
  <c r="BM764" i="1" s="1"/>
  <c r="AW764" i="1"/>
  <c r="AX764" i="1"/>
  <c r="AZ764" i="1"/>
  <c r="AY764" i="1"/>
  <c r="AX362" i="1"/>
  <c r="BM362" i="1" a="1"/>
  <c r="BM362" i="1" s="1"/>
  <c r="AY362" i="1"/>
  <c r="AZ362" i="1"/>
  <c r="AW362" i="1"/>
  <c r="BC909" i="1"/>
  <c r="BA909" i="1"/>
  <c r="BD909" i="1"/>
  <c r="BB909" i="1"/>
  <c r="BN909" i="1" a="1"/>
  <c r="BN909" i="1" s="1"/>
  <c r="BN465" i="1" a="1"/>
  <c r="BN465" i="1" s="1"/>
  <c r="BB465" i="1"/>
  <c r="BC465" i="1"/>
  <c r="BA465" i="1"/>
  <c r="BD465" i="1"/>
  <c r="AY514" i="1"/>
  <c r="BM514" i="1" a="1"/>
  <c r="BM514" i="1" s="1"/>
  <c r="AX514" i="1"/>
  <c r="AZ514" i="1"/>
  <c r="AW514" i="1"/>
  <c r="BN772" i="1" a="1"/>
  <c r="BN772" i="1" s="1"/>
  <c r="BB772" i="1"/>
  <c r="BD772" i="1"/>
  <c r="BA772" i="1"/>
  <c r="BC772" i="1"/>
  <c r="BA205" i="1"/>
  <c r="BB205" i="1"/>
  <c r="BC205" i="1"/>
  <c r="BD205" i="1"/>
  <c r="BN205" i="1" a="1"/>
  <c r="BN205" i="1" s="1"/>
  <c r="BB998" i="1"/>
  <c r="BD998" i="1"/>
  <c r="BN998" i="1" a="1"/>
  <c r="BN998" i="1" s="1"/>
  <c r="BC998" i="1"/>
  <c r="BA998" i="1"/>
  <c r="BD934" i="1"/>
  <c r="BC934" i="1"/>
  <c r="BN934" i="1" a="1"/>
  <c r="BN934" i="1" s="1"/>
  <c r="BA934" i="1"/>
  <c r="BB934" i="1"/>
  <c r="BD870" i="1"/>
  <c r="BC870" i="1"/>
  <c r="BN870" i="1" a="1"/>
  <c r="BN870" i="1" s="1"/>
  <c r="BA870" i="1"/>
  <c r="BB870" i="1"/>
  <c r="BD806" i="1"/>
  <c r="BC806" i="1"/>
  <c r="BN806" i="1" a="1"/>
  <c r="BN806" i="1" s="1"/>
  <c r="BA806" i="1"/>
  <c r="BB806" i="1"/>
  <c r="BD742" i="1"/>
  <c r="BC742" i="1"/>
  <c r="BN742" i="1" a="1"/>
  <c r="BN742" i="1" s="1"/>
  <c r="BA742" i="1"/>
  <c r="BB742" i="1"/>
  <c r="BC673" i="1"/>
  <c r="BA673" i="1"/>
  <c r="BB673" i="1"/>
  <c r="BD673" i="1"/>
  <c r="BN673" i="1" a="1"/>
  <c r="BN673" i="1" s="1"/>
  <c r="BB565" i="1"/>
  <c r="BC565" i="1"/>
  <c r="BD565" i="1"/>
  <c r="BN565" i="1" a="1"/>
  <c r="BN565" i="1" s="1"/>
  <c r="BA565" i="1"/>
  <c r="BN404" i="1" a="1"/>
  <c r="BN404" i="1" s="1"/>
  <c r="BC404" i="1"/>
  <c r="BD404" i="1"/>
  <c r="BB404" i="1"/>
  <c r="BA404" i="1"/>
  <c r="BN233" i="1" a="1"/>
  <c r="BN233" i="1" s="1"/>
  <c r="BA233" i="1"/>
  <c r="BC233" i="1"/>
  <c r="BD233" i="1"/>
  <c r="BB233" i="1"/>
  <c r="BM1017" i="1" a="1"/>
  <c r="BM1017" i="1" s="1"/>
  <c r="AY1017" i="1"/>
  <c r="AZ1017" i="1"/>
  <c r="AW1017" i="1"/>
  <c r="AX1017" i="1"/>
  <c r="BM761" i="1" a="1"/>
  <c r="BM761" i="1" s="1"/>
  <c r="AY761" i="1"/>
  <c r="AZ761" i="1"/>
  <c r="AW761" i="1"/>
  <c r="AX761" i="1"/>
  <c r="AX353" i="1"/>
  <c r="AY353" i="1"/>
  <c r="AZ353" i="1"/>
  <c r="AW353" i="1"/>
  <c r="BM353" i="1" a="1"/>
  <c r="BM353" i="1" s="1"/>
  <c r="BD659" i="1"/>
  <c r="BC659" i="1"/>
  <c r="BA659" i="1"/>
  <c r="BN659" i="1" a="1"/>
  <c r="BN659" i="1" s="1"/>
  <c r="BB659" i="1"/>
  <c r="BD595" i="1"/>
  <c r="BA595" i="1"/>
  <c r="BC595" i="1"/>
  <c r="BN595" i="1" a="1"/>
  <c r="BN595" i="1" s="1"/>
  <c r="BB595" i="1"/>
  <c r="BD531" i="1"/>
  <c r="BA531" i="1"/>
  <c r="BB531" i="1"/>
  <c r="BN531" i="1" a="1"/>
  <c r="BN531" i="1" s="1"/>
  <c r="BC531" i="1"/>
  <c r="BD467" i="1"/>
  <c r="BA467" i="1"/>
  <c r="BB467" i="1"/>
  <c r="BN467" i="1" a="1"/>
  <c r="BN467" i="1" s="1"/>
  <c r="BC467" i="1"/>
  <c r="BD403" i="1"/>
  <c r="BA403" i="1"/>
  <c r="BB403" i="1"/>
  <c r="BN403" i="1" a="1"/>
  <c r="BN403" i="1" s="1"/>
  <c r="BC403" i="1"/>
  <c r="BD339" i="1"/>
  <c r="BA339" i="1"/>
  <c r="BB339" i="1"/>
  <c r="BN339" i="1" a="1"/>
  <c r="BN339" i="1" s="1"/>
  <c r="BC339" i="1"/>
  <c r="BC275" i="1"/>
  <c r="BA275" i="1"/>
  <c r="BD275" i="1"/>
  <c r="BN275" i="1" a="1"/>
  <c r="BN275" i="1" s="1"/>
  <c r="BB275" i="1"/>
  <c r="BD211" i="1"/>
  <c r="BA211" i="1"/>
  <c r="BB211" i="1"/>
  <c r="BN211" i="1" a="1"/>
  <c r="BN211" i="1" s="1"/>
  <c r="BC211" i="1"/>
  <c r="BD147" i="1"/>
  <c r="BA147" i="1"/>
  <c r="BB147" i="1"/>
  <c r="BN147" i="1" a="1"/>
  <c r="BN147" i="1" s="1"/>
  <c r="BC147" i="1"/>
  <c r="BD83" i="1"/>
  <c r="BA83" i="1"/>
  <c r="BB83" i="1"/>
  <c r="BN83" i="1" a="1"/>
  <c r="BN83" i="1" s="1"/>
  <c r="BC83" i="1"/>
  <c r="AY1019" i="1"/>
  <c r="AZ1019" i="1"/>
  <c r="BM1019" i="1" a="1"/>
  <c r="BM1019" i="1" s="1"/>
  <c r="AW1019" i="1"/>
  <c r="AX1019" i="1"/>
  <c r="AY955" i="1"/>
  <c r="AZ955" i="1"/>
  <c r="AW955" i="1"/>
  <c r="BM955" i="1" a="1"/>
  <c r="BM955" i="1" s="1"/>
  <c r="AX955" i="1"/>
  <c r="AY891" i="1"/>
  <c r="AZ891" i="1"/>
  <c r="BM891" i="1" a="1"/>
  <c r="BM891" i="1" s="1"/>
  <c r="AW891" i="1"/>
  <c r="AX891" i="1"/>
  <c r="AY827" i="1"/>
  <c r="AZ827" i="1"/>
  <c r="AW827" i="1"/>
  <c r="BM827" i="1" a="1"/>
  <c r="BM827" i="1" s="1"/>
  <c r="AX827" i="1"/>
  <c r="AY763" i="1"/>
  <c r="AZ763" i="1"/>
  <c r="BM763" i="1" a="1"/>
  <c r="BM763" i="1" s="1"/>
  <c r="AW763" i="1"/>
  <c r="AX763" i="1"/>
  <c r="AZ699" i="1"/>
  <c r="AW699" i="1"/>
  <c r="AX699" i="1"/>
  <c r="BM699" i="1" a="1"/>
  <c r="BM699" i="1" s="1"/>
  <c r="AY699" i="1"/>
  <c r="AZ635" i="1"/>
  <c r="AX635" i="1"/>
  <c r="AW635" i="1"/>
  <c r="BM635" i="1" a="1"/>
  <c r="BM635" i="1" s="1"/>
  <c r="AY635" i="1"/>
  <c r="AW535" i="1"/>
  <c r="AY535" i="1"/>
  <c r="AZ535" i="1"/>
  <c r="BM535" i="1" a="1"/>
  <c r="BM535" i="1" s="1"/>
  <c r="AX535" i="1"/>
  <c r="BM361" i="1" a="1"/>
  <c r="BM361" i="1" s="1"/>
  <c r="AX361" i="1"/>
  <c r="AZ361" i="1"/>
  <c r="AW361" i="1"/>
  <c r="AY361" i="1"/>
  <c r="AY105" i="1"/>
  <c r="AW105" i="1"/>
  <c r="BM105" i="1" a="1"/>
  <c r="BM105" i="1" s="1"/>
  <c r="AX105" i="1"/>
  <c r="AZ105" i="1"/>
  <c r="BC506" i="1"/>
  <c r="BD506" i="1"/>
  <c r="BA506" i="1"/>
  <c r="BB506" i="1"/>
  <c r="BN506" i="1" a="1"/>
  <c r="BN506" i="1" s="1"/>
  <c r="BC442" i="1"/>
  <c r="BD442" i="1"/>
  <c r="BA442" i="1"/>
  <c r="BB442" i="1"/>
  <c r="BN442" i="1" a="1"/>
  <c r="BN442" i="1" s="1"/>
  <c r="BC378" i="1"/>
  <c r="BD378" i="1"/>
  <c r="BA378" i="1"/>
  <c r="BB378" i="1"/>
  <c r="BN378" i="1" a="1"/>
  <c r="BN378" i="1" s="1"/>
  <c r="BC314" i="1"/>
  <c r="BB314" i="1"/>
  <c r="BD314" i="1"/>
  <c r="BA314" i="1"/>
  <c r="BN314" i="1" a="1"/>
  <c r="BN314" i="1" s="1"/>
  <c r="BC250" i="1"/>
  <c r="BD250" i="1"/>
  <c r="BA250" i="1"/>
  <c r="BB250" i="1"/>
  <c r="BN250" i="1" a="1"/>
  <c r="BN250" i="1" s="1"/>
  <c r="BC186" i="1"/>
  <c r="BD186" i="1"/>
  <c r="BA186" i="1"/>
  <c r="BB186" i="1"/>
  <c r="BN186" i="1" a="1"/>
  <c r="BN186" i="1" s="1"/>
  <c r="BC122" i="1"/>
  <c r="BD122" i="1"/>
  <c r="BA122" i="1"/>
  <c r="BB122" i="1"/>
  <c r="BN122" i="1" a="1"/>
  <c r="BN122" i="1" s="1"/>
  <c r="BC58" i="1"/>
  <c r="BA58" i="1"/>
  <c r="BB58" i="1"/>
  <c r="BN58" i="1" a="1"/>
  <c r="BN58" i="1" s="1"/>
  <c r="BD58" i="1"/>
  <c r="AW994" i="1"/>
  <c r="AY994" i="1"/>
  <c r="AZ994" i="1"/>
  <c r="AX994" i="1"/>
  <c r="BM994" i="1" a="1"/>
  <c r="BM994" i="1" s="1"/>
  <c r="AW930" i="1"/>
  <c r="AY930" i="1"/>
  <c r="AZ930" i="1"/>
  <c r="BM930" i="1" a="1"/>
  <c r="BM930" i="1" s="1"/>
  <c r="AX930" i="1"/>
  <c r="AW866" i="1"/>
  <c r="AY866" i="1"/>
  <c r="AZ866" i="1"/>
  <c r="BM866" i="1" a="1"/>
  <c r="BM866" i="1" s="1"/>
  <c r="AX866" i="1"/>
  <c r="AW802" i="1"/>
  <c r="AY802" i="1"/>
  <c r="BM802" i="1" a="1"/>
  <c r="BM802" i="1" s="1"/>
  <c r="AX802" i="1"/>
  <c r="AZ802" i="1"/>
  <c r="AW738" i="1"/>
  <c r="AY738" i="1"/>
  <c r="AZ738" i="1"/>
  <c r="BM738" i="1" a="1"/>
  <c r="BM738" i="1" s="1"/>
  <c r="AX738" i="1"/>
  <c r="AW674" i="1"/>
  <c r="AY674" i="1"/>
  <c r="BM674" i="1" a="1"/>
  <c r="BM674" i="1" s="1"/>
  <c r="AX674" i="1"/>
  <c r="AZ674" i="1"/>
  <c r="AW610" i="1"/>
  <c r="AY610" i="1"/>
  <c r="AZ610" i="1"/>
  <c r="BM610" i="1" a="1"/>
  <c r="BM610" i="1" s="1"/>
  <c r="AX610" i="1"/>
  <c r="AY466" i="1"/>
  <c r="BM466" i="1" a="1"/>
  <c r="BM466" i="1" s="1"/>
  <c r="AW466" i="1"/>
  <c r="AX466" i="1"/>
  <c r="AZ466" i="1"/>
  <c r="AZ258" i="1"/>
  <c r="BM258" i="1" a="1"/>
  <c r="BM258" i="1" s="1"/>
  <c r="AW258" i="1"/>
  <c r="AX258" i="1"/>
  <c r="AY258" i="1"/>
  <c r="BD680" i="1"/>
  <c r="BC680" i="1"/>
  <c r="BN680" i="1" a="1"/>
  <c r="BN680" i="1" s="1"/>
  <c r="BA680" i="1"/>
  <c r="BB680" i="1"/>
  <c r="BB616" i="1"/>
  <c r="BN616" i="1" a="1"/>
  <c r="BN616" i="1" s="1"/>
  <c r="BC616" i="1"/>
  <c r="BD616" i="1"/>
  <c r="BA616" i="1"/>
  <c r="BA552" i="1"/>
  <c r="BB552" i="1"/>
  <c r="BN552" i="1" a="1"/>
  <c r="BN552" i="1" s="1"/>
  <c r="BC552" i="1"/>
  <c r="BD552" i="1"/>
  <c r="BD488" i="1"/>
  <c r="BA488" i="1"/>
  <c r="BB488" i="1"/>
  <c r="BN488" i="1" a="1"/>
  <c r="BN488" i="1" s="1"/>
  <c r="BC488" i="1"/>
  <c r="BA424" i="1"/>
  <c r="BB424" i="1"/>
  <c r="BN424" i="1" a="1"/>
  <c r="BN424" i="1" s="1"/>
  <c r="BC424" i="1"/>
  <c r="BD424" i="1"/>
  <c r="BD360" i="1"/>
  <c r="BA360" i="1"/>
  <c r="BB360" i="1"/>
  <c r="BN360" i="1" a="1"/>
  <c r="BN360" i="1" s="1"/>
  <c r="BC360" i="1"/>
  <c r="BN296" i="1" a="1"/>
  <c r="BN296" i="1" s="1"/>
  <c r="BC296" i="1"/>
  <c r="BA296" i="1"/>
  <c r="BB296" i="1"/>
  <c r="BD296" i="1"/>
  <c r="BA232" i="1"/>
  <c r="BB232" i="1"/>
  <c r="BN232" i="1" a="1"/>
  <c r="BN232" i="1" s="1"/>
  <c r="BC232" i="1"/>
  <c r="BD232" i="1"/>
  <c r="BD168" i="1"/>
  <c r="BA168" i="1"/>
  <c r="BB168" i="1"/>
  <c r="BN168" i="1" a="1"/>
  <c r="BN168" i="1" s="1"/>
  <c r="BC168" i="1"/>
  <c r="BA104" i="1"/>
  <c r="BB104" i="1"/>
  <c r="BN104" i="1" a="1"/>
  <c r="BN104" i="1" s="1"/>
  <c r="BC104" i="1"/>
  <c r="BD104" i="1"/>
  <c r="BA40" i="1"/>
  <c r="BB40" i="1"/>
  <c r="BN40" i="1" a="1"/>
  <c r="BN40" i="1" s="1"/>
  <c r="BC40" i="1"/>
  <c r="BD40" i="1"/>
  <c r="BM976" i="1" a="1"/>
  <c r="BM976" i="1" s="1"/>
  <c r="AW976" i="1"/>
  <c r="AX976" i="1"/>
  <c r="AY976" i="1"/>
  <c r="AZ976" i="1"/>
  <c r="AY912" i="1"/>
  <c r="AZ912" i="1"/>
  <c r="BM912" i="1" a="1"/>
  <c r="BM912" i="1" s="1"/>
  <c r="AW912" i="1"/>
  <c r="AX912" i="1"/>
  <c r="AX848" i="1"/>
  <c r="AY848" i="1"/>
  <c r="AZ848" i="1"/>
  <c r="BM848" i="1" a="1"/>
  <c r="BM848" i="1" s="1"/>
  <c r="AW848" i="1"/>
  <c r="BM784" i="1" a="1"/>
  <c r="BM784" i="1" s="1"/>
  <c r="AX784" i="1"/>
  <c r="AY784" i="1"/>
  <c r="AW784" i="1"/>
  <c r="AZ784" i="1"/>
  <c r="AW720" i="1"/>
  <c r="AX720" i="1"/>
  <c r="AY720" i="1"/>
  <c r="AZ720" i="1"/>
  <c r="BM720" i="1" a="1"/>
  <c r="BM720" i="1" s="1"/>
  <c r="BM656" i="1" a="1"/>
  <c r="BM656" i="1" s="1"/>
  <c r="AW656" i="1"/>
  <c r="AX656" i="1"/>
  <c r="AY656" i="1"/>
  <c r="AZ656" i="1"/>
  <c r="BM591" i="1" a="1"/>
  <c r="BM591" i="1" s="1"/>
  <c r="AY591" i="1"/>
  <c r="AZ591" i="1"/>
  <c r="AX591" i="1"/>
  <c r="AW591" i="1"/>
  <c r="BM418" i="1" a="1"/>
  <c r="BM418" i="1" s="1"/>
  <c r="AY418" i="1"/>
  <c r="AX418" i="1"/>
  <c r="AW418" i="1"/>
  <c r="AZ418" i="1"/>
  <c r="AY186" i="1"/>
  <c r="AX186" i="1"/>
  <c r="BM186" i="1" a="1"/>
  <c r="BM186" i="1" s="1"/>
  <c r="AW186" i="1"/>
  <c r="AZ186" i="1"/>
  <c r="AV949" i="1" a="1"/>
  <c r="AV949" i="1" s="1"/>
  <c r="BA679" i="1"/>
  <c r="BB679" i="1"/>
  <c r="BD679" i="1"/>
  <c r="BN679" i="1" a="1"/>
  <c r="BN679" i="1" s="1"/>
  <c r="BC679" i="1"/>
  <c r="BB615" i="1"/>
  <c r="BD615" i="1"/>
  <c r="BC615" i="1"/>
  <c r="BN615" i="1" a="1"/>
  <c r="BN615" i="1" s="1"/>
  <c r="BA615" i="1"/>
  <c r="BB551" i="1"/>
  <c r="BD551" i="1"/>
  <c r="BC551" i="1"/>
  <c r="BN551" i="1" a="1"/>
  <c r="BN551" i="1" s="1"/>
  <c r="BA551" i="1"/>
  <c r="BB487" i="1"/>
  <c r="BC487" i="1"/>
  <c r="BD487" i="1"/>
  <c r="BN487" i="1" a="1"/>
  <c r="BN487" i="1" s="1"/>
  <c r="BA487" i="1"/>
  <c r="BB423" i="1"/>
  <c r="BC423" i="1"/>
  <c r="BD423" i="1"/>
  <c r="BN423" i="1" a="1"/>
  <c r="BN423" i="1" s="1"/>
  <c r="BA423" i="1"/>
  <c r="BB359" i="1"/>
  <c r="BC359" i="1"/>
  <c r="BD359" i="1"/>
  <c r="BN359" i="1" a="1"/>
  <c r="BN359" i="1" s="1"/>
  <c r="BA359" i="1"/>
  <c r="BB295" i="1"/>
  <c r="BC295" i="1"/>
  <c r="BD295" i="1"/>
  <c r="BN295" i="1" a="1"/>
  <c r="BN295" i="1" s="1"/>
  <c r="BA295" i="1"/>
  <c r="BB231" i="1"/>
  <c r="BC231" i="1"/>
  <c r="BD231" i="1"/>
  <c r="BN231" i="1" a="1"/>
  <c r="BN231" i="1" s="1"/>
  <c r="BA231" i="1"/>
  <c r="BB167" i="1"/>
  <c r="BC167" i="1"/>
  <c r="BD167" i="1"/>
  <c r="BN167" i="1" a="1"/>
  <c r="BN167" i="1" s="1"/>
  <c r="BA167" i="1"/>
  <c r="BB103" i="1"/>
  <c r="BC103" i="1"/>
  <c r="BD103" i="1"/>
  <c r="BN103" i="1" a="1"/>
  <c r="BN103" i="1" s="1"/>
  <c r="BA103" i="1"/>
  <c r="BB39" i="1"/>
  <c r="BC39" i="1"/>
  <c r="BD39" i="1"/>
  <c r="BN39" i="1" a="1"/>
  <c r="BN39" i="1" s="1"/>
  <c r="BA39" i="1"/>
  <c r="BM975" i="1" a="1"/>
  <c r="BM975" i="1" s="1"/>
  <c r="AY975" i="1"/>
  <c r="AZ975" i="1"/>
  <c r="AX975" i="1"/>
  <c r="AW975" i="1"/>
  <c r="BM911" i="1" a="1"/>
  <c r="BM911" i="1" s="1"/>
  <c r="AY911" i="1"/>
  <c r="AZ911" i="1"/>
  <c r="AX911" i="1"/>
  <c r="AW911" i="1"/>
  <c r="BM847" i="1" a="1"/>
  <c r="BM847" i="1" s="1"/>
  <c r="AY847" i="1"/>
  <c r="AZ847" i="1"/>
  <c r="AX847" i="1"/>
  <c r="AW847" i="1"/>
  <c r="BM783" i="1" a="1"/>
  <c r="BM783" i="1" s="1"/>
  <c r="AY783" i="1"/>
  <c r="AZ783" i="1"/>
  <c r="AX783" i="1"/>
  <c r="AW783" i="1"/>
  <c r="BM719" i="1" a="1"/>
  <c r="BM719" i="1" s="1"/>
  <c r="AY719" i="1"/>
  <c r="AZ719" i="1"/>
  <c r="AX719" i="1"/>
  <c r="AW719" i="1"/>
  <c r="BM655" i="1" a="1"/>
  <c r="BM655" i="1" s="1"/>
  <c r="AY655" i="1"/>
  <c r="AZ655" i="1"/>
  <c r="AX655" i="1"/>
  <c r="AW655" i="1"/>
  <c r="AX586" i="1"/>
  <c r="AZ586" i="1"/>
  <c r="BM586" i="1" a="1"/>
  <c r="BM586" i="1" s="1"/>
  <c r="AW586" i="1"/>
  <c r="AY586" i="1"/>
  <c r="AX417" i="1"/>
  <c r="AY417" i="1"/>
  <c r="AZ417" i="1"/>
  <c r="AW417" i="1"/>
  <c r="BM417" i="1" a="1"/>
  <c r="BM417" i="1" s="1"/>
  <c r="AW185" i="1"/>
  <c r="AY185" i="1"/>
  <c r="AZ185" i="1"/>
  <c r="BM185" i="1" a="1"/>
  <c r="BM185" i="1" s="1"/>
  <c r="AX185" i="1"/>
  <c r="AV922" i="1" a="1"/>
  <c r="AV922" i="1" s="1"/>
  <c r="BN566" i="1" a="1"/>
  <c r="BN566" i="1" s="1"/>
  <c r="BD566" i="1"/>
  <c r="BA566" i="1"/>
  <c r="BC566" i="1"/>
  <c r="BB566" i="1"/>
  <c r="BN502" i="1" a="1"/>
  <c r="BN502" i="1" s="1"/>
  <c r="BD502" i="1"/>
  <c r="BA502" i="1"/>
  <c r="BC502" i="1"/>
  <c r="BB502" i="1"/>
  <c r="BN438" i="1" a="1"/>
  <c r="BN438" i="1" s="1"/>
  <c r="BD438" i="1"/>
  <c r="BA438" i="1"/>
  <c r="BC438" i="1"/>
  <c r="BB438" i="1"/>
  <c r="BN374" i="1" a="1"/>
  <c r="BN374" i="1" s="1"/>
  <c r="BD374" i="1"/>
  <c r="BA374" i="1"/>
  <c r="BB374" i="1"/>
  <c r="BC374" i="1"/>
  <c r="BN310" i="1" a="1"/>
  <c r="BN310" i="1" s="1"/>
  <c r="BA310" i="1"/>
  <c r="BB310" i="1"/>
  <c r="BC310" i="1"/>
  <c r="BD310" i="1"/>
  <c r="BN246" i="1" a="1"/>
  <c r="BN246" i="1" s="1"/>
  <c r="BD246" i="1"/>
  <c r="BA246" i="1"/>
  <c r="BC246" i="1"/>
  <c r="BB246" i="1"/>
  <c r="BN182" i="1" a="1"/>
  <c r="BN182" i="1" s="1"/>
  <c r="BD182" i="1"/>
  <c r="BA182" i="1"/>
  <c r="BC182" i="1"/>
  <c r="BB182" i="1"/>
  <c r="BN118" i="1" a="1"/>
  <c r="BN118" i="1" s="1"/>
  <c r="BD118" i="1"/>
  <c r="BA118" i="1"/>
  <c r="BB118" i="1"/>
  <c r="BC118" i="1"/>
  <c r="BN54" i="1" a="1"/>
  <c r="BN54" i="1" s="1"/>
  <c r="BD54" i="1"/>
  <c r="BA54" i="1"/>
  <c r="BC54" i="1"/>
  <c r="BB54" i="1"/>
  <c r="BM990" i="1" a="1"/>
  <c r="BM990" i="1" s="1"/>
  <c r="AX990" i="1"/>
  <c r="AY990" i="1"/>
  <c r="AW990" i="1"/>
  <c r="AZ990" i="1"/>
  <c r="BM926" i="1" a="1"/>
  <c r="BM926" i="1" s="1"/>
  <c r="AX926" i="1"/>
  <c r="AY926" i="1"/>
  <c r="AW926" i="1"/>
  <c r="AZ926" i="1"/>
  <c r="BM862" i="1" a="1"/>
  <c r="BM862" i="1" s="1"/>
  <c r="AX862" i="1"/>
  <c r="AY862" i="1"/>
  <c r="AZ862" i="1"/>
  <c r="AW862" i="1"/>
  <c r="BM798" i="1" a="1"/>
  <c r="BM798" i="1" s="1"/>
  <c r="AX798" i="1"/>
  <c r="AY798" i="1"/>
  <c r="AW798" i="1"/>
  <c r="AZ798" i="1"/>
  <c r="BM734" i="1" a="1"/>
  <c r="BM734" i="1" s="1"/>
  <c r="AX734" i="1"/>
  <c r="AY734" i="1"/>
  <c r="AW734" i="1"/>
  <c r="AZ734" i="1"/>
  <c r="BM670" i="1" a="1"/>
  <c r="BM670" i="1" s="1"/>
  <c r="AX670" i="1"/>
  <c r="AY670" i="1"/>
  <c r="AW670" i="1"/>
  <c r="AZ670" i="1"/>
  <c r="BM606" i="1" a="1"/>
  <c r="BM606" i="1" s="1"/>
  <c r="AX606" i="1"/>
  <c r="AY606" i="1"/>
  <c r="AZ606" i="1"/>
  <c r="AW606" i="1"/>
  <c r="AX457" i="1"/>
  <c r="AZ457" i="1"/>
  <c r="AY457" i="1"/>
  <c r="AW457" i="1"/>
  <c r="BM457" i="1" a="1"/>
  <c r="BM457" i="1" s="1"/>
  <c r="AY242" i="1"/>
  <c r="AX242" i="1"/>
  <c r="BM242" i="1" a="1"/>
  <c r="BM242" i="1" s="1"/>
  <c r="AW242" i="1"/>
  <c r="AZ242" i="1"/>
  <c r="BD133" i="1"/>
  <c r="BA133" i="1"/>
  <c r="BB133" i="1"/>
  <c r="BN133" i="1" a="1"/>
  <c r="BN133" i="1" s="1"/>
  <c r="BC133" i="1"/>
  <c r="BD69" i="1"/>
  <c r="BA69" i="1"/>
  <c r="BB69" i="1"/>
  <c r="BN69" i="1" a="1"/>
  <c r="BN69" i="1" s="1"/>
  <c r="BC69" i="1"/>
  <c r="BM1005" i="1" a="1"/>
  <c r="BM1005" i="1" s="1"/>
  <c r="AY1005" i="1"/>
  <c r="AX1005" i="1"/>
  <c r="AZ1005" i="1"/>
  <c r="AW1005" i="1"/>
  <c r="BM941" i="1" a="1"/>
  <c r="BM941" i="1" s="1"/>
  <c r="AY941" i="1"/>
  <c r="AX941" i="1"/>
  <c r="AW941" i="1"/>
  <c r="AZ941" i="1"/>
  <c r="BM877" i="1" a="1"/>
  <c r="BM877" i="1" s="1"/>
  <c r="AY877" i="1"/>
  <c r="AX877" i="1"/>
  <c r="AW877" i="1"/>
  <c r="AZ877" i="1"/>
  <c r="BM813" i="1" a="1"/>
  <c r="BM813" i="1" s="1"/>
  <c r="AY813" i="1"/>
  <c r="AX813" i="1"/>
  <c r="AW813" i="1"/>
  <c r="AZ813" i="1"/>
  <c r="BM749" i="1" a="1"/>
  <c r="BM749" i="1" s="1"/>
  <c r="AY749" i="1"/>
  <c r="AX749" i="1"/>
  <c r="AW749" i="1"/>
  <c r="AZ749" i="1"/>
  <c r="AY685" i="1"/>
  <c r="AX685" i="1"/>
  <c r="AW685" i="1"/>
  <c r="BM685" i="1" a="1"/>
  <c r="BM685" i="1" s="1"/>
  <c r="AZ685" i="1"/>
  <c r="AY621" i="1"/>
  <c r="AX621" i="1"/>
  <c r="BM621" i="1" a="1"/>
  <c r="BM621" i="1" s="1"/>
  <c r="AZ621" i="1"/>
  <c r="AW621" i="1"/>
  <c r="AW497" i="1"/>
  <c r="AY497" i="1"/>
  <c r="AZ497" i="1"/>
  <c r="BM497" i="1" a="1"/>
  <c r="BM497" i="1" s="1"/>
  <c r="AX497" i="1"/>
  <c r="AZ305" i="1"/>
  <c r="AW305" i="1"/>
  <c r="BM305" i="1" a="1"/>
  <c r="BM305" i="1" s="1"/>
  <c r="AX305" i="1"/>
  <c r="AY305" i="1"/>
  <c r="BM49" i="1" a="1"/>
  <c r="BM49" i="1" s="1"/>
  <c r="AX49" i="1"/>
  <c r="AZ49" i="1"/>
  <c r="AW49" i="1"/>
  <c r="AY49" i="1"/>
  <c r="BM536" i="1" a="1"/>
  <c r="BM536" i="1" s="1"/>
  <c r="AW536" i="1"/>
  <c r="AX536" i="1"/>
  <c r="AY536" i="1"/>
  <c r="AZ536" i="1"/>
  <c r="AW472" i="1"/>
  <c r="AX472" i="1"/>
  <c r="BM472" i="1" a="1"/>
  <c r="BM472" i="1" s="1"/>
  <c r="AY472" i="1"/>
  <c r="AZ472" i="1"/>
  <c r="AX408" i="1"/>
  <c r="AZ408" i="1"/>
  <c r="BM408" i="1" a="1"/>
  <c r="BM408" i="1" s="1"/>
  <c r="AW408" i="1"/>
  <c r="AY408" i="1"/>
  <c r="AZ344" i="1"/>
  <c r="BM344" i="1" a="1"/>
  <c r="BM344" i="1" s="1"/>
  <c r="AW344" i="1"/>
  <c r="AY344" i="1"/>
  <c r="AX344" i="1"/>
  <c r="AZ280" i="1"/>
  <c r="BM280" i="1" a="1"/>
  <c r="BM280" i="1" s="1"/>
  <c r="AW280" i="1"/>
  <c r="AY280" i="1"/>
  <c r="AX280" i="1"/>
  <c r="BM216" i="1" a="1"/>
  <c r="BM216" i="1" s="1"/>
  <c r="AW216" i="1"/>
  <c r="AY216" i="1"/>
  <c r="AX216" i="1"/>
  <c r="AZ216" i="1"/>
  <c r="BM152" i="1" a="1"/>
  <c r="BM152" i="1" s="1"/>
  <c r="AW152" i="1"/>
  <c r="AY152" i="1"/>
  <c r="AZ152" i="1"/>
  <c r="AX152" i="1"/>
  <c r="BM88" i="1" a="1"/>
  <c r="BM88" i="1" s="1"/>
  <c r="AW88" i="1"/>
  <c r="AZ88" i="1"/>
  <c r="AX88" i="1"/>
  <c r="AY88" i="1"/>
  <c r="AV24" i="1" a="1"/>
  <c r="AV24" i="1" s="1"/>
  <c r="AZ311" i="1"/>
  <c r="AW311" i="1"/>
  <c r="AY311" i="1"/>
  <c r="BM311" i="1" a="1"/>
  <c r="BM311" i="1" s="1"/>
  <c r="AX311" i="1"/>
  <c r="AZ247" i="1"/>
  <c r="AX247" i="1"/>
  <c r="BM247" i="1" a="1"/>
  <c r="BM247" i="1" s="1"/>
  <c r="AY247" i="1"/>
  <c r="AW247" i="1"/>
  <c r="AX183" i="1"/>
  <c r="AZ183" i="1"/>
  <c r="AY183" i="1"/>
  <c r="BM183" i="1" a="1"/>
  <c r="BM183" i="1" s="1"/>
  <c r="AW183" i="1"/>
  <c r="BM119" i="1" a="1"/>
  <c r="BM119" i="1" s="1"/>
  <c r="AY119" i="1"/>
  <c r="AZ119" i="1"/>
  <c r="AX119" i="1"/>
  <c r="AW119" i="1"/>
  <c r="BM55" i="1" a="1"/>
  <c r="BM55" i="1" s="1"/>
  <c r="AY55" i="1"/>
  <c r="AZ55" i="1"/>
  <c r="AW55" i="1"/>
  <c r="AX55" i="1"/>
  <c r="AV745" i="1" a="1"/>
  <c r="AV745" i="1" s="1"/>
  <c r="BM582" i="1" a="1"/>
  <c r="BM582" i="1" s="1"/>
  <c r="AW582" i="1"/>
  <c r="AY582" i="1"/>
  <c r="AZ582" i="1"/>
  <c r="AX582" i="1"/>
  <c r="BM518" i="1" a="1"/>
  <c r="BM518" i="1" s="1"/>
  <c r="AW518" i="1"/>
  <c r="AX518" i="1"/>
  <c r="AZ518" i="1"/>
  <c r="AY518" i="1"/>
  <c r="AY454" i="1"/>
  <c r="AW454" i="1"/>
  <c r="AX454" i="1"/>
  <c r="BM454" i="1" a="1"/>
  <c r="BM454" i="1" s="1"/>
  <c r="AZ454" i="1"/>
  <c r="BM390" i="1" a="1"/>
  <c r="BM390" i="1" s="1"/>
  <c r="AY390" i="1"/>
  <c r="AX390" i="1"/>
  <c r="AZ390" i="1"/>
  <c r="AW390" i="1"/>
  <c r="BM326" i="1" a="1"/>
  <c r="BM326" i="1" s="1"/>
  <c r="AY326" i="1"/>
  <c r="AX326" i="1"/>
  <c r="AW326" i="1"/>
  <c r="AZ326" i="1"/>
  <c r="BM262" i="1" a="1"/>
  <c r="BM262" i="1" s="1"/>
  <c r="AY262" i="1"/>
  <c r="AX262" i="1"/>
  <c r="AW262" i="1"/>
  <c r="AZ262" i="1"/>
  <c r="BM198" i="1" a="1"/>
  <c r="BM198" i="1" s="1"/>
  <c r="AW198" i="1"/>
  <c r="AY198" i="1"/>
  <c r="AX198" i="1"/>
  <c r="AZ198" i="1"/>
  <c r="BM134" i="1" a="1"/>
  <c r="BM134" i="1" s="1"/>
  <c r="AW134" i="1"/>
  <c r="AY134" i="1"/>
  <c r="AX134" i="1"/>
  <c r="AZ134" i="1"/>
  <c r="BM70" i="1" a="1"/>
  <c r="BM70" i="1" s="1"/>
  <c r="AW70" i="1"/>
  <c r="AY70" i="1"/>
  <c r="AZ70" i="1"/>
  <c r="AX70" i="1"/>
  <c r="AY573" i="1"/>
  <c r="AX573" i="1"/>
  <c r="BM573" i="1" a="1"/>
  <c r="BM573" i="1" s="1"/>
  <c r="AW573" i="1"/>
  <c r="AZ573" i="1"/>
  <c r="AY509" i="1"/>
  <c r="AZ509" i="1"/>
  <c r="BM509" i="1" a="1"/>
  <c r="BM509" i="1" s="1"/>
  <c r="AX509" i="1"/>
  <c r="AW509" i="1"/>
  <c r="AW445" i="1"/>
  <c r="AZ445" i="1"/>
  <c r="BM445" i="1" a="1"/>
  <c r="BM445" i="1" s="1"/>
  <c r="AX445" i="1"/>
  <c r="AY445" i="1"/>
  <c r="AZ381" i="1"/>
  <c r="AW381" i="1"/>
  <c r="BM381" i="1" a="1"/>
  <c r="BM381" i="1" s="1"/>
  <c r="AX381" i="1"/>
  <c r="AY381" i="1"/>
  <c r="AZ317" i="1"/>
  <c r="AW317" i="1"/>
  <c r="BM317" i="1" a="1"/>
  <c r="BM317" i="1" s="1"/>
  <c r="AX317" i="1"/>
  <c r="AY317" i="1"/>
  <c r="AX253" i="1"/>
  <c r="AZ253" i="1"/>
  <c r="BM253" i="1" a="1"/>
  <c r="BM253" i="1" s="1"/>
  <c r="AW253" i="1"/>
  <c r="AY253" i="1"/>
  <c r="AX189" i="1"/>
  <c r="AZ189" i="1"/>
  <c r="BM189" i="1" a="1"/>
  <c r="BM189" i="1" s="1"/>
  <c r="AW189" i="1"/>
  <c r="AY189" i="1"/>
  <c r="AX125" i="1"/>
  <c r="AY125" i="1"/>
  <c r="BM125" i="1" a="1"/>
  <c r="BM125" i="1" s="1"/>
  <c r="AZ125" i="1"/>
  <c r="AW125" i="1"/>
  <c r="AX61" i="1"/>
  <c r="AY61" i="1"/>
  <c r="AZ61" i="1"/>
  <c r="AW61" i="1"/>
  <c r="BM61" i="1" a="1"/>
  <c r="BM61" i="1" s="1"/>
  <c r="AV519" i="1" a="1"/>
  <c r="AV519" i="1" s="1"/>
  <c r="AZ580" i="1"/>
  <c r="AW580" i="1"/>
  <c r="AX580" i="1"/>
  <c r="BM580" i="1" a="1"/>
  <c r="BM580" i="1" s="1"/>
  <c r="AY580" i="1"/>
  <c r="AZ516" i="1"/>
  <c r="BM516" i="1" a="1"/>
  <c r="BM516" i="1" s="1"/>
  <c r="AX516" i="1"/>
  <c r="AY516" i="1"/>
  <c r="AW516" i="1"/>
  <c r="BM452" i="1" a="1"/>
  <c r="BM452" i="1" s="1"/>
  <c r="AW452" i="1"/>
  <c r="AX452" i="1"/>
  <c r="AY452" i="1"/>
  <c r="AZ452" i="1"/>
  <c r="AZ388" i="1"/>
  <c r="AY388" i="1"/>
  <c r="AX388" i="1"/>
  <c r="BM388" i="1" a="1"/>
  <c r="BM388" i="1" s="1"/>
  <c r="AW388" i="1"/>
  <c r="AZ324" i="1"/>
  <c r="BM324" i="1" a="1"/>
  <c r="BM324" i="1" s="1"/>
  <c r="AW324" i="1"/>
  <c r="AX324" i="1"/>
  <c r="AY324" i="1"/>
  <c r="AZ260" i="1"/>
  <c r="AY260" i="1"/>
  <c r="AX260" i="1"/>
  <c r="BM260" i="1" a="1"/>
  <c r="BM260" i="1" s="1"/>
  <c r="AW260" i="1"/>
  <c r="AX196" i="1"/>
  <c r="AZ196" i="1"/>
  <c r="BM196" i="1" a="1"/>
  <c r="BM196" i="1" s="1"/>
  <c r="AW196" i="1"/>
  <c r="AY196" i="1"/>
  <c r="AW132" i="1"/>
  <c r="AY132" i="1"/>
  <c r="BM132" i="1" a="1"/>
  <c r="BM132" i="1" s="1"/>
  <c r="AZ132" i="1"/>
  <c r="AX132" i="1"/>
  <c r="AW68" i="1"/>
  <c r="AY68" i="1"/>
  <c r="AZ68" i="1"/>
  <c r="AX68" i="1"/>
  <c r="BM68" i="1" a="1"/>
  <c r="BM68" i="1" s="1"/>
  <c r="AV1008" i="1" a="1"/>
  <c r="AV1008" i="1" s="1"/>
  <c r="AV853" i="1" a="1"/>
  <c r="AV853" i="1" s="1"/>
  <c r="BM531" i="1" a="1"/>
  <c r="BM531" i="1" s="1"/>
  <c r="AX531" i="1"/>
  <c r="AW531" i="1"/>
  <c r="AY531" i="1"/>
  <c r="AZ531" i="1"/>
  <c r="AZ467" i="1"/>
  <c r="AW467" i="1"/>
  <c r="AY467" i="1"/>
  <c r="AX467" i="1"/>
  <c r="BM467" i="1" a="1"/>
  <c r="BM467" i="1" s="1"/>
  <c r="BM403" i="1" a="1"/>
  <c r="BM403" i="1" s="1"/>
  <c r="AX403" i="1"/>
  <c r="AY403" i="1"/>
  <c r="AZ403" i="1"/>
  <c r="AW403" i="1"/>
  <c r="BM339" i="1" a="1"/>
  <c r="BM339" i="1" s="1"/>
  <c r="AX339" i="1"/>
  <c r="AY339" i="1"/>
  <c r="AZ339" i="1"/>
  <c r="AW339" i="1"/>
  <c r="BM275" i="1" a="1"/>
  <c r="BM275" i="1" s="1"/>
  <c r="AX275" i="1"/>
  <c r="AY275" i="1"/>
  <c r="AZ275" i="1"/>
  <c r="AW275" i="1"/>
  <c r="AX211" i="1"/>
  <c r="BM211" i="1" a="1"/>
  <c r="BM211" i="1" s="1"/>
  <c r="AW211" i="1"/>
  <c r="AY211" i="1"/>
  <c r="AZ211" i="1"/>
  <c r="BM147" i="1" a="1"/>
  <c r="BM147" i="1" s="1"/>
  <c r="AY147" i="1"/>
  <c r="AZ147" i="1"/>
  <c r="AX147" i="1"/>
  <c r="AW147" i="1"/>
  <c r="BM83" i="1" a="1"/>
  <c r="BM83" i="1" s="1"/>
  <c r="AY83" i="1"/>
  <c r="AW83" i="1"/>
  <c r="AZ83" i="1"/>
  <c r="AX83" i="1"/>
  <c r="AV956" i="1" a="1"/>
  <c r="AV956" i="1" s="1"/>
  <c r="AV559" i="1" a="1"/>
  <c r="AV559" i="1" s="1"/>
  <c r="AV813" i="1" a="1"/>
  <c r="AV813" i="1" s="1"/>
  <c r="AV751" i="1" a="1"/>
  <c r="AV751" i="1" s="1"/>
  <c r="AV598" i="1" a="1"/>
  <c r="AV598" i="1" s="1"/>
  <c r="AV691" i="1" a="1"/>
  <c r="AV691" i="1" s="1"/>
  <c r="AV674" i="1" a="1"/>
  <c r="AV674" i="1" s="1"/>
  <c r="AR827" i="1" a="1"/>
  <c r="AR827" i="1" s="1"/>
  <c r="AV304" i="1" a="1"/>
  <c r="AV304" i="1" s="1"/>
  <c r="AV83" i="1" a="1"/>
  <c r="AV83" i="1" s="1"/>
  <c r="AR763" i="1" a="1"/>
  <c r="AR763" i="1" s="1"/>
  <c r="AV493" i="1" a="1"/>
  <c r="AV493" i="1" s="1"/>
  <c r="AV429" i="1" a="1"/>
  <c r="AV429" i="1" s="1"/>
  <c r="AR718" i="1" a="1"/>
  <c r="AR718" i="1" s="1"/>
  <c r="AV234" i="1" a="1"/>
  <c r="AV234" i="1" s="1"/>
  <c r="AV160" i="1" a="1"/>
  <c r="AV160" i="1" s="1"/>
  <c r="AV33" i="1" a="1"/>
  <c r="AV33" i="1" s="1"/>
  <c r="AR291" i="1" a="1"/>
  <c r="AR291" i="1" s="1"/>
  <c r="AV159" i="1" a="1"/>
  <c r="AV159" i="1" s="1"/>
  <c r="AR1018" i="1" a="1"/>
  <c r="AR1018" i="1" s="1"/>
  <c r="AR286" i="1" a="1"/>
  <c r="AR286" i="1" s="1"/>
  <c r="AV146" i="1" a="1"/>
  <c r="AV146" i="1" s="1"/>
  <c r="AR983" i="1" a="1"/>
  <c r="AR983" i="1" s="1"/>
  <c r="AR702" i="1" a="1"/>
  <c r="AR702" i="1" s="1"/>
  <c r="AR37" i="1" a="1"/>
  <c r="AR37" i="1" s="1"/>
  <c r="AR480" i="1" a="1"/>
  <c r="AR480" i="1" s="1"/>
  <c r="AR201" i="1" a="1"/>
  <c r="AR201" i="1" s="1"/>
  <c r="AR85" i="1" a="1"/>
  <c r="AR85" i="1" s="1"/>
  <c r="AR447" i="1" a="1"/>
  <c r="AR447" i="1" s="1"/>
  <c r="AR90" i="1" a="1"/>
  <c r="AR90" i="1" s="1"/>
  <c r="BN1019" i="1" a="1"/>
  <c r="BN1019" i="1" s="1"/>
  <c r="BA1019" i="1"/>
  <c r="BD1019" i="1"/>
  <c r="BC1019" i="1"/>
  <c r="BB1019" i="1"/>
  <c r="BD604" i="1"/>
  <c r="BC604" i="1"/>
  <c r="BA604" i="1"/>
  <c r="BN604" i="1" a="1"/>
  <c r="BN604" i="1" s="1"/>
  <c r="BB604" i="1"/>
  <c r="BN700" i="1" a="1"/>
  <c r="BN700" i="1" s="1"/>
  <c r="BA700" i="1"/>
  <c r="BB700" i="1"/>
  <c r="BD700" i="1"/>
  <c r="BC700" i="1"/>
  <c r="BN393" i="1" a="1"/>
  <c r="BN393" i="1" s="1"/>
  <c r="BA393" i="1"/>
  <c r="BB393" i="1"/>
  <c r="BC393" i="1"/>
  <c r="BD393" i="1"/>
  <c r="BN892" i="1" a="1"/>
  <c r="BN892" i="1" s="1"/>
  <c r="BA892" i="1"/>
  <c r="BB892" i="1"/>
  <c r="BD892" i="1"/>
  <c r="BC892" i="1"/>
  <c r="BC753" i="1"/>
  <c r="BA753" i="1"/>
  <c r="BB753" i="1"/>
  <c r="BD753" i="1"/>
  <c r="BN753" i="1" a="1"/>
  <c r="BN753" i="1" s="1"/>
  <c r="AY473" i="1"/>
  <c r="AW473" i="1"/>
  <c r="BM473" i="1" a="1"/>
  <c r="BM473" i="1" s="1"/>
  <c r="AX473" i="1"/>
  <c r="AZ473" i="1"/>
  <c r="BN928" i="1" a="1"/>
  <c r="BN928" i="1" s="1"/>
  <c r="BA928" i="1"/>
  <c r="BC928" i="1"/>
  <c r="BD928" i="1"/>
  <c r="BB928" i="1"/>
  <c r="BD217" i="1"/>
  <c r="BA217" i="1"/>
  <c r="BB217" i="1"/>
  <c r="BC217" i="1"/>
  <c r="BN217" i="1" a="1"/>
  <c r="BN217" i="1" s="1"/>
  <c r="BC983" i="1"/>
  <c r="BA983" i="1"/>
  <c r="BB983" i="1"/>
  <c r="BD983" i="1"/>
  <c r="BN983" i="1" a="1"/>
  <c r="BN983" i="1" s="1"/>
  <c r="BM956" i="1" a="1"/>
  <c r="BM956" i="1" s="1"/>
  <c r="AW956" i="1"/>
  <c r="AX956" i="1"/>
  <c r="AZ956" i="1"/>
  <c r="AY956" i="1"/>
  <c r="BN691" i="1" a="1"/>
  <c r="BN691" i="1" s="1"/>
  <c r="BC691" i="1"/>
  <c r="BA691" i="1"/>
  <c r="BB691" i="1"/>
  <c r="BD691" i="1"/>
  <c r="BN532" i="1" a="1"/>
  <c r="BN532" i="1" s="1"/>
  <c r="BC532" i="1"/>
  <c r="BD532" i="1"/>
  <c r="BA532" i="1"/>
  <c r="BB532" i="1"/>
  <c r="BB579" i="1"/>
  <c r="BC579" i="1"/>
  <c r="BD579" i="1"/>
  <c r="BN579" i="1" a="1"/>
  <c r="BN579" i="1" s="1"/>
  <c r="BA579" i="1"/>
  <c r="BB195" i="1"/>
  <c r="BC195" i="1"/>
  <c r="BD195" i="1"/>
  <c r="BN195" i="1" a="1"/>
  <c r="BN195" i="1" s="1"/>
  <c r="BA195" i="1"/>
  <c r="AY747" i="1"/>
  <c r="AZ747" i="1"/>
  <c r="BM747" i="1" a="1"/>
  <c r="BM747" i="1" s="1"/>
  <c r="AX747" i="1"/>
  <c r="AW747" i="1"/>
  <c r="BN362" i="1" a="1"/>
  <c r="BN362" i="1" s="1"/>
  <c r="BC362" i="1"/>
  <c r="BD362" i="1"/>
  <c r="BA362" i="1"/>
  <c r="BB362" i="1"/>
  <c r="AW914" i="1"/>
  <c r="AY914" i="1"/>
  <c r="AZ914" i="1"/>
  <c r="AX914" i="1"/>
  <c r="BM914" i="1" a="1"/>
  <c r="BM914" i="1" s="1"/>
  <c r="AW194" i="1"/>
  <c r="AX194" i="1"/>
  <c r="AZ194" i="1"/>
  <c r="BM194" i="1" a="1"/>
  <c r="BM194" i="1" s="1"/>
  <c r="AY194" i="1"/>
  <c r="BN408" i="1" a="1"/>
  <c r="BN408" i="1" s="1"/>
  <c r="BC408" i="1"/>
  <c r="BD408" i="1"/>
  <c r="BB408" i="1"/>
  <c r="BA408" i="1"/>
  <c r="BM960" i="1" a="1"/>
  <c r="BM960" i="1" s="1"/>
  <c r="AW960" i="1"/>
  <c r="AX960" i="1"/>
  <c r="AY960" i="1"/>
  <c r="AZ960" i="1"/>
  <c r="BM377" i="1" a="1"/>
  <c r="BM377" i="1" s="1"/>
  <c r="AX377" i="1"/>
  <c r="AY377" i="1"/>
  <c r="AZ377" i="1"/>
  <c r="AW377" i="1"/>
  <c r="BA550" i="1"/>
  <c r="BB550" i="1"/>
  <c r="BN550" i="1" a="1"/>
  <c r="BN550" i="1" s="1"/>
  <c r="BC550" i="1"/>
  <c r="BD550" i="1"/>
  <c r="BA989" i="1"/>
  <c r="BD989" i="1"/>
  <c r="BN989" i="1" a="1"/>
  <c r="BN989" i="1" s="1"/>
  <c r="BC989" i="1"/>
  <c r="BB989" i="1"/>
  <c r="BC987" i="1"/>
  <c r="BA987" i="1"/>
  <c r="BD987" i="1"/>
  <c r="BB987" i="1"/>
  <c r="BN987" i="1" a="1"/>
  <c r="BN987" i="1" s="1"/>
  <c r="BC731" i="1"/>
  <c r="BA731" i="1"/>
  <c r="BB731" i="1"/>
  <c r="BD731" i="1"/>
  <c r="BN731" i="1" a="1"/>
  <c r="BN731" i="1" s="1"/>
  <c r="BD204" i="1"/>
  <c r="BA204" i="1"/>
  <c r="BB204" i="1"/>
  <c r="BN204" i="1" a="1"/>
  <c r="BN204" i="1" s="1"/>
  <c r="BC204" i="1"/>
  <c r="BN876" i="1" a="1"/>
  <c r="BN876" i="1" s="1"/>
  <c r="BA876" i="1"/>
  <c r="BD876" i="1"/>
  <c r="BC876" i="1"/>
  <c r="BB876" i="1"/>
  <c r="BN834" i="1" a="1"/>
  <c r="BN834" i="1" s="1"/>
  <c r="BA834" i="1"/>
  <c r="BB834" i="1"/>
  <c r="BD834" i="1"/>
  <c r="BC834" i="1"/>
  <c r="BC477" i="1"/>
  <c r="BD477" i="1"/>
  <c r="BN477" i="1" a="1"/>
  <c r="BN477" i="1" s="1"/>
  <c r="BA477" i="1"/>
  <c r="BB477" i="1"/>
  <c r="BD692" i="1"/>
  <c r="BC692" i="1"/>
  <c r="BN692" i="1" a="1"/>
  <c r="BN692" i="1" s="1"/>
  <c r="BA692" i="1"/>
  <c r="BB692" i="1"/>
  <c r="BM977" i="1" a="1"/>
  <c r="BM977" i="1" s="1"/>
  <c r="AY977" i="1"/>
  <c r="AX977" i="1"/>
  <c r="AW977" i="1"/>
  <c r="AZ977" i="1"/>
  <c r="BB721" i="1"/>
  <c r="BD721" i="1"/>
  <c r="BN721" i="1" a="1"/>
  <c r="BN721" i="1" s="1"/>
  <c r="BC721" i="1"/>
  <c r="BA721" i="1"/>
  <c r="BC177" i="1"/>
  <c r="BD177" i="1"/>
  <c r="BN177" i="1" a="1"/>
  <c r="BN177" i="1" s="1"/>
  <c r="BA177" i="1"/>
  <c r="BB177" i="1"/>
  <c r="BA740" i="1"/>
  <c r="BB740" i="1"/>
  <c r="BD740" i="1"/>
  <c r="BC740" i="1"/>
  <c r="BN740" i="1" a="1"/>
  <c r="BN740" i="1" s="1"/>
  <c r="BC896" i="1"/>
  <c r="BN896" i="1" a="1"/>
  <c r="BN896" i="1" s="1"/>
  <c r="BA896" i="1"/>
  <c r="BB896" i="1"/>
  <c r="BD896" i="1"/>
  <c r="BC612" i="1"/>
  <c r="BA612" i="1"/>
  <c r="BB612" i="1"/>
  <c r="BD612" i="1"/>
  <c r="BN612" i="1" a="1"/>
  <c r="BN612" i="1" s="1"/>
  <c r="BN121" i="1" a="1"/>
  <c r="BN121" i="1" s="1"/>
  <c r="BA121" i="1"/>
  <c r="BB121" i="1"/>
  <c r="BC121" i="1"/>
  <c r="BD121" i="1"/>
  <c r="BN1021" i="1" a="1"/>
  <c r="BN1021" i="1" s="1"/>
  <c r="BC1021" i="1"/>
  <c r="BB1021" i="1"/>
  <c r="BD1021" i="1"/>
  <c r="BA1021" i="1"/>
  <c r="BN951" i="1" a="1"/>
  <c r="BN951" i="1" s="1"/>
  <c r="BC951" i="1"/>
  <c r="BD951" i="1"/>
  <c r="BA951" i="1"/>
  <c r="BB951" i="1"/>
  <c r="BN694" i="1" a="1"/>
  <c r="BN694" i="1" s="1"/>
  <c r="BB694" i="1"/>
  <c r="BD694" i="1"/>
  <c r="BA694" i="1"/>
  <c r="BC694" i="1"/>
  <c r="BN84" i="1" a="1"/>
  <c r="BN84" i="1" s="1"/>
  <c r="BC84" i="1"/>
  <c r="BD84" i="1"/>
  <c r="BB84" i="1"/>
  <c r="BA84" i="1"/>
  <c r="BN822" i="1" a="1"/>
  <c r="BN822" i="1" s="1"/>
  <c r="BB822" i="1"/>
  <c r="BD822" i="1"/>
  <c r="BA822" i="1"/>
  <c r="BC822" i="1"/>
  <c r="BD837" i="1"/>
  <c r="BC837" i="1"/>
  <c r="BA837" i="1"/>
  <c r="BN837" i="1" a="1"/>
  <c r="BN837" i="1" s="1"/>
  <c r="BB837" i="1"/>
  <c r="BN44" i="1" a="1"/>
  <c r="BN44" i="1" s="1"/>
  <c r="BC44" i="1"/>
  <c r="BA44" i="1"/>
  <c r="BB44" i="1"/>
  <c r="BD44" i="1"/>
  <c r="BD820" i="1"/>
  <c r="BC820" i="1"/>
  <c r="BN820" i="1" a="1"/>
  <c r="BN820" i="1" s="1"/>
  <c r="BA820" i="1"/>
  <c r="BB820" i="1"/>
  <c r="BA269" i="1"/>
  <c r="BD269" i="1"/>
  <c r="BB269" i="1"/>
  <c r="BC269" i="1"/>
  <c r="BN269" i="1" a="1"/>
  <c r="BN269" i="1" s="1"/>
  <c r="BB963" i="1"/>
  <c r="BD963" i="1"/>
  <c r="BA963" i="1"/>
  <c r="BN963" i="1" a="1"/>
  <c r="BN963" i="1" s="1"/>
  <c r="BC963" i="1"/>
  <c r="BA899" i="1"/>
  <c r="BD899" i="1"/>
  <c r="BB899" i="1"/>
  <c r="BN899" i="1" a="1"/>
  <c r="BN899" i="1" s="1"/>
  <c r="BC899" i="1"/>
  <c r="BA835" i="1"/>
  <c r="BB835" i="1"/>
  <c r="BD835" i="1"/>
  <c r="BN835" i="1" a="1"/>
  <c r="BN835" i="1" s="1"/>
  <c r="BC835" i="1"/>
  <c r="BA771" i="1"/>
  <c r="BB771" i="1"/>
  <c r="BD771" i="1"/>
  <c r="BN771" i="1" a="1"/>
  <c r="BN771" i="1" s="1"/>
  <c r="BC771" i="1"/>
  <c r="BA707" i="1"/>
  <c r="BB707" i="1"/>
  <c r="BD707" i="1"/>
  <c r="BN707" i="1" a="1"/>
  <c r="BN707" i="1" s="1"/>
  <c r="BC707" i="1"/>
  <c r="BD617" i="1"/>
  <c r="BN617" i="1" a="1"/>
  <c r="BN617" i="1" s="1"/>
  <c r="BB617" i="1"/>
  <c r="BC617" i="1"/>
  <c r="BA617" i="1"/>
  <c r="BN481" i="1" a="1"/>
  <c r="BN481" i="1" s="1"/>
  <c r="BA481" i="1"/>
  <c r="BB481" i="1"/>
  <c r="BC481" i="1"/>
  <c r="BD481" i="1"/>
  <c r="BA309" i="1"/>
  <c r="BB309" i="1"/>
  <c r="BC309" i="1"/>
  <c r="BN309" i="1" a="1"/>
  <c r="BN309" i="1" s="1"/>
  <c r="BD309" i="1"/>
  <c r="BN132" i="1" a="1"/>
  <c r="BN132" i="1" s="1"/>
  <c r="BD132" i="1"/>
  <c r="BA132" i="1"/>
  <c r="BC132" i="1"/>
  <c r="BB132" i="1"/>
  <c r="BM876" i="1" a="1"/>
  <c r="BM876" i="1" s="1"/>
  <c r="AX876" i="1"/>
  <c r="AY876" i="1"/>
  <c r="AW876" i="1"/>
  <c r="AZ876" i="1"/>
  <c r="BM620" i="1" a="1"/>
  <c r="BM620" i="1" s="1"/>
  <c r="AX620" i="1"/>
  <c r="AY620" i="1"/>
  <c r="AW620" i="1"/>
  <c r="AZ620" i="1"/>
  <c r="BA1013" i="1"/>
  <c r="BD1013" i="1"/>
  <c r="BB1013" i="1"/>
  <c r="BN1013" i="1" a="1"/>
  <c r="BN1013" i="1" s="1"/>
  <c r="BC1013" i="1"/>
  <c r="BN485" i="1" a="1"/>
  <c r="BN485" i="1" s="1"/>
  <c r="BA485" i="1"/>
  <c r="BB485" i="1"/>
  <c r="BC485" i="1"/>
  <c r="BD485" i="1"/>
  <c r="BN748" i="1" a="1"/>
  <c r="BN748" i="1" s="1"/>
  <c r="BA748" i="1"/>
  <c r="BD748" i="1"/>
  <c r="BC748" i="1"/>
  <c r="BB748" i="1"/>
  <c r="BN1002" i="1" a="1"/>
  <c r="BN1002" i="1" s="1"/>
  <c r="BB1002" i="1"/>
  <c r="BC1002" i="1"/>
  <c r="BD1002" i="1"/>
  <c r="BA1002" i="1"/>
  <c r="BN938" i="1" a="1"/>
  <c r="BN938" i="1" s="1"/>
  <c r="BA938" i="1"/>
  <c r="BC938" i="1"/>
  <c r="BB938" i="1"/>
  <c r="BD938" i="1"/>
  <c r="BN874" i="1" a="1"/>
  <c r="BN874" i="1" s="1"/>
  <c r="BA874" i="1"/>
  <c r="BB874" i="1"/>
  <c r="BD874" i="1"/>
  <c r="BC874" i="1"/>
  <c r="BN810" i="1" a="1"/>
  <c r="BN810" i="1" s="1"/>
  <c r="BA810" i="1"/>
  <c r="BB810" i="1"/>
  <c r="BD810" i="1"/>
  <c r="BC810" i="1"/>
  <c r="BN746" i="1" a="1"/>
  <c r="BN746" i="1" s="1"/>
  <c r="BA746" i="1"/>
  <c r="BB746" i="1"/>
  <c r="BD746" i="1"/>
  <c r="BC746" i="1"/>
  <c r="BD678" i="1"/>
  <c r="BC678" i="1"/>
  <c r="BN678" i="1" a="1"/>
  <c r="BN678" i="1" s="1"/>
  <c r="BA678" i="1"/>
  <c r="BB678" i="1"/>
  <c r="BN573" i="1" a="1"/>
  <c r="BN573" i="1" s="1"/>
  <c r="BA573" i="1"/>
  <c r="BB573" i="1"/>
  <c r="BD573" i="1"/>
  <c r="BC573" i="1"/>
  <c r="BC413" i="1"/>
  <c r="BD413" i="1"/>
  <c r="BN413" i="1" a="1"/>
  <c r="BN413" i="1" s="1"/>
  <c r="BA413" i="1"/>
  <c r="BB413" i="1"/>
  <c r="BA244" i="1"/>
  <c r="BB244" i="1"/>
  <c r="BN244" i="1" a="1"/>
  <c r="BN244" i="1" s="1"/>
  <c r="BC244" i="1"/>
  <c r="BD244" i="1"/>
  <c r="BA33" i="1"/>
  <c r="BB33" i="1"/>
  <c r="BC33" i="1"/>
  <c r="BD33" i="1"/>
  <c r="BN33" i="1" a="1"/>
  <c r="BN33" i="1" s="1"/>
  <c r="AY777" i="1"/>
  <c r="AZ777" i="1"/>
  <c r="AX777" i="1"/>
  <c r="AW777" i="1"/>
  <c r="BM777" i="1" a="1"/>
  <c r="BM777" i="1" s="1"/>
  <c r="BM401" i="1" a="1"/>
  <c r="BM401" i="1" s="1"/>
  <c r="AX401" i="1"/>
  <c r="AY401" i="1"/>
  <c r="AW401" i="1"/>
  <c r="AZ401" i="1"/>
  <c r="BN917" i="1" a="1"/>
  <c r="BN917" i="1" s="1"/>
  <c r="BC917" i="1"/>
  <c r="BD917" i="1"/>
  <c r="BB917" i="1"/>
  <c r="BA917" i="1"/>
  <c r="BA401" i="1"/>
  <c r="BB401" i="1"/>
  <c r="BC401" i="1"/>
  <c r="BD401" i="1"/>
  <c r="BN401" i="1" a="1"/>
  <c r="BN401" i="1" s="1"/>
  <c r="BN940" i="1" a="1"/>
  <c r="BN940" i="1" s="1"/>
  <c r="BA940" i="1"/>
  <c r="BC940" i="1"/>
  <c r="BD940" i="1"/>
  <c r="BB940" i="1"/>
  <c r="BC484" i="1"/>
  <c r="BD484" i="1"/>
  <c r="BA484" i="1"/>
  <c r="BB484" i="1"/>
  <c r="BN484" i="1" a="1"/>
  <c r="BN484" i="1" s="1"/>
  <c r="BN1017" i="1" a="1"/>
  <c r="BN1017" i="1" s="1"/>
  <c r="BC1017" i="1"/>
  <c r="BB1017" i="1"/>
  <c r="BA1017" i="1"/>
  <c r="BD1017" i="1"/>
  <c r="BC953" i="1"/>
  <c r="BB953" i="1"/>
  <c r="BD953" i="1"/>
  <c r="BA953" i="1"/>
  <c r="BN953" i="1" a="1"/>
  <c r="BN953" i="1" s="1"/>
  <c r="BN889" i="1" a="1"/>
  <c r="BN889" i="1" s="1"/>
  <c r="BC889" i="1"/>
  <c r="BA889" i="1"/>
  <c r="BD889" i="1"/>
  <c r="BB889" i="1"/>
  <c r="BN825" i="1" a="1"/>
  <c r="BN825" i="1" s="1"/>
  <c r="BC825" i="1"/>
  <c r="BA825" i="1"/>
  <c r="BB825" i="1"/>
  <c r="BD825" i="1"/>
  <c r="BN761" i="1" a="1"/>
  <c r="BN761" i="1" s="1"/>
  <c r="BC761" i="1"/>
  <c r="BB761" i="1"/>
  <c r="BD761" i="1"/>
  <c r="BA761" i="1"/>
  <c r="BC697" i="1"/>
  <c r="BA697" i="1"/>
  <c r="BB697" i="1"/>
  <c r="BD697" i="1"/>
  <c r="BN697" i="1" a="1"/>
  <c r="BN697" i="1" s="1"/>
  <c r="BA601" i="1"/>
  <c r="BC601" i="1"/>
  <c r="BD601" i="1"/>
  <c r="BB601" i="1"/>
  <c r="BN601" i="1" a="1"/>
  <c r="BN601" i="1" s="1"/>
  <c r="BD453" i="1"/>
  <c r="BA453" i="1"/>
  <c r="BB453" i="1"/>
  <c r="BN453" i="1" a="1"/>
  <c r="BN453" i="1" s="1"/>
  <c r="BC453" i="1"/>
  <c r="BB284" i="1"/>
  <c r="BC284" i="1"/>
  <c r="BD284" i="1"/>
  <c r="BN284" i="1" a="1"/>
  <c r="BN284" i="1" s="1"/>
  <c r="BA284" i="1"/>
  <c r="BB92" i="1"/>
  <c r="BC92" i="1"/>
  <c r="BD92" i="1"/>
  <c r="BN92" i="1" a="1"/>
  <c r="BN92" i="1" s="1"/>
  <c r="BA92" i="1"/>
  <c r="AZ836" i="1"/>
  <c r="AW836" i="1"/>
  <c r="AX836" i="1"/>
  <c r="BM836" i="1" a="1"/>
  <c r="BM836" i="1" s="1"/>
  <c r="AY836" i="1"/>
  <c r="BM559" i="1" a="1"/>
  <c r="BM559" i="1" s="1"/>
  <c r="AY559" i="1"/>
  <c r="AZ559" i="1"/>
  <c r="AX559" i="1"/>
  <c r="AW559" i="1"/>
  <c r="BN981" i="1" a="1"/>
  <c r="BN981" i="1" s="1"/>
  <c r="BC981" i="1"/>
  <c r="BD981" i="1"/>
  <c r="BB981" i="1"/>
  <c r="BA981" i="1"/>
  <c r="BN580" i="1" a="1"/>
  <c r="BN580" i="1" s="1"/>
  <c r="BD580" i="1"/>
  <c r="BB580" i="1"/>
  <c r="BC580" i="1"/>
  <c r="BA580" i="1"/>
  <c r="BN964" i="1" a="1"/>
  <c r="BN964" i="1" s="1"/>
  <c r="BD964" i="1"/>
  <c r="BA964" i="1"/>
  <c r="BB964" i="1"/>
  <c r="BC964" i="1"/>
  <c r="BN618" i="1" a="1"/>
  <c r="BN618" i="1" s="1"/>
  <c r="BC618" i="1"/>
  <c r="BA618" i="1"/>
  <c r="BB618" i="1"/>
  <c r="BD618" i="1"/>
  <c r="BM785" i="1" a="1"/>
  <c r="BM785" i="1" s="1"/>
  <c r="AY785" i="1"/>
  <c r="AX785" i="1"/>
  <c r="AW785" i="1"/>
  <c r="AZ785" i="1"/>
  <c r="BB1000" i="1"/>
  <c r="BC1000" i="1"/>
  <c r="BN1000" i="1" a="1"/>
  <c r="BN1000" i="1" s="1"/>
  <c r="BD1000" i="1"/>
  <c r="BA1000" i="1"/>
  <c r="BA936" i="1"/>
  <c r="BC936" i="1"/>
  <c r="BD936" i="1"/>
  <c r="BB936" i="1"/>
  <c r="BN936" i="1" a="1"/>
  <c r="BN936" i="1" s="1"/>
  <c r="BC872" i="1"/>
  <c r="BA872" i="1"/>
  <c r="BB872" i="1"/>
  <c r="BN872" i="1" a="1"/>
  <c r="BN872" i="1" s="1"/>
  <c r="BD872" i="1"/>
  <c r="BA808" i="1"/>
  <c r="BB808" i="1"/>
  <c r="BD808" i="1"/>
  <c r="BC808" i="1"/>
  <c r="BN808" i="1" a="1"/>
  <c r="BN808" i="1" s="1"/>
  <c r="BN744" i="1" a="1"/>
  <c r="BN744" i="1" s="1"/>
  <c r="BA744" i="1"/>
  <c r="BB744" i="1"/>
  <c r="BD744" i="1"/>
  <c r="BC744" i="1"/>
  <c r="BA676" i="1"/>
  <c r="BB676" i="1"/>
  <c r="BD676" i="1"/>
  <c r="BC676" i="1"/>
  <c r="BN676" i="1" a="1"/>
  <c r="BN676" i="1" s="1"/>
  <c r="BC570" i="1"/>
  <c r="BD570" i="1"/>
  <c r="BA570" i="1"/>
  <c r="BB570" i="1"/>
  <c r="BN570" i="1" a="1"/>
  <c r="BN570" i="1" s="1"/>
  <c r="BN409" i="1" a="1"/>
  <c r="BN409" i="1" s="1"/>
  <c r="BA409" i="1"/>
  <c r="BC409" i="1"/>
  <c r="BD409" i="1"/>
  <c r="BB409" i="1"/>
  <c r="BN237" i="1" a="1"/>
  <c r="BN237" i="1" s="1"/>
  <c r="BB237" i="1"/>
  <c r="BC237" i="1"/>
  <c r="BA237" i="1"/>
  <c r="BD237" i="1"/>
  <c r="BD25" i="1"/>
  <c r="BA25" i="1"/>
  <c r="BB25" i="1"/>
  <c r="BN25" i="1" a="1"/>
  <c r="BN25" i="1" s="1"/>
  <c r="BC25" i="1"/>
  <c r="AW769" i="1"/>
  <c r="AY769" i="1"/>
  <c r="AZ769" i="1"/>
  <c r="BM769" i="1" a="1"/>
  <c r="BM769" i="1" s="1"/>
  <c r="AX769" i="1"/>
  <c r="AX378" i="1"/>
  <c r="AW378" i="1"/>
  <c r="AZ378" i="1"/>
  <c r="BM378" i="1" a="1"/>
  <c r="BM378" i="1" s="1"/>
  <c r="AY378" i="1"/>
  <c r="BB861" i="1"/>
  <c r="BD861" i="1"/>
  <c r="BN861" i="1" a="1"/>
  <c r="BN861" i="1" s="1"/>
  <c r="BC861" i="1"/>
  <c r="BA861" i="1"/>
  <c r="BN293" i="1" a="1"/>
  <c r="BN293" i="1" s="1"/>
  <c r="BA293" i="1"/>
  <c r="BB293" i="1"/>
  <c r="BC293" i="1"/>
  <c r="BD293" i="1"/>
  <c r="BN900" i="1" a="1"/>
  <c r="BN900" i="1" s="1"/>
  <c r="BB900" i="1"/>
  <c r="BD900" i="1"/>
  <c r="BA900" i="1"/>
  <c r="BC900" i="1"/>
  <c r="BN991" i="1" a="1"/>
  <c r="BN991" i="1" s="1"/>
  <c r="BC991" i="1"/>
  <c r="BD991" i="1"/>
  <c r="BA991" i="1"/>
  <c r="BB991" i="1"/>
  <c r="BN927" i="1" a="1"/>
  <c r="BN927" i="1" s="1"/>
  <c r="BD927" i="1"/>
  <c r="BA927" i="1"/>
  <c r="BC927" i="1"/>
  <c r="BB927" i="1"/>
  <c r="BN863" i="1" a="1"/>
  <c r="BN863" i="1" s="1"/>
  <c r="BA863" i="1"/>
  <c r="BB863" i="1"/>
  <c r="BC863" i="1"/>
  <c r="BD863" i="1"/>
  <c r="BN799" i="1" a="1"/>
  <c r="BN799" i="1" s="1"/>
  <c r="BA799" i="1"/>
  <c r="BB799" i="1"/>
  <c r="BC799" i="1"/>
  <c r="BD799" i="1"/>
  <c r="BN735" i="1" a="1"/>
  <c r="BN735" i="1" s="1"/>
  <c r="BA735" i="1"/>
  <c r="BB735" i="1"/>
  <c r="BD735" i="1"/>
  <c r="BC735" i="1"/>
  <c r="BN661" i="1" a="1"/>
  <c r="BN661" i="1" s="1"/>
  <c r="BC661" i="1"/>
  <c r="BB661" i="1"/>
  <c r="BD661" i="1"/>
  <c r="BA661" i="1"/>
  <c r="BC553" i="1"/>
  <c r="BA553" i="1"/>
  <c r="BB553" i="1"/>
  <c r="BN553" i="1" a="1"/>
  <c r="BN553" i="1" s="1"/>
  <c r="BD553" i="1"/>
  <c r="BN385" i="1" a="1"/>
  <c r="BN385" i="1" s="1"/>
  <c r="BA385" i="1"/>
  <c r="BB385" i="1"/>
  <c r="BD385" i="1"/>
  <c r="BC385" i="1"/>
  <c r="BN213" i="1" a="1"/>
  <c r="BN213" i="1" s="1"/>
  <c r="BA213" i="1"/>
  <c r="BC213" i="1"/>
  <c r="BD213" i="1"/>
  <c r="BB213" i="1"/>
  <c r="AY988" i="1"/>
  <c r="AZ988" i="1"/>
  <c r="BM988" i="1" a="1"/>
  <c r="BM988" i="1" s="1"/>
  <c r="AW988" i="1"/>
  <c r="AX988" i="1"/>
  <c r="AY732" i="1"/>
  <c r="AZ732" i="1"/>
  <c r="BM732" i="1" a="1"/>
  <c r="BM732" i="1" s="1"/>
  <c r="AW732" i="1"/>
  <c r="AX732" i="1"/>
  <c r="BM234" i="1" a="1"/>
  <c r="BM234" i="1" s="1"/>
  <c r="AX234" i="1"/>
  <c r="AY234" i="1"/>
  <c r="AZ234" i="1"/>
  <c r="AW234" i="1"/>
  <c r="BN869" i="1" a="1"/>
  <c r="BN869" i="1" s="1"/>
  <c r="BC869" i="1"/>
  <c r="BA869" i="1"/>
  <c r="BB869" i="1"/>
  <c r="BD869" i="1"/>
  <c r="BN357" i="1" a="1"/>
  <c r="BN357" i="1" s="1"/>
  <c r="BA357" i="1"/>
  <c r="BB357" i="1"/>
  <c r="BC357" i="1"/>
  <c r="BD357" i="1"/>
  <c r="AX74" i="1"/>
  <c r="BM74" i="1" a="1"/>
  <c r="BM74" i="1" s="1"/>
  <c r="AW74" i="1"/>
  <c r="AY74" i="1"/>
  <c r="AZ74" i="1"/>
  <c r="BC732" i="1"/>
  <c r="BA732" i="1"/>
  <c r="BB732" i="1"/>
  <c r="BN732" i="1" a="1"/>
  <c r="BN732" i="1" s="1"/>
  <c r="BD732" i="1"/>
  <c r="BN105" i="1" a="1"/>
  <c r="BN105" i="1" s="1"/>
  <c r="BA105" i="1"/>
  <c r="BC105" i="1"/>
  <c r="BD105" i="1"/>
  <c r="BB105" i="1"/>
  <c r="BN990" i="1" a="1"/>
  <c r="BN990" i="1" s="1"/>
  <c r="BA990" i="1"/>
  <c r="BD990" i="1"/>
  <c r="BC990" i="1"/>
  <c r="BB990" i="1"/>
  <c r="BN926" i="1" a="1"/>
  <c r="BN926" i="1" s="1"/>
  <c r="BA926" i="1"/>
  <c r="BD926" i="1"/>
  <c r="BC926" i="1"/>
  <c r="BB926" i="1"/>
  <c r="BN862" i="1" a="1"/>
  <c r="BN862" i="1" s="1"/>
  <c r="BA862" i="1"/>
  <c r="BD862" i="1"/>
  <c r="BC862" i="1"/>
  <c r="BB862" i="1"/>
  <c r="BN798" i="1" a="1"/>
  <c r="BN798" i="1" s="1"/>
  <c r="BA798" i="1"/>
  <c r="BD798" i="1"/>
  <c r="BC798" i="1"/>
  <c r="BB798" i="1"/>
  <c r="BN734" i="1" a="1"/>
  <c r="BN734" i="1" s="1"/>
  <c r="BA734" i="1"/>
  <c r="BD734" i="1"/>
  <c r="BC734" i="1"/>
  <c r="BB734" i="1"/>
  <c r="BN660" i="1" a="1"/>
  <c r="BN660" i="1" s="1"/>
  <c r="BA660" i="1"/>
  <c r="BB660" i="1"/>
  <c r="BC660" i="1"/>
  <c r="BD660" i="1"/>
  <c r="BN549" i="1" a="1"/>
  <c r="BN549" i="1" s="1"/>
  <c r="BA549" i="1"/>
  <c r="BB549" i="1"/>
  <c r="BD549" i="1"/>
  <c r="BC549" i="1"/>
  <c r="BN381" i="1" a="1"/>
  <c r="BN381" i="1" s="1"/>
  <c r="BA381" i="1"/>
  <c r="BB381" i="1"/>
  <c r="BD381" i="1"/>
  <c r="BC381" i="1"/>
  <c r="BN212" i="1" a="1"/>
  <c r="BN212" i="1" s="1"/>
  <c r="BC212" i="1"/>
  <c r="BD212" i="1"/>
  <c r="BB212" i="1"/>
  <c r="BA212" i="1"/>
  <c r="AX985" i="1"/>
  <c r="AW985" i="1"/>
  <c r="BM985" i="1" a="1"/>
  <c r="BM985" i="1" s="1"/>
  <c r="AY985" i="1"/>
  <c r="AZ985" i="1"/>
  <c r="AX729" i="1"/>
  <c r="AW729" i="1"/>
  <c r="BM729" i="1" a="1"/>
  <c r="BM729" i="1" s="1"/>
  <c r="AY729" i="1"/>
  <c r="AZ729" i="1"/>
  <c r="AW225" i="1"/>
  <c r="AX225" i="1"/>
  <c r="AY225" i="1"/>
  <c r="AZ225" i="1"/>
  <c r="BM225" i="1" a="1"/>
  <c r="BM225" i="1" s="1"/>
  <c r="BN651" i="1" a="1"/>
  <c r="BN651" i="1" s="1"/>
  <c r="BA651" i="1"/>
  <c r="BC651" i="1"/>
  <c r="BB651" i="1"/>
  <c r="BD651" i="1"/>
  <c r="BN587" i="1" a="1"/>
  <c r="BN587" i="1" s="1"/>
  <c r="BA587" i="1"/>
  <c r="BB587" i="1"/>
  <c r="BD587" i="1"/>
  <c r="BC587" i="1"/>
  <c r="BN523" i="1" a="1"/>
  <c r="BN523" i="1" s="1"/>
  <c r="BA523" i="1"/>
  <c r="BB523" i="1"/>
  <c r="BD523" i="1"/>
  <c r="BC523" i="1"/>
  <c r="BN459" i="1" a="1"/>
  <c r="BN459" i="1" s="1"/>
  <c r="BA459" i="1"/>
  <c r="BB459" i="1"/>
  <c r="BD459" i="1"/>
  <c r="BC459" i="1"/>
  <c r="BN395" i="1" a="1"/>
  <c r="BN395" i="1" s="1"/>
  <c r="BA395" i="1"/>
  <c r="BB395" i="1"/>
  <c r="BD395" i="1"/>
  <c r="BC395" i="1"/>
  <c r="BN331" i="1" a="1"/>
  <c r="BN331" i="1" s="1"/>
  <c r="BA331" i="1"/>
  <c r="BB331" i="1"/>
  <c r="BD331" i="1"/>
  <c r="BC331" i="1"/>
  <c r="BN267" i="1" a="1"/>
  <c r="BN267" i="1" s="1"/>
  <c r="BA267" i="1"/>
  <c r="BD267" i="1"/>
  <c r="BC267" i="1"/>
  <c r="BB267" i="1"/>
  <c r="BN203" i="1" a="1"/>
  <c r="BN203" i="1" s="1"/>
  <c r="BA203" i="1"/>
  <c r="BB203" i="1"/>
  <c r="BD203" i="1"/>
  <c r="BC203" i="1"/>
  <c r="BN139" i="1" a="1"/>
  <c r="BN139" i="1" s="1"/>
  <c r="BA139" i="1"/>
  <c r="BB139" i="1"/>
  <c r="BD139" i="1"/>
  <c r="BC139" i="1"/>
  <c r="BN75" i="1" a="1"/>
  <c r="BN75" i="1" s="1"/>
  <c r="BA75" i="1"/>
  <c r="BB75" i="1"/>
  <c r="BD75" i="1"/>
  <c r="BC75" i="1"/>
  <c r="AW1011" i="1"/>
  <c r="BM1011" i="1" a="1"/>
  <c r="BM1011" i="1" s="1"/>
  <c r="AY1011" i="1"/>
  <c r="AZ1011" i="1"/>
  <c r="AX1011" i="1"/>
  <c r="AW947" i="1"/>
  <c r="BM947" i="1" a="1"/>
  <c r="BM947" i="1" s="1"/>
  <c r="AY947" i="1"/>
  <c r="AZ947" i="1"/>
  <c r="AX947" i="1"/>
  <c r="AW883" i="1"/>
  <c r="AZ883" i="1"/>
  <c r="AX883" i="1"/>
  <c r="AY883" i="1"/>
  <c r="BM883" i="1" a="1"/>
  <c r="BM883" i="1" s="1"/>
  <c r="AW819" i="1"/>
  <c r="AZ819" i="1"/>
  <c r="AX819" i="1"/>
  <c r="BM819" i="1" a="1"/>
  <c r="BM819" i="1" s="1"/>
  <c r="AY819" i="1"/>
  <c r="AW755" i="1"/>
  <c r="AZ755" i="1"/>
  <c r="AX755" i="1"/>
  <c r="BM755" i="1" a="1"/>
  <c r="BM755" i="1" s="1"/>
  <c r="AY755" i="1"/>
  <c r="AW691" i="1"/>
  <c r="BM691" i="1" a="1"/>
  <c r="BM691" i="1" s="1"/>
  <c r="AY691" i="1"/>
  <c r="AZ691" i="1"/>
  <c r="AX691" i="1"/>
  <c r="AW627" i="1"/>
  <c r="BM627" i="1" a="1"/>
  <c r="BM627" i="1" s="1"/>
  <c r="AY627" i="1"/>
  <c r="AZ627" i="1"/>
  <c r="AX627" i="1"/>
  <c r="AZ513" i="1"/>
  <c r="AX513" i="1"/>
  <c r="AW513" i="1"/>
  <c r="BM513" i="1" a="1"/>
  <c r="BM513" i="1" s="1"/>
  <c r="AY513" i="1"/>
  <c r="AY329" i="1"/>
  <c r="AZ329" i="1"/>
  <c r="AW329" i="1"/>
  <c r="BM329" i="1" a="1"/>
  <c r="BM329" i="1" s="1"/>
  <c r="AX329" i="1"/>
  <c r="AW73" i="1"/>
  <c r="AX73" i="1"/>
  <c r="AY73" i="1"/>
  <c r="BM73" i="1" a="1"/>
  <c r="BM73" i="1" s="1"/>
  <c r="AZ73" i="1"/>
  <c r="BB498" i="1"/>
  <c r="BN498" i="1" a="1"/>
  <c r="BN498" i="1" s="1"/>
  <c r="BC498" i="1"/>
  <c r="BD498" i="1"/>
  <c r="BA498" i="1"/>
  <c r="BB434" i="1"/>
  <c r="BN434" i="1" a="1"/>
  <c r="BN434" i="1" s="1"/>
  <c r="BC434" i="1"/>
  <c r="BD434" i="1"/>
  <c r="BA434" i="1"/>
  <c r="BB370" i="1"/>
  <c r="BN370" i="1" a="1"/>
  <c r="BN370" i="1" s="1"/>
  <c r="BC370" i="1"/>
  <c r="BD370" i="1"/>
  <c r="BA370" i="1"/>
  <c r="BD306" i="1"/>
  <c r="BN306" i="1" a="1"/>
  <c r="BN306" i="1" s="1"/>
  <c r="BC306" i="1"/>
  <c r="BB306" i="1"/>
  <c r="BA306" i="1"/>
  <c r="BB242" i="1"/>
  <c r="BN242" i="1" a="1"/>
  <c r="BN242" i="1" s="1"/>
  <c r="BC242" i="1"/>
  <c r="BD242" i="1"/>
  <c r="BA242" i="1"/>
  <c r="BB178" i="1"/>
  <c r="BN178" i="1" a="1"/>
  <c r="BN178" i="1" s="1"/>
  <c r="BC178" i="1"/>
  <c r="BD178" i="1"/>
  <c r="BA178" i="1"/>
  <c r="BB114" i="1"/>
  <c r="BN114" i="1" a="1"/>
  <c r="BN114" i="1" s="1"/>
  <c r="BC114" i="1"/>
  <c r="BD114" i="1"/>
  <c r="BA114" i="1"/>
  <c r="BB50" i="1"/>
  <c r="BN50" i="1" a="1"/>
  <c r="BN50" i="1" s="1"/>
  <c r="BC50" i="1"/>
  <c r="BA50" i="1"/>
  <c r="BD50" i="1"/>
  <c r="AZ986" i="1"/>
  <c r="BM986" i="1" a="1"/>
  <c r="BM986" i="1" s="1"/>
  <c r="AW986" i="1"/>
  <c r="AX986" i="1"/>
  <c r="AY986" i="1"/>
  <c r="AZ922" i="1"/>
  <c r="BM922" i="1" a="1"/>
  <c r="BM922" i="1" s="1"/>
  <c r="AW922" i="1"/>
  <c r="AX922" i="1"/>
  <c r="AY922" i="1"/>
  <c r="AZ858" i="1"/>
  <c r="BM858" i="1" a="1"/>
  <c r="BM858" i="1" s="1"/>
  <c r="AW858" i="1"/>
  <c r="AX858" i="1"/>
  <c r="AY858" i="1"/>
  <c r="AZ794" i="1"/>
  <c r="BM794" i="1" a="1"/>
  <c r="BM794" i="1" s="1"/>
  <c r="AW794" i="1"/>
  <c r="AX794" i="1"/>
  <c r="AY794" i="1"/>
  <c r="AZ730" i="1"/>
  <c r="BM730" i="1" a="1"/>
  <c r="BM730" i="1" s="1"/>
  <c r="AW730" i="1"/>
  <c r="AX730" i="1"/>
  <c r="AY730" i="1"/>
  <c r="AZ666" i="1"/>
  <c r="BM666" i="1" a="1"/>
  <c r="BM666" i="1" s="1"/>
  <c r="AW666" i="1"/>
  <c r="AX666" i="1"/>
  <c r="AY666" i="1"/>
  <c r="AZ602" i="1"/>
  <c r="BM602" i="1" a="1"/>
  <c r="BM602" i="1" s="1"/>
  <c r="AW602" i="1"/>
  <c r="AX602" i="1"/>
  <c r="AY602" i="1"/>
  <c r="AX447" i="1"/>
  <c r="AY447" i="1"/>
  <c r="BM447" i="1" a="1"/>
  <c r="BM447" i="1" s="1"/>
  <c r="AZ447" i="1"/>
  <c r="AW447" i="1"/>
  <c r="AW226" i="1"/>
  <c r="AY226" i="1"/>
  <c r="AZ226" i="1"/>
  <c r="BM226" i="1" a="1"/>
  <c r="BM226" i="1" s="1"/>
  <c r="AX226" i="1"/>
  <c r="BN672" i="1" a="1"/>
  <c r="BN672" i="1" s="1"/>
  <c r="BA672" i="1"/>
  <c r="BB672" i="1"/>
  <c r="BD672" i="1"/>
  <c r="BC672" i="1"/>
  <c r="BN608" i="1" a="1"/>
  <c r="BN608" i="1" s="1"/>
  <c r="BC608" i="1"/>
  <c r="BD608" i="1"/>
  <c r="BA608" i="1"/>
  <c r="BB608" i="1"/>
  <c r="BD544" i="1"/>
  <c r="BA544" i="1"/>
  <c r="BB544" i="1"/>
  <c r="BC544" i="1"/>
  <c r="BN544" i="1" a="1"/>
  <c r="BN544" i="1" s="1"/>
  <c r="BD480" i="1"/>
  <c r="BA480" i="1"/>
  <c r="BB480" i="1"/>
  <c r="BN480" i="1" a="1"/>
  <c r="BN480" i="1" s="1"/>
  <c r="BC480" i="1"/>
  <c r="BN416" i="1" a="1"/>
  <c r="BN416" i="1" s="1"/>
  <c r="BC416" i="1"/>
  <c r="BD416" i="1"/>
  <c r="BB416" i="1"/>
  <c r="BA416" i="1"/>
  <c r="BC352" i="1"/>
  <c r="BD352" i="1"/>
  <c r="BA352" i="1"/>
  <c r="BB352" i="1"/>
  <c r="BN352" i="1" a="1"/>
  <c r="BN352" i="1" s="1"/>
  <c r="BC288" i="1"/>
  <c r="BD288" i="1"/>
  <c r="BA288" i="1"/>
  <c r="BB288" i="1"/>
  <c r="BN288" i="1" a="1"/>
  <c r="BN288" i="1" s="1"/>
  <c r="BD224" i="1"/>
  <c r="BA224" i="1"/>
  <c r="BB224" i="1"/>
  <c r="BN224" i="1" a="1"/>
  <c r="BN224" i="1" s="1"/>
  <c r="BC224" i="1"/>
  <c r="BC160" i="1"/>
  <c r="BD160" i="1"/>
  <c r="BA160" i="1"/>
  <c r="BB160" i="1"/>
  <c r="BN160" i="1" a="1"/>
  <c r="BN160" i="1" s="1"/>
  <c r="BN96" i="1" a="1"/>
  <c r="BN96" i="1" s="1"/>
  <c r="BC96" i="1"/>
  <c r="BD96" i="1"/>
  <c r="BA96" i="1"/>
  <c r="BB96" i="1"/>
  <c r="BD32" i="1"/>
  <c r="BA32" i="1"/>
  <c r="BB32" i="1"/>
  <c r="BN32" i="1" a="1"/>
  <c r="BN32" i="1" s="1"/>
  <c r="BC32" i="1"/>
  <c r="AW968" i="1"/>
  <c r="AX968" i="1"/>
  <c r="AY968" i="1"/>
  <c r="AZ968" i="1"/>
  <c r="BM968" i="1" a="1"/>
  <c r="BM968" i="1" s="1"/>
  <c r="AX904" i="1"/>
  <c r="AY904" i="1"/>
  <c r="AZ904" i="1"/>
  <c r="BM904" i="1" a="1"/>
  <c r="BM904" i="1" s="1"/>
  <c r="AW904" i="1"/>
  <c r="AX840" i="1"/>
  <c r="AY840" i="1"/>
  <c r="AZ840" i="1"/>
  <c r="BM840" i="1" a="1"/>
  <c r="BM840" i="1" s="1"/>
  <c r="AW840" i="1"/>
  <c r="BM776" i="1" a="1"/>
  <c r="BM776" i="1" s="1"/>
  <c r="AW776" i="1"/>
  <c r="AX776" i="1"/>
  <c r="AY776" i="1"/>
  <c r="AZ776" i="1"/>
  <c r="AX712" i="1"/>
  <c r="AY712" i="1"/>
  <c r="AZ712" i="1"/>
  <c r="BM712" i="1" a="1"/>
  <c r="BM712" i="1" s="1"/>
  <c r="AW712" i="1"/>
  <c r="AW648" i="1"/>
  <c r="AX648" i="1"/>
  <c r="AY648" i="1"/>
  <c r="AZ648" i="1"/>
  <c r="BM648" i="1" a="1"/>
  <c r="BM648" i="1" s="1"/>
  <c r="BM569" i="1" a="1"/>
  <c r="BM569" i="1" s="1"/>
  <c r="AY569" i="1"/>
  <c r="AZ569" i="1"/>
  <c r="AW569" i="1"/>
  <c r="AX569" i="1"/>
  <c r="BM399" i="1" a="1"/>
  <c r="BM399" i="1" s="1"/>
  <c r="AY399" i="1"/>
  <c r="AZ399" i="1"/>
  <c r="AX399" i="1"/>
  <c r="AW399" i="1"/>
  <c r="BM154" i="1" a="1"/>
  <c r="BM154" i="1" s="1"/>
  <c r="AY154" i="1"/>
  <c r="AZ154" i="1"/>
  <c r="AW154" i="1"/>
  <c r="AX154" i="1"/>
  <c r="BN671" i="1" a="1"/>
  <c r="BN671" i="1" s="1"/>
  <c r="BA671" i="1"/>
  <c r="BB671" i="1"/>
  <c r="BC671" i="1"/>
  <c r="BD671" i="1"/>
  <c r="BN607" i="1" a="1"/>
  <c r="BN607" i="1" s="1"/>
  <c r="BB607" i="1"/>
  <c r="BD607" i="1"/>
  <c r="BA607" i="1"/>
  <c r="BC607" i="1"/>
  <c r="BN543" i="1" a="1"/>
  <c r="BN543" i="1" s="1"/>
  <c r="BB543" i="1"/>
  <c r="BC543" i="1"/>
  <c r="BA543" i="1"/>
  <c r="BD543" i="1"/>
  <c r="BN479" i="1" a="1"/>
  <c r="BN479" i="1" s="1"/>
  <c r="BB479" i="1"/>
  <c r="BC479" i="1"/>
  <c r="BD479" i="1"/>
  <c r="BA479" i="1"/>
  <c r="BN415" i="1" a="1"/>
  <c r="BN415" i="1" s="1"/>
  <c r="BB415" i="1"/>
  <c r="BC415" i="1"/>
  <c r="BA415" i="1"/>
  <c r="BD415" i="1"/>
  <c r="BN351" i="1" a="1"/>
  <c r="BN351" i="1" s="1"/>
  <c r="BB351" i="1"/>
  <c r="BC351" i="1"/>
  <c r="BA351" i="1"/>
  <c r="BD351" i="1"/>
  <c r="BN287" i="1" a="1"/>
  <c r="BN287" i="1" s="1"/>
  <c r="BD287" i="1"/>
  <c r="BB287" i="1"/>
  <c r="BA287" i="1"/>
  <c r="BC287" i="1"/>
  <c r="BN223" i="1" a="1"/>
  <c r="BN223" i="1" s="1"/>
  <c r="BB223" i="1"/>
  <c r="BC223" i="1"/>
  <c r="BD223" i="1"/>
  <c r="BA223" i="1"/>
  <c r="BN159" i="1" a="1"/>
  <c r="BN159" i="1" s="1"/>
  <c r="BB159" i="1"/>
  <c r="BC159" i="1"/>
  <c r="BA159" i="1"/>
  <c r="BD159" i="1"/>
  <c r="BN95" i="1" a="1"/>
  <c r="BN95" i="1" s="1"/>
  <c r="BB95" i="1"/>
  <c r="BC95" i="1"/>
  <c r="BA95" i="1"/>
  <c r="BD95" i="1"/>
  <c r="BN31" i="1" a="1"/>
  <c r="BN31" i="1" s="1"/>
  <c r="BB31" i="1"/>
  <c r="BC31" i="1"/>
  <c r="BA31" i="1"/>
  <c r="BD31" i="1"/>
  <c r="AW967" i="1"/>
  <c r="AY967" i="1"/>
  <c r="AZ967" i="1"/>
  <c r="BM967" i="1" a="1"/>
  <c r="BM967" i="1" s="1"/>
  <c r="AX967" i="1"/>
  <c r="AW903" i="1"/>
  <c r="AY903" i="1"/>
  <c r="AZ903" i="1"/>
  <c r="BM903" i="1" a="1"/>
  <c r="BM903" i="1" s="1"/>
  <c r="AX903" i="1"/>
  <c r="AW839" i="1"/>
  <c r="AY839" i="1"/>
  <c r="AZ839" i="1"/>
  <c r="BM839" i="1" a="1"/>
  <c r="BM839" i="1" s="1"/>
  <c r="AX839" i="1"/>
  <c r="AW775" i="1"/>
  <c r="AY775" i="1"/>
  <c r="AZ775" i="1"/>
  <c r="BM775" i="1" a="1"/>
  <c r="BM775" i="1" s="1"/>
  <c r="AX775" i="1"/>
  <c r="AW711" i="1"/>
  <c r="AY711" i="1"/>
  <c r="AZ711" i="1"/>
  <c r="BM711" i="1" a="1"/>
  <c r="BM711" i="1" s="1"/>
  <c r="AX711" i="1"/>
  <c r="AW647" i="1"/>
  <c r="AY647" i="1"/>
  <c r="AZ647" i="1"/>
  <c r="BM647" i="1" a="1"/>
  <c r="BM647" i="1" s="1"/>
  <c r="AX647" i="1"/>
  <c r="AW567" i="1"/>
  <c r="AY567" i="1"/>
  <c r="AZ567" i="1"/>
  <c r="AX567" i="1"/>
  <c r="BM567" i="1" a="1"/>
  <c r="BM567" i="1" s="1"/>
  <c r="BM394" i="1" a="1"/>
  <c r="BM394" i="1" s="1"/>
  <c r="AX394" i="1"/>
  <c r="AY394" i="1"/>
  <c r="AZ394" i="1"/>
  <c r="AW394" i="1"/>
  <c r="AZ153" i="1"/>
  <c r="AW153" i="1"/>
  <c r="AX153" i="1"/>
  <c r="AY153" i="1"/>
  <c r="BM153" i="1" a="1"/>
  <c r="BM153" i="1" s="1"/>
  <c r="BN558" i="1" a="1"/>
  <c r="BN558" i="1" s="1"/>
  <c r="BC558" i="1"/>
  <c r="BD558" i="1"/>
  <c r="BA558" i="1"/>
  <c r="BB558" i="1"/>
  <c r="BN494" i="1" a="1"/>
  <c r="BN494" i="1" s="1"/>
  <c r="BC494" i="1"/>
  <c r="BD494" i="1"/>
  <c r="BA494" i="1"/>
  <c r="BB494" i="1"/>
  <c r="BN430" i="1" a="1"/>
  <c r="BN430" i="1" s="1"/>
  <c r="BC430" i="1"/>
  <c r="BD430" i="1"/>
  <c r="BA430" i="1"/>
  <c r="BB430" i="1"/>
  <c r="BN366" i="1" a="1"/>
  <c r="BN366" i="1" s="1"/>
  <c r="BC366" i="1"/>
  <c r="BD366" i="1"/>
  <c r="BA366" i="1"/>
  <c r="BB366" i="1"/>
  <c r="BN302" i="1" a="1"/>
  <c r="BN302" i="1" s="1"/>
  <c r="BC302" i="1"/>
  <c r="BA302" i="1"/>
  <c r="BB302" i="1"/>
  <c r="BD302" i="1"/>
  <c r="BN238" i="1" a="1"/>
  <c r="BN238" i="1" s="1"/>
  <c r="BC238" i="1"/>
  <c r="BD238" i="1"/>
  <c r="BA238" i="1"/>
  <c r="BB238" i="1"/>
  <c r="BN174" i="1" a="1"/>
  <c r="BN174" i="1" s="1"/>
  <c r="BC174" i="1"/>
  <c r="BD174" i="1"/>
  <c r="BA174" i="1"/>
  <c r="BB174" i="1"/>
  <c r="BN110" i="1" a="1"/>
  <c r="BN110" i="1" s="1"/>
  <c r="BC110" i="1"/>
  <c r="BD110" i="1"/>
  <c r="BA110" i="1"/>
  <c r="BB110" i="1"/>
  <c r="BN46" i="1" a="1"/>
  <c r="BN46" i="1" s="1"/>
  <c r="BC46" i="1"/>
  <c r="BD46" i="1"/>
  <c r="BA46" i="1"/>
  <c r="BB46" i="1"/>
  <c r="BM982" i="1" a="1"/>
  <c r="BM982" i="1" s="1"/>
  <c r="AW982" i="1"/>
  <c r="AX982" i="1"/>
  <c r="AY982" i="1"/>
  <c r="AZ982" i="1"/>
  <c r="BM918" i="1" a="1"/>
  <c r="BM918" i="1" s="1"/>
  <c r="AW918" i="1"/>
  <c r="AX918" i="1"/>
  <c r="AY918" i="1"/>
  <c r="AZ918" i="1"/>
  <c r="BM854" i="1" a="1"/>
  <c r="BM854" i="1" s="1"/>
  <c r="AW854" i="1"/>
  <c r="AX854" i="1"/>
  <c r="AY854" i="1"/>
  <c r="AZ854" i="1"/>
  <c r="BM790" i="1" a="1"/>
  <c r="BM790" i="1" s="1"/>
  <c r="AW790" i="1"/>
  <c r="AX790" i="1"/>
  <c r="AY790" i="1"/>
  <c r="AZ790" i="1"/>
  <c r="BM726" i="1" a="1"/>
  <c r="BM726" i="1" s="1"/>
  <c r="AW726" i="1"/>
  <c r="AX726" i="1"/>
  <c r="AY726" i="1"/>
  <c r="AZ726" i="1"/>
  <c r="BM662" i="1" a="1"/>
  <c r="BM662" i="1" s="1"/>
  <c r="AW662" i="1"/>
  <c r="AX662" i="1"/>
  <c r="AY662" i="1"/>
  <c r="AZ662" i="1"/>
  <c r="BM598" i="1" a="1"/>
  <c r="BM598" i="1" s="1"/>
  <c r="AW598" i="1"/>
  <c r="AX598" i="1"/>
  <c r="AY598" i="1"/>
  <c r="AZ598" i="1"/>
  <c r="AW434" i="1"/>
  <c r="AX434" i="1"/>
  <c r="AZ434" i="1"/>
  <c r="BM434" i="1" a="1"/>
  <c r="BM434" i="1" s="1"/>
  <c r="AY434" i="1"/>
  <c r="AW210" i="1"/>
  <c r="AX210" i="1"/>
  <c r="AZ210" i="1"/>
  <c r="BM210" i="1" a="1"/>
  <c r="BM210" i="1" s="1"/>
  <c r="AY210" i="1"/>
  <c r="BN125" i="1" a="1"/>
  <c r="BN125" i="1" s="1"/>
  <c r="BA125" i="1"/>
  <c r="BB125" i="1"/>
  <c r="BD125" i="1"/>
  <c r="BC125" i="1"/>
  <c r="BN61" i="1" a="1"/>
  <c r="BN61" i="1" s="1"/>
  <c r="BA61" i="1"/>
  <c r="BB61" i="1"/>
  <c r="BD61" i="1"/>
  <c r="BC61" i="1"/>
  <c r="AW997" i="1"/>
  <c r="AZ997" i="1"/>
  <c r="AX997" i="1"/>
  <c r="BM997" i="1" a="1"/>
  <c r="BM997" i="1" s="1"/>
  <c r="AY997" i="1"/>
  <c r="AW933" i="1"/>
  <c r="AZ933" i="1"/>
  <c r="AX933" i="1"/>
  <c r="BM933" i="1" a="1"/>
  <c r="BM933" i="1" s="1"/>
  <c r="AY933" i="1"/>
  <c r="AW869" i="1"/>
  <c r="AZ869" i="1"/>
  <c r="AX869" i="1"/>
  <c r="BM869" i="1" a="1"/>
  <c r="BM869" i="1" s="1"/>
  <c r="AY869" i="1"/>
  <c r="AW805" i="1"/>
  <c r="AZ805" i="1"/>
  <c r="AX805" i="1"/>
  <c r="BM805" i="1" a="1"/>
  <c r="BM805" i="1" s="1"/>
  <c r="AY805" i="1"/>
  <c r="AW741" i="1"/>
  <c r="AZ741" i="1"/>
  <c r="AX741" i="1"/>
  <c r="BM741" i="1" a="1"/>
  <c r="BM741" i="1" s="1"/>
  <c r="AY741" i="1"/>
  <c r="AW677" i="1"/>
  <c r="AZ677" i="1"/>
  <c r="AX677" i="1"/>
  <c r="BM677" i="1" a="1"/>
  <c r="BM677" i="1" s="1"/>
  <c r="AY677" i="1"/>
  <c r="AW613" i="1"/>
  <c r="AZ613" i="1"/>
  <c r="AX613" i="1"/>
  <c r="BM613" i="1" a="1"/>
  <c r="BM613" i="1" s="1"/>
  <c r="AY613" i="1"/>
  <c r="BM474" i="1" a="1"/>
  <c r="BM474" i="1" s="1"/>
  <c r="AX474" i="1"/>
  <c r="AZ474" i="1"/>
  <c r="AY474" i="1"/>
  <c r="AW474" i="1"/>
  <c r="BM273" i="1" a="1"/>
  <c r="BM273" i="1" s="1"/>
  <c r="AX273" i="1"/>
  <c r="AY273" i="1"/>
  <c r="AW273" i="1"/>
  <c r="AZ273" i="1"/>
  <c r="AY592" i="1"/>
  <c r="AZ592" i="1"/>
  <c r="BM592" i="1" a="1"/>
  <c r="BM592" i="1" s="1"/>
  <c r="AW592" i="1"/>
  <c r="AX592" i="1"/>
  <c r="AW528" i="1"/>
  <c r="AY528" i="1"/>
  <c r="AX528" i="1"/>
  <c r="AZ528" i="1"/>
  <c r="BM528" i="1" a="1"/>
  <c r="BM528" i="1" s="1"/>
  <c r="BM464" i="1" a="1"/>
  <c r="BM464" i="1" s="1"/>
  <c r="AX464" i="1"/>
  <c r="AY464" i="1"/>
  <c r="AW464" i="1"/>
  <c r="AZ464" i="1"/>
  <c r="AW400" i="1"/>
  <c r="AY400" i="1"/>
  <c r="AZ400" i="1"/>
  <c r="AX400" i="1"/>
  <c r="BM400" i="1" a="1"/>
  <c r="BM400" i="1" s="1"/>
  <c r="BM336" i="1" a="1"/>
  <c r="BM336" i="1" s="1"/>
  <c r="AW336" i="1"/>
  <c r="AY336" i="1"/>
  <c r="AZ336" i="1"/>
  <c r="AX336" i="1"/>
  <c r="BM272" i="1" a="1"/>
  <c r="BM272" i="1" s="1"/>
  <c r="AW272" i="1"/>
  <c r="AY272" i="1"/>
  <c r="AZ272" i="1"/>
  <c r="AX272" i="1"/>
  <c r="AX208" i="1"/>
  <c r="AZ208" i="1"/>
  <c r="BM208" i="1" a="1"/>
  <c r="BM208" i="1" s="1"/>
  <c r="AW208" i="1"/>
  <c r="AY208" i="1"/>
  <c r="AZ144" i="1"/>
  <c r="AX144" i="1"/>
  <c r="BM144" i="1" a="1"/>
  <c r="BM144" i="1" s="1"/>
  <c r="AW144" i="1"/>
  <c r="AY144" i="1"/>
  <c r="AW80" i="1"/>
  <c r="AY80" i="1"/>
  <c r="AZ80" i="1"/>
  <c r="AX80" i="1"/>
  <c r="BM80" i="1" a="1"/>
  <c r="BM80" i="1" s="1"/>
  <c r="BM367" i="1" a="1"/>
  <c r="BM367" i="1" s="1"/>
  <c r="AY367" i="1"/>
  <c r="AZ367" i="1"/>
  <c r="AX367" i="1"/>
  <c r="AW367" i="1"/>
  <c r="AW303" i="1"/>
  <c r="AY303" i="1"/>
  <c r="BM303" i="1" a="1"/>
  <c r="BM303" i="1" s="1"/>
  <c r="AX303" i="1"/>
  <c r="AZ303" i="1"/>
  <c r="AW239" i="1"/>
  <c r="AX239" i="1"/>
  <c r="BM239" i="1" a="1"/>
  <c r="BM239" i="1" s="1"/>
  <c r="AZ239" i="1"/>
  <c r="AY239" i="1"/>
  <c r="AW175" i="1"/>
  <c r="BM175" i="1" a="1"/>
  <c r="BM175" i="1" s="1"/>
  <c r="AX175" i="1"/>
  <c r="AZ175" i="1"/>
  <c r="AY175" i="1"/>
  <c r="AX111" i="1"/>
  <c r="AZ111" i="1"/>
  <c r="BM111" i="1" a="1"/>
  <c r="BM111" i="1" s="1"/>
  <c r="AY111" i="1"/>
  <c r="AW111" i="1"/>
  <c r="AX47" i="1"/>
  <c r="AZ47" i="1"/>
  <c r="AW47" i="1"/>
  <c r="BM47" i="1" a="1"/>
  <c r="BM47" i="1" s="1"/>
  <c r="AY47" i="1"/>
  <c r="AV371" i="1" a="1"/>
  <c r="AV371" i="1" s="1"/>
  <c r="AW574" i="1"/>
  <c r="AX574" i="1"/>
  <c r="AY574" i="1"/>
  <c r="AZ574" i="1"/>
  <c r="BM574" i="1" a="1"/>
  <c r="BM574" i="1" s="1"/>
  <c r="AZ510" i="1"/>
  <c r="AX510" i="1"/>
  <c r="AW510" i="1"/>
  <c r="BM510" i="1" a="1"/>
  <c r="BM510" i="1" s="1"/>
  <c r="AY510" i="1"/>
  <c r="BM446" i="1" a="1"/>
  <c r="BM446" i="1" s="1"/>
  <c r="AW446" i="1"/>
  <c r="AY446" i="1"/>
  <c r="AX446" i="1"/>
  <c r="AZ446" i="1"/>
  <c r="BM382" i="1" a="1"/>
  <c r="BM382" i="1" s="1"/>
  <c r="AW382" i="1"/>
  <c r="AY382" i="1"/>
  <c r="AX382" i="1"/>
  <c r="AZ382" i="1"/>
  <c r="BM318" i="1" a="1"/>
  <c r="BM318" i="1" s="1"/>
  <c r="AW318" i="1"/>
  <c r="AY318" i="1"/>
  <c r="AX318" i="1"/>
  <c r="AZ318" i="1"/>
  <c r="AX254" i="1"/>
  <c r="BM254" i="1" a="1"/>
  <c r="BM254" i="1" s="1"/>
  <c r="AW254" i="1"/>
  <c r="AY254" i="1"/>
  <c r="AZ254" i="1"/>
  <c r="AY190" i="1"/>
  <c r="AZ190" i="1"/>
  <c r="AX190" i="1"/>
  <c r="BM190" i="1" a="1"/>
  <c r="BM190" i="1" s="1"/>
  <c r="AW190" i="1"/>
  <c r="AY126" i="1"/>
  <c r="AZ126" i="1"/>
  <c r="BM126" i="1" a="1"/>
  <c r="BM126" i="1" s="1"/>
  <c r="AW126" i="1"/>
  <c r="AX126" i="1"/>
  <c r="AZ62" i="1"/>
  <c r="BM62" i="1" a="1"/>
  <c r="BM62" i="1" s="1"/>
  <c r="AW62" i="1"/>
  <c r="AX62" i="1"/>
  <c r="AY62" i="1"/>
  <c r="AV443" i="1" a="1"/>
  <c r="AV443" i="1" s="1"/>
  <c r="AW565" i="1"/>
  <c r="AZ565" i="1"/>
  <c r="AX565" i="1"/>
  <c r="BM565" i="1" a="1"/>
  <c r="BM565" i="1" s="1"/>
  <c r="AY565" i="1"/>
  <c r="AX501" i="1"/>
  <c r="AZ501" i="1"/>
  <c r="AW501" i="1"/>
  <c r="BM501" i="1" a="1"/>
  <c r="BM501" i="1" s="1"/>
  <c r="AY501" i="1"/>
  <c r="AX437" i="1"/>
  <c r="AW437" i="1"/>
  <c r="AZ437" i="1"/>
  <c r="BM437" i="1" a="1"/>
  <c r="BM437" i="1" s="1"/>
  <c r="AY437" i="1"/>
  <c r="AX373" i="1"/>
  <c r="AZ373" i="1"/>
  <c r="AW373" i="1"/>
  <c r="AY373" i="1"/>
  <c r="BM373" i="1" a="1"/>
  <c r="BM373" i="1" s="1"/>
  <c r="AX309" i="1"/>
  <c r="AZ309" i="1"/>
  <c r="AW309" i="1"/>
  <c r="BM309" i="1" a="1"/>
  <c r="BM309" i="1" s="1"/>
  <c r="AY309" i="1"/>
  <c r="AX245" i="1"/>
  <c r="AZ245" i="1"/>
  <c r="AW245" i="1"/>
  <c r="BM245" i="1" a="1"/>
  <c r="BM245" i="1" s="1"/>
  <c r="AY245" i="1"/>
  <c r="BM181" i="1" a="1"/>
  <c r="BM181" i="1" s="1"/>
  <c r="AY181" i="1"/>
  <c r="AZ181" i="1"/>
  <c r="AX181" i="1"/>
  <c r="AW181" i="1"/>
  <c r="BM117" i="1" a="1"/>
  <c r="BM117" i="1" s="1"/>
  <c r="AY117" i="1"/>
  <c r="AW117" i="1"/>
  <c r="AX117" i="1"/>
  <c r="AZ117" i="1"/>
  <c r="BM53" i="1" a="1"/>
  <c r="BM53" i="1" s="1"/>
  <c r="AY53" i="1"/>
  <c r="AW53" i="1"/>
  <c r="AZ53" i="1"/>
  <c r="AX53" i="1"/>
  <c r="AV435" i="1" a="1"/>
  <c r="AV435" i="1" s="1"/>
  <c r="BM572" i="1" a="1"/>
  <c r="BM572" i="1" s="1"/>
  <c r="AW572" i="1"/>
  <c r="AX572" i="1"/>
  <c r="AZ572" i="1"/>
  <c r="AY572" i="1"/>
  <c r="AX508" i="1"/>
  <c r="AY508" i="1"/>
  <c r="AZ508" i="1"/>
  <c r="AW508" i="1"/>
  <c r="BM508" i="1" a="1"/>
  <c r="BM508" i="1" s="1"/>
  <c r="AX444" i="1"/>
  <c r="AZ444" i="1"/>
  <c r="BM444" i="1" a="1"/>
  <c r="BM444" i="1" s="1"/>
  <c r="AW444" i="1"/>
  <c r="AY444" i="1"/>
  <c r="BM380" i="1" a="1"/>
  <c r="BM380" i="1" s="1"/>
  <c r="AW380" i="1"/>
  <c r="AX380" i="1"/>
  <c r="AZ380" i="1"/>
  <c r="AY380" i="1"/>
  <c r="AY316" i="1"/>
  <c r="AX316" i="1"/>
  <c r="AZ316" i="1"/>
  <c r="BM316" i="1" a="1"/>
  <c r="BM316" i="1" s="1"/>
  <c r="AW316" i="1"/>
  <c r="BM252" i="1" a="1"/>
  <c r="BM252" i="1" s="1"/>
  <c r="AW252" i="1"/>
  <c r="AY252" i="1"/>
  <c r="AZ252" i="1"/>
  <c r="AX252" i="1"/>
  <c r="BM188" i="1" a="1"/>
  <c r="BM188" i="1" s="1"/>
  <c r="AW188" i="1"/>
  <c r="AZ188" i="1"/>
  <c r="AX188" i="1"/>
  <c r="AY188" i="1"/>
  <c r="BM124" i="1" a="1"/>
  <c r="BM124" i="1" s="1"/>
  <c r="AY124" i="1"/>
  <c r="AX124" i="1"/>
  <c r="AW124" i="1"/>
  <c r="AZ124" i="1"/>
  <c r="BM60" i="1" a="1"/>
  <c r="BM60" i="1" s="1"/>
  <c r="AY60" i="1"/>
  <c r="AX60" i="1"/>
  <c r="AZ60" i="1"/>
  <c r="AW60" i="1"/>
  <c r="AV507" i="1" a="1"/>
  <c r="AV507" i="1" s="1"/>
  <c r="AZ587" i="1"/>
  <c r="AX587" i="1"/>
  <c r="AW587" i="1"/>
  <c r="AY587" i="1"/>
  <c r="BM587" i="1" a="1"/>
  <c r="BM587" i="1" s="1"/>
  <c r="AZ523" i="1"/>
  <c r="AX523" i="1"/>
  <c r="AW523" i="1"/>
  <c r="AY523" i="1"/>
  <c r="BM523" i="1" a="1"/>
  <c r="BM523" i="1" s="1"/>
  <c r="AZ459" i="1"/>
  <c r="BM459" i="1" a="1"/>
  <c r="BM459" i="1" s="1"/>
  <c r="AX459" i="1"/>
  <c r="AW459" i="1"/>
  <c r="AY459" i="1"/>
  <c r="AY395" i="1"/>
  <c r="AZ395" i="1"/>
  <c r="AW395" i="1"/>
  <c r="BM395" i="1" a="1"/>
  <c r="BM395" i="1" s="1"/>
  <c r="AX395" i="1"/>
  <c r="AY331" i="1"/>
  <c r="AZ331" i="1"/>
  <c r="AW331" i="1"/>
  <c r="BM331" i="1" a="1"/>
  <c r="BM331" i="1" s="1"/>
  <c r="AX331" i="1"/>
  <c r="AY267" i="1"/>
  <c r="AZ267" i="1"/>
  <c r="AW267" i="1"/>
  <c r="BM267" i="1" a="1"/>
  <c r="BM267" i="1" s="1"/>
  <c r="AX267" i="1"/>
  <c r="AX203" i="1"/>
  <c r="AZ203" i="1"/>
  <c r="BM203" i="1" a="1"/>
  <c r="BM203" i="1" s="1"/>
  <c r="AY203" i="1"/>
  <c r="AW203" i="1"/>
  <c r="AZ139" i="1"/>
  <c r="BM139" i="1" a="1"/>
  <c r="BM139" i="1" s="1"/>
  <c r="AX139" i="1"/>
  <c r="AY139" i="1"/>
  <c r="AW139" i="1"/>
  <c r="AZ75" i="1"/>
  <c r="BM75" i="1" a="1"/>
  <c r="BM75" i="1" s="1"/>
  <c r="AX75" i="1"/>
  <c r="AY75" i="1"/>
  <c r="AW75" i="1"/>
  <c r="AV1007" i="1" a="1"/>
  <c r="AV1007" i="1" s="1"/>
  <c r="AV870" i="1" a="1"/>
  <c r="AV870" i="1" s="1"/>
  <c r="AV334" i="1" a="1"/>
  <c r="AV334" i="1" s="1"/>
  <c r="AV869" i="1" a="1"/>
  <c r="AV869" i="1" s="1"/>
  <c r="AV611" i="1" a="1"/>
  <c r="AV611" i="1" s="1"/>
  <c r="AV791" i="1" a="1"/>
  <c r="AV791" i="1" s="1"/>
  <c r="AV570" i="1" a="1"/>
  <c r="AV570" i="1" s="1"/>
  <c r="AR138" i="1" a="1"/>
  <c r="AR138" i="1" s="1"/>
  <c r="AV481" i="1" a="1"/>
  <c r="AV481" i="1" s="1"/>
  <c r="AR28" i="1" a="1"/>
  <c r="AR28" i="1" s="1"/>
  <c r="AV28" i="1" a="1"/>
  <c r="AV28" i="1" s="1"/>
  <c r="AR27" i="1" a="1"/>
  <c r="AR27" i="1" s="1"/>
  <c r="AV27" i="1" a="1"/>
  <c r="AV27" i="1" s="1"/>
  <c r="R10" i="5"/>
  <c r="L12" i="6" s="1"/>
  <c r="B47" i="6"/>
  <c r="B50" i="6"/>
  <c r="B53" i="6"/>
  <c r="B56" i="6"/>
  <c r="B59" i="6"/>
  <c r="B62" i="6"/>
  <c r="X31" i="6"/>
  <c r="X35" i="6"/>
  <c r="X36" i="6"/>
  <c r="X37" i="6"/>
  <c r="X34" i="6"/>
  <c r="X39" i="6"/>
  <c r="X38" i="6"/>
  <c r="X75" i="6"/>
  <c r="X15" i="6"/>
  <c r="X12" i="6"/>
  <c r="X13" i="6"/>
  <c r="X11" i="6"/>
  <c r="X70" i="6"/>
  <c r="X62" i="6"/>
  <c r="X47" i="6"/>
  <c r="X50" i="6"/>
  <c r="X53" i="6"/>
  <c r="X56" i="6"/>
  <c r="X59" i="6"/>
  <c r="X43" i="6"/>
  <c r="X27" i="6"/>
  <c r="X24" i="6"/>
  <c r="X20" i="6"/>
  <c r="X19" i="6"/>
  <c r="BE459" i="1" l="1"/>
  <c r="BF459" i="1"/>
  <c r="BH459" i="1"/>
  <c r="BG459" i="1"/>
  <c r="BH47" i="1"/>
  <c r="BG47" i="1"/>
  <c r="BE47" i="1"/>
  <c r="BF47" i="1"/>
  <c r="BF918" i="1"/>
  <c r="BE918" i="1"/>
  <c r="BG918" i="1"/>
  <c r="BH918" i="1"/>
  <c r="BE602" i="1"/>
  <c r="BH602" i="1"/>
  <c r="BF602" i="1"/>
  <c r="BG602" i="1"/>
  <c r="BK84" i="1"/>
  <c r="BL84" i="1"/>
  <c r="BJ84" i="1"/>
  <c r="BI84" i="1"/>
  <c r="BL989" i="1"/>
  <c r="BI989" i="1"/>
  <c r="BJ989" i="1"/>
  <c r="BK989" i="1"/>
  <c r="BI753" i="1"/>
  <c r="BK753" i="1"/>
  <c r="BL753" i="1"/>
  <c r="BJ753" i="1"/>
  <c r="BE388" i="1"/>
  <c r="BG388" i="1"/>
  <c r="BH388" i="1"/>
  <c r="BF388" i="1"/>
  <c r="BE247" i="1"/>
  <c r="BF247" i="1"/>
  <c r="BH247" i="1"/>
  <c r="BG247" i="1"/>
  <c r="BE877" i="1"/>
  <c r="BF877" i="1"/>
  <c r="BH877" i="1"/>
  <c r="BG877" i="1"/>
  <c r="BG656" i="1"/>
  <c r="BH656" i="1"/>
  <c r="BE656" i="1"/>
  <c r="BF656" i="1"/>
  <c r="BJ807" i="1"/>
  <c r="BK807" i="1"/>
  <c r="BL807" i="1"/>
  <c r="BI807" i="1"/>
  <c r="BL779" i="1"/>
  <c r="BI779" i="1"/>
  <c r="BJ779" i="1"/>
  <c r="BK779" i="1"/>
  <c r="BL791" i="1"/>
  <c r="BK791" i="1"/>
  <c r="BI791" i="1"/>
  <c r="BJ791" i="1"/>
  <c r="BG396" i="1"/>
  <c r="BH396" i="1"/>
  <c r="BE396" i="1"/>
  <c r="BF396" i="1"/>
  <c r="BI77" i="1"/>
  <c r="BL77" i="1"/>
  <c r="BK77" i="1"/>
  <c r="BJ77" i="1"/>
  <c r="BG746" i="1"/>
  <c r="BE746" i="1"/>
  <c r="BH746" i="1"/>
  <c r="BF746" i="1"/>
  <c r="BF793" i="1"/>
  <c r="BH793" i="1"/>
  <c r="BE793" i="1"/>
  <c r="BG793" i="1"/>
  <c r="BJ685" i="1"/>
  <c r="BL685" i="1"/>
  <c r="BI685" i="1"/>
  <c r="BK685" i="1"/>
  <c r="BI1005" i="1"/>
  <c r="BJ1005" i="1"/>
  <c r="BK1005" i="1"/>
  <c r="BL1005" i="1"/>
  <c r="BH333" i="1"/>
  <c r="BG333" i="1"/>
  <c r="BF333" i="1"/>
  <c r="BE333" i="1"/>
  <c r="BF765" i="1"/>
  <c r="BH765" i="1"/>
  <c r="BE765" i="1"/>
  <c r="BG765" i="1"/>
  <c r="BI631" i="1"/>
  <c r="BK631" i="1"/>
  <c r="BL631" i="1"/>
  <c r="BJ631" i="1"/>
  <c r="BH511" i="1"/>
  <c r="BE511" i="1"/>
  <c r="BF511" i="1"/>
  <c r="BG511" i="1"/>
  <c r="BI24" i="1"/>
  <c r="BL24" i="1"/>
  <c r="BJ24" i="1"/>
  <c r="BK24" i="1"/>
  <c r="BI812" i="1"/>
  <c r="BL812" i="1"/>
  <c r="BK812" i="1"/>
  <c r="BJ812" i="1"/>
  <c r="BE491" i="1"/>
  <c r="BH491" i="1"/>
  <c r="BF491" i="1"/>
  <c r="BG491" i="1"/>
  <c r="BF901" i="1"/>
  <c r="BH901" i="1"/>
  <c r="BE901" i="1"/>
  <c r="BG901" i="1"/>
  <c r="BE354" i="1"/>
  <c r="BF354" i="1"/>
  <c r="BG354" i="1"/>
  <c r="BH354" i="1"/>
  <c r="BL703" i="1"/>
  <c r="BJ703" i="1"/>
  <c r="BK703" i="1"/>
  <c r="BI703" i="1"/>
  <c r="BK776" i="1"/>
  <c r="BJ776" i="1"/>
  <c r="BL776" i="1"/>
  <c r="BI776" i="1"/>
  <c r="BE372" i="1"/>
  <c r="BF372" i="1"/>
  <c r="BG372" i="1"/>
  <c r="BH372" i="1"/>
  <c r="BE640" i="1"/>
  <c r="BF640" i="1"/>
  <c r="BG640" i="1"/>
  <c r="BH640" i="1"/>
  <c r="BF179" i="1"/>
  <c r="BE179" i="1"/>
  <c r="BG179" i="1"/>
  <c r="BH179" i="1"/>
  <c r="BG349" i="1"/>
  <c r="BH349" i="1"/>
  <c r="BF349" i="1"/>
  <c r="BE349" i="1"/>
  <c r="BG894" i="1"/>
  <c r="BF894" i="1"/>
  <c r="BE894" i="1"/>
  <c r="BH894" i="1"/>
  <c r="BH642" i="1"/>
  <c r="BG642" i="1"/>
  <c r="BE642" i="1"/>
  <c r="BF642" i="1"/>
  <c r="BI838" i="1"/>
  <c r="BK838" i="1"/>
  <c r="BJ838" i="1"/>
  <c r="BL838" i="1"/>
  <c r="BJ389" i="1"/>
  <c r="BL389" i="1"/>
  <c r="BI389" i="1"/>
  <c r="BK389" i="1"/>
  <c r="BI577" i="1"/>
  <c r="BK577" i="1"/>
  <c r="BJ577" i="1"/>
  <c r="BL577" i="1"/>
  <c r="BH500" i="1"/>
  <c r="BE500" i="1"/>
  <c r="BF500" i="1"/>
  <c r="BG500" i="1"/>
  <c r="BJ38" i="1"/>
  <c r="BI38" i="1"/>
  <c r="BK38" i="1"/>
  <c r="BL38" i="1"/>
  <c r="BJ490" i="1"/>
  <c r="BI490" i="1"/>
  <c r="BK490" i="1"/>
  <c r="BL490" i="1"/>
  <c r="BJ891" i="1"/>
  <c r="BI891" i="1"/>
  <c r="BK891" i="1"/>
  <c r="BL891" i="1"/>
  <c r="BG46" i="1"/>
  <c r="BH46" i="1"/>
  <c r="BE46" i="1"/>
  <c r="BF46" i="1"/>
  <c r="BF646" i="1"/>
  <c r="BE646" i="1"/>
  <c r="BG646" i="1"/>
  <c r="BH646" i="1"/>
  <c r="BK335" i="1"/>
  <c r="BI335" i="1"/>
  <c r="BL335" i="1"/>
  <c r="BJ335" i="1"/>
  <c r="BJ354" i="1"/>
  <c r="BI354" i="1"/>
  <c r="BK354" i="1"/>
  <c r="BL354" i="1"/>
  <c r="BF753" i="1"/>
  <c r="BH753" i="1"/>
  <c r="BG753" i="1"/>
  <c r="BE753" i="1"/>
  <c r="BH924" i="1"/>
  <c r="BG924" i="1"/>
  <c r="BE924" i="1"/>
  <c r="BF924" i="1"/>
  <c r="BJ856" i="1"/>
  <c r="BI856" i="1"/>
  <c r="BL856" i="1"/>
  <c r="BK856" i="1"/>
  <c r="BL794" i="1"/>
  <c r="BI794" i="1"/>
  <c r="BJ794" i="1"/>
  <c r="BK794" i="1"/>
  <c r="BL690" i="1"/>
  <c r="BK690" i="1"/>
  <c r="BJ690" i="1"/>
  <c r="BI690" i="1"/>
  <c r="BG797" i="1"/>
  <c r="BH797" i="1"/>
  <c r="BE797" i="1"/>
  <c r="BF797" i="1"/>
  <c r="BE703" i="1"/>
  <c r="BF703" i="1"/>
  <c r="BG703" i="1"/>
  <c r="BH703" i="1"/>
  <c r="BH395" i="1"/>
  <c r="BF395" i="1"/>
  <c r="BG395" i="1"/>
  <c r="BE395" i="1"/>
  <c r="BH60" i="1"/>
  <c r="BF60" i="1"/>
  <c r="BE60" i="1"/>
  <c r="BG60" i="1"/>
  <c r="BF572" i="1"/>
  <c r="BE572" i="1"/>
  <c r="BH572" i="1"/>
  <c r="BG572" i="1"/>
  <c r="BF181" i="1"/>
  <c r="BH181" i="1"/>
  <c r="BG181" i="1"/>
  <c r="BE181" i="1"/>
  <c r="BE318" i="1"/>
  <c r="BH318" i="1"/>
  <c r="BG318" i="1"/>
  <c r="BF318" i="1"/>
  <c r="BH574" i="1"/>
  <c r="BF574" i="1"/>
  <c r="BE574" i="1"/>
  <c r="BG574" i="1"/>
  <c r="BH208" i="1"/>
  <c r="BE208" i="1"/>
  <c r="BG208" i="1"/>
  <c r="BF208" i="1"/>
  <c r="BF869" i="1"/>
  <c r="BE869" i="1"/>
  <c r="BG869" i="1"/>
  <c r="BH869" i="1"/>
  <c r="BH726" i="1"/>
  <c r="BE726" i="1"/>
  <c r="BG726" i="1"/>
  <c r="BF726" i="1"/>
  <c r="BJ238" i="1"/>
  <c r="BK238" i="1"/>
  <c r="BL238" i="1"/>
  <c r="BI238" i="1"/>
  <c r="BK95" i="1"/>
  <c r="BL95" i="1"/>
  <c r="BJ95" i="1"/>
  <c r="BI95" i="1"/>
  <c r="BI607" i="1"/>
  <c r="BK607" i="1"/>
  <c r="BJ607" i="1"/>
  <c r="BL607" i="1"/>
  <c r="BE922" i="1"/>
  <c r="BG922" i="1"/>
  <c r="BF922" i="1"/>
  <c r="BH922" i="1"/>
  <c r="BK434" i="1"/>
  <c r="BJ434" i="1"/>
  <c r="BL434" i="1"/>
  <c r="BI434" i="1"/>
  <c r="BG73" i="1"/>
  <c r="BE73" i="1"/>
  <c r="BF73" i="1"/>
  <c r="BH73" i="1"/>
  <c r="BI523" i="1"/>
  <c r="BK523" i="1"/>
  <c r="BJ523" i="1"/>
  <c r="BL523" i="1"/>
  <c r="BI549" i="1"/>
  <c r="BJ549" i="1"/>
  <c r="BL549" i="1"/>
  <c r="BK549" i="1"/>
  <c r="BJ385" i="1"/>
  <c r="BI385" i="1"/>
  <c r="BK385" i="1"/>
  <c r="BL385" i="1"/>
  <c r="BI900" i="1"/>
  <c r="BJ900" i="1"/>
  <c r="BL900" i="1"/>
  <c r="BK900" i="1"/>
  <c r="BL861" i="1"/>
  <c r="BJ861" i="1"/>
  <c r="BK861" i="1"/>
  <c r="BI861" i="1"/>
  <c r="BL618" i="1"/>
  <c r="BK618" i="1"/>
  <c r="BJ618" i="1"/>
  <c r="BI618" i="1"/>
  <c r="BJ284" i="1"/>
  <c r="BL284" i="1"/>
  <c r="BI284" i="1"/>
  <c r="BK284" i="1"/>
  <c r="BI678" i="1"/>
  <c r="BL678" i="1"/>
  <c r="BJ678" i="1"/>
  <c r="BK678" i="1"/>
  <c r="BL748" i="1"/>
  <c r="BI748" i="1"/>
  <c r="BK748" i="1"/>
  <c r="BJ748" i="1"/>
  <c r="BL44" i="1"/>
  <c r="BI44" i="1"/>
  <c r="BJ44" i="1"/>
  <c r="BK44" i="1"/>
  <c r="BI834" i="1"/>
  <c r="BJ834" i="1"/>
  <c r="BK834" i="1"/>
  <c r="BL834" i="1"/>
  <c r="BI987" i="1"/>
  <c r="BK987" i="1"/>
  <c r="BL987" i="1"/>
  <c r="BJ987" i="1"/>
  <c r="BE960" i="1"/>
  <c r="BH960" i="1"/>
  <c r="BG960" i="1"/>
  <c r="BF960" i="1"/>
  <c r="BI579" i="1"/>
  <c r="BK579" i="1"/>
  <c r="BL579" i="1"/>
  <c r="BJ579" i="1"/>
  <c r="BL532" i="1"/>
  <c r="BI532" i="1"/>
  <c r="BJ532" i="1"/>
  <c r="BK532" i="1"/>
  <c r="BL217" i="1"/>
  <c r="BJ217" i="1"/>
  <c r="BI217" i="1"/>
  <c r="BK217" i="1"/>
  <c r="BI892" i="1"/>
  <c r="BJ892" i="1"/>
  <c r="BK892" i="1"/>
  <c r="BL892" i="1"/>
  <c r="BH211" i="1"/>
  <c r="BF211" i="1"/>
  <c r="BG211" i="1"/>
  <c r="BE211" i="1"/>
  <c r="BE403" i="1"/>
  <c r="BH403" i="1"/>
  <c r="BG403" i="1"/>
  <c r="BF403" i="1"/>
  <c r="BH509" i="1"/>
  <c r="BE509" i="1"/>
  <c r="BF509" i="1"/>
  <c r="BG509" i="1"/>
  <c r="BG326" i="1"/>
  <c r="BF326" i="1"/>
  <c r="BH326" i="1"/>
  <c r="BE326" i="1"/>
  <c r="BF472" i="1"/>
  <c r="BG472" i="1"/>
  <c r="BH472" i="1"/>
  <c r="BE472" i="1"/>
  <c r="BJ133" i="1"/>
  <c r="BK133" i="1"/>
  <c r="BI133" i="1"/>
  <c r="BL133" i="1"/>
  <c r="BE990" i="1"/>
  <c r="BH990" i="1"/>
  <c r="BF990" i="1"/>
  <c r="BG990" i="1"/>
  <c r="BL502" i="1"/>
  <c r="BK502" i="1"/>
  <c r="BJ502" i="1"/>
  <c r="BI502" i="1"/>
  <c r="BF185" i="1"/>
  <c r="BE185" i="1"/>
  <c r="BG185" i="1"/>
  <c r="BH185" i="1"/>
  <c r="BI487" i="1"/>
  <c r="BK487" i="1"/>
  <c r="BL487" i="1"/>
  <c r="BJ487" i="1"/>
  <c r="BE720" i="1"/>
  <c r="BH720" i="1"/>
  <c r="BF720" i="1"/>
  <c r="BG720" i="1"/>
  <c r="BE976" i="1"/>
  <c r="BG976" i="1"/>
  <c r="BF976" i="1"/>
  <c r="BH976" i="1"/>
  <c r="BL104" i="1"/>
  <c r="BJ104" i="1"/>
  <c r="BK104" i="1"/>
  <c r="BI104" i="1"/>
  <c r="BF466" i="1"/>
  <c r="BE466" i="1"/>
  <c r="BH466" i="1"/>
  <c r="BG466" i="1"/>
  <c r="BG994" i="1"/>
  <c r="BF994" i="1"/>
  <c r="BE994" i="1"/>
  <c r="BH994" i="1"/>
  <c r="BI506" i="1"/>
  <c r="BL506" i="1"/>
  <c r="BJ506" i="1"/>
  <c r="BK506" i="1"/>
  <c r="BE535" i="1"/>
  <c r="BG535" i="1"/>
  <c r="BH535" i="1"/>
  <c r="BF535" i="1"/>
  <c r="BF763" i="1"/>
  <c r="BH763" i="1"/>
  <c r="BG763" i="1"/>
  <c r="BE763" i="1"/>
  <c r="BL83" i="1"/>
  <c r="BI83" i="1"/>
  <c r="BJ83" i="1"/>
  <c r="BK83" i="1"/>
  <c r="BI595" i="1"/>
  <c r="BK595" i="1"/>
  <c r="BJ595" i="1"/>
  <c r="BL595" i="1"/>
  <c r="BK870" i="1"/>
  <c r="BJ870" i="1"/>
  <c r="BI870" i="1"/>
  <c r="BL870" i="1"/>
  <c r="BL465" i="1"/>
  <c r="BI465" i="1"/>
  <c r="BK465" i="1"/>
  <c r="BJ465" i="1"/>
  <c r="BJ752" i="1"/>
  <c r="BK752" i="1"/>
  <c r="BI752" i="1"/>
  <c r="BL752" i="1"/>
  <c r="BJ658" i="1"/>
  <c r="BL658" i="1"/>
  <c r="BI658" i="1"/>
  <c r="BK658" i="1"/>
  <c r="BK124" i="1"/>
  <c r="BI124" i="1"/>
  <c r="BJ124" i="1"/>
  <c r="BL124" i="1"/>
  <c r="BI961" i="1"/>
  <c r="BJ961" i="1"/>
  <c r="BK961" i="1"/>
  <c r="BL961" i="1"/>
  <c r="BL548" i="1"/>
  <c r="BI548" i="1"/>
  <c r="BJ548" i="1"/>
  <c r="BK548" i="1"/>
  <c r="BI65" i="1"/>
  <c r="BJ65" i="1"/>
  <c r="BL65" i="1"/>
  <c r="BK65" i="1"/>
  <c r="BL436" i="1"/>
  <c r="BJ436" i="1"/>
  <c r="BK436" i="1"/>
  <c r="BI436" i="1"/>
  <c r="BI754" i="1"/>
  <c r="BK754" i="1"/>
  <c r="BJ754" i="1"/>
  <c r="BL754" i="1"/>
  <c r="BF652" i="1"/>
  <c r="BH652" i="1"/>
  <c r="BG652" i="1"/>
  <c r="BE652" i="1"/>
  <c r="BL332" i="1"/>
  <c r="BK332" i="1"/>
  <c r="BJ332" i="1"/>
  <c r="BI332" i="1"/>
  <c r="BK508" i="1"/>
  <c r="BL508" i="1"/>
  <c r="BI508" i="1"/>
  <c r="BJ508" i="1"/>
  <c r="BI704" i="1"/>
  <c r="BK704" i="1"/>
  <c r="BL704" i="1"/>
  <c r="BJ704" i="1"/>
  <c r="BI795" i="1"/>
  <c r="BL795" i="1"/>
  <c r="BK795" i="1"/>
  <c r="BJ795" i="1"/>
  <c r="BH896" i="1"/>
  <c r="BE896" i="1"/>
  <c r="BF896" i="1"/>
  <c r="BG896" i="1"/>
  <c r="BF41" i="1"/>
  <c r="BG41" i="1"/>
  <c r="BH41" i="1"/>
  <c r="BE41" i="1"/>
  <c r="BL588" i="1"/>
  <c r="BK588" i="1"/>
  <c r="BI588" i="1"/>
  <c r="BJ588" i="1"/>
  <c r="BL377" i="1"/>
  <c r="BJ377" i="1"/>
  <c r="BI377" i="1"/>
  <c r="BK377" i="1"/>
  <c r="BG475" i="1"/>
  <c r="BE475" i="1"/>
  <c r="BF475" i="1"/>
  <c r="BH475" i="1"/>
  <c r="BH204" i="1"/>
  <c r="BF204" i="1"/>
  <c r="BE204" i="1"/>
  <c r="BG204" i="1"/>
  <c r="BG332" i="1"/>
  <c r="BE332" i="1"/>
  <c r="BF332" i="1"/>
  <c r="BH332" i="1"/>
  <c r="BE133" i="1"/>
  <c r="BG133" i="1"/>
  <c r="BH133" i="1"/>
  <c r="BF133" i="1"/>
  <c r="BE517" i="1"/>
  <c r="BH517" i="1"/>
  <c r="BG517" i="1"/>
  <c r="BF517" i="1"/>
  <c r="BH270" i="1"/>
  <c r="BE270" i="1"/>
  <c r="BF270" i="1"/>
  <c r="BG270" i="1"/>
  <c r="BH63" i="1"/>
  <c r="BG63" i="1"/>
  <c r="BF63" i="1"/>
  <c r="BE63" i="1"/>
  <c r="BE288" i="1"/>
  <c r="BH288" i="1"/>
  <c r="BG288" i="1"/>
  <c r="BF288" i="1"/>
  <c r="BE81" i="1"/>
  <c r="BH81" i="1"/>
  <c r="BG81" i="1"/>
  <c r="BF81" i="1"/>
  <c r="BK62" i="1"/>
  <c r="BL62" i="1"/>
  <c r="BJ62" i="1"/>
  <c r="BI62" i="1"/>
  <c r="BL574" i="1"/>
  <c r="BI574" i="1"/>
  <c r="BJ574" i="1"/>
  <c r="BK574" i="1"/>
  <c r="BE599" i="1"/>
  <c r="BF599" i="1"/>
  <c r="BG599" i="1"/>
  <c r="BH599" i="1"/>
  <c r="BJ175" i="1"/>
  <c r="BK175" i="1"/>
  <c r="BL175" i="1"/>
  <c r="BI175" i="1"/>
  <c r="BL687" i="1"/>
  <c r="BK687" i="1"/>
  <c r="BJ687" i="1"/>
  <c r="BI687" i="1"/>
  <c r="BE489" i="1"/>
  <c r="BH489" i="1"/>
  <c r="BG489" i="1"/>
  <c r="BF489" i="1"/>
  <c r="BL66" i="1"/>
  <c r="BJ66" i="1"/>
  <c r="BK66" i="1"/>
  <c r="BI66" i="1"/>
  <c r="BF771" i="1"/>
  <c r="BH771" i="1"/>
  <c r="BE771" i="1"/>
  <c r="BG771" i="1"/>
  <c r="BL219" i="1"/>
  <c r="BK219" i="1"/>
  <c r="BI219" i="1"/>
  <c r="BJ219" i="1"/>
  <c r="BL425" i="1"/>
  <c r="BK425" i="1"/>
  <c r="BI425" i="1"/>
  <c r="BJ425" i="1"/>
  <c r="BK257" i="1"/>
  <c r="BI257" i="1"/>
  <c r="BL257" i="1"/>
  <c r="BJ257" i="1"/>
  <c r="BL1007" i="1"/>
  <c r="BI1007" i="1"/>
  <c r="BJ1007" i="1"/>
  <c r="BK1007" i="1"/>
  <c r="BK281" i="1"/>
  <c r="BI281" i="1"/>
  <c r="BL281" i="1"/>
  <c r="BJ281" i="1"/>
  <c r="BK452" i="1"/>
  <c r="BJ452" i="1"/>
  <c r="BI452" i="1"/>
  <c r="BL452" i="1"/>
  <c r="BF202" i="1"/>
  <c r="BE202" i="1"/>
  <c r="BG202" i="1"/>
  <c r="BH202" i="1"/>
  <c r="BH644" i="1"/>
  <c r="BF644" i="1"/>
  <c r="BG644" i="1"/>
  <c r="BE644" i="1"/>
  <c r="BK325" i="1"/>
  <c r="BJ325" i="1"/>
  <c r="BL325" i="1"/>
  <c r="BI325" i="1"/>
  <c r="BL497" i="1"/>
  <c r="BI497" i="1"/>
  <c r="BJ497" i="1"/>
  <c r="BK497" i="1"/>
  <c r="BI713" i="1"/>
  <c r="BK713" i="1"/>
  <c r="BJ713" i="1"/>
  <c r="BL713" i="1"/>
  <c r="BF817" i="1"/>
  <c r="BH817" i="1"/>
  <c r="BG817" i="1"/>
  <c r="BE817" i="1"/>
  <c r="BK657" i="1"/>
  <c r="BI657" i="1"/>
  <c r="BJ657" i="1"/>
  <c r="BL657" i="1"/>
  <c r="BL457" i="1"/>
  <c r="BK457" i="1"/>
  <c r="BI457" i="1"/>
  <c r="BJ457" i="1"/>
  <c r="BJ826" i="1"/>
  <c r="BI826" i="1"/>
  <c r="BL826" i="1"/>
  <c r="BK826" i="1"/>
  <c r="BI836" i="1"/>
  <c r="BL836" i="1"/>
  <c r="BJ836" i="1"/>
  <c r="BK836" i="1"/>
  <c r="BK524" i="1"/>
  <c r="BI524" i="1"/>
  <c r="BL524" i="1"/>
  <c r="BJ524" i="1"/>
  <c r="BJ642" i="1"/>
  <c r="BK642" i="1"/>
  <c r="BI642" i="1"/>
  <c r="BL642" i="1"/>
  <c r="BL441" i="1"/>
  <c r="BK441" i="1"/>
  <c r="BI441" i="1"/>
  <c r="BJ441" i="1"/>
  <c r="BG490" i="1"/>
  <c r="BF490" i="1"/>
  <c r="BE490" i="1"/>
  <c r="BH490" i="1"/>
  <c r="BI261" i="1"/>
  <c r="BK261" i="1"/>
  <c r="BJ261" i="1"/>
  <c r="BL261" i="1"/>
  <c r="BI802" i="1"/>
  <c r="BJ802" i="1"/>
  <c r="BK802" i="1"/>
  <c r="BL802" i="1"/>
  <c r="BE163" i="1"/>
  <c r="BF163" i="1"/>
  <c r="BG163" i="1"/>
  <c r="BH163" i="1"/>
  <c r="BF291" i="1"/>
  <c r="BE291" i="1"/>
  <c r="BG291" i="1"/>
  <c r="BH291" i="1"/>
  <c r="BE404" i="1"/>
  <c r="BF404" i="1"/>
  <c r="BH404" i="1"/>
  <c r="BG404" i="1"/>
  <c r="BG327" i="1"/>
  <c r="BE327" i="1"/>
  <c r="BF327" i="1"/>
  <c r="BH327" i="1"/>
  <c r="BH168" i="1"/>
  <c r="BE168" i="1"/>
  <c r="BF168" i="1"/>
  <c r="BG168" i="1"/>
  <c r="BE701" i="1"/>
  <c r="BF701" i="1"/>
  <c r="BG701" i="1"/>
  <c r="BH701" i="1"/>
  <c r="BJ85" i="1"/>
  <c r="BK85" i="1"/>
  <c r="BL85" i="1"/>
  <c r="BI85" i="1"/>
  <c r="BH50" i="1"/>
  <c r="BE50" i="1"/>
  <c r="BF50" i="1"/>
  <c r="BG50" i="1"/>
  <c r="BF814" i="1"/>
  <c r="BE814" i="1"/>
  <c r="BH814" i="1"/>
  <c r="BG814" i="1"/>
  <c r="BL326" i="1"/>
  <c r="BJ326" i="1"/>
  <c r="BI326" i="1"/>
  <c r="BK326" i="1"/>
  <c r="BE671" i="1"/>
  <c r="BF671" i="1"/>
  <c r="BG671" i="1"/>
  <c r="BH671" i="1"/>
  <c r="BF736" i="1"/>
  <c r="BG736" i="1"/>
  <c r="BH736" i="1"/>
  <c r="BE736" i="1"/>
  <c r="BJ120" i="1"/>
  <c r="BL120" i="1"/>
  <c r="BI120" i="1"/>
  <c r="BK120" i="1"/>
  <c r="BL568" i="1"/>
  <c r="BI568" i="1"/>
  <c r="BJ568" i="1"/>
  <c r="BK568" i="1"/>
  <c r="BG690" i="1"/>
  <c r="BE690" i="1"/>
  <c r="BH690" i="1"/>
  <c r="BF690" i="1"/>
  <c r="BJ522" i="1"/>
  <c r="BI522" i="1"/>
  <c r="BK522" i="1"/>
  <c r="BL522" i="1"/>
  <c r="BF907" i="1"/>
  <c r="BE907" i="1"/>
  <c r="BH907" i="1"/>
  <c r="BG907" i="1"/>
  <c r="BL291" i="1"/>
  <c r="BI291" i="1"/>
  <c r="BK291" i="1"/>
  <c r="BJ291" i="1"/>
  <c r="BF825" i="1"/>
  <c r="BH825" i="1"/>
  <c r="BG825" i="1"/>
  <c r="BE825" i="1"/>
  <c r="BG609" i="1"/>
  <c r="BH609" i="1"/>
  <c r="BE609" i="1"/>
  <c r="BF609" i="1"/>
  <c r="BJ913" i="1"/>
  <c r="BK913" i="1"/>
  <c r="BL913" i="1"/>
  <c r="BI913" i="1"/>
  <c r="BI515" i="1"/>
  <c r="BL515" i="1"/>
  <c r="BK515" i="1"/>
  <c r="BJ515" i="1"/>
  <c r="BJ361" i="1"/>
  <c r="BI361" i="1"/>
  <c r="BK361" i="1"/>
  <c r="BL361" i="1"/>
  <c r="BJ877" i="1"/>
  <c r="BK877" i="1"/>
  <c r="BL877" i="1"/>
  <c r="BI877" i="1"/>
  <c r="BF92" i="1"/>
  <c r="BE92" i="1"/>
  <c r="BH92" i="1"/>
  <c r="BG92" i="1"/>
  <c r="BH220" i="1"/>
  <c r="BF220" i="1"/>
  <c r="BG220" i="1"/>
  <c r="BE220" i="1"/>
  <c r="BE284" i="1"/>
  <c r="BG284" i="1"/>
  <c r="BH284" i="1"/>
  <c r="BF284" i="1"/>
  <c r="BE149" i="1"/>
  <c r="BF149" i="1"/>
  <c r="BG149" i="1"/>
  <c r="BH149" i="1"/>
  <c r="BG469" i="1"/>
  <c r="BH469" i="1"/>
  <c r="BF469" i="1"/>
  <c r="BE469" i="1"/>
  <c r="BE414" i="1"/>
  <c r="BF414" i="1"/>
  <c r="BG414" i="1"/>
  <c r="BH414" i="1"/>
  <c r="BF240" i="1"/>
  <c r="BH240" i="1"/>
  <c r="BG240" i="1"/>
  <c r="BE240" i="1"/>
  <c r="BE709" i="1"/>
  <c r="BG709" i="1"/>
  <c r="BH709" i="1"/>
  <c r="BF709" i="1"/>
  <c r="BF694" i="1"/>
  <c r="BG694" i="1"/>
  <c r="BH694" i="1"/>
  <c r="BE694" i="1"/>
  <c r="BE1014" i="1"/>
  <c r="BF1014" i="1"/>
  <c r="BG1014" i="1"/>
  <c r="BH1014" i="1"/>
  <c r="BI206" i="1"/>
  <c r="BJ206" i="1"/>
  <c r="BK206" i="1"/>
  <c r="BL206" i="1"/>
  <c r="BL526" i="1"/>
  <c r="BI526" i="1"/>
  <c r="BJ526" i="1"/>
  <c r="BK526" i="1"/>
  <c r="BF743" i="1"/>
  <c r="BH743" i="1"/>
  <c r="BE743" i="1"/>
  <c r="BG743" i="1"/>
  <c r="BI63" i="1"/>
  <c r="BJ63" i="1"/>
  <c r="BK63" i="1"/>
  <c r="BL63" i="1"/>
  <c r="BJ575" i="1"/>
  <c r="BI575" i="1"/>
  <c r="BL575" i="1"/>
  <c r="BK575" i="1"/>
  <c r="BE744" i="1"/>
  <c r="BG744" i="1"/>
  <c r="BH744" i="1"/>
  <c r="BF744" i="1"/>
  <c r="BI576" i="1"/>
  <c r="BL576" i="1"/>
  <c r="BJ576" i="1"/>
  <c r="BK576" i="1"/>
  <c r="BH698" i="1"/>
  <c r="BG698" i="1"/>
  <c r="BF698" i="1"/>
  <c r="BE698" i="1"/>
  <c r="BJ210" i="1"/>
  <c r="BI210" i="1"/>
  <c r="BK210" i="1"/>
  <c r="BL210" i="1"/>
  <c r="BF915" i="1"/>
  <c r="BH915" i="1"/>
  <c r="BG915" i="1"/>
  <c r="BE915" i="1"/>
  <c r="BL235" i="1"/>
  <c r="BJ235" i="1"/>
  <c r="BI235" i="1"/>
  <c r="BK235" i="1"/>
  <c r="BF857" i="1"/>
  <c r="BH857" i="1"/>
  <c r="BE857" i="1"/>
  <c r="BG857" i="1"/>
  <c r="BJ702" i="1"/>
  <c r="BL702" i="1"/>
  <c r="BK702" i="1"/>
  <c r="BI702" i="1"/>
  <c r="BE1012" i="1"/>
  <c r="BH1012" i="1"/>
  <c r="BG1012" i="1"/>
  <c r="BF1012" i="1"/>
  <c r="BI670" i="1"/>
  <c r="BL670" i="1"/>
  <c r="BJ670" i="1"/>
  <c r="BK670" i="1"/>
  <c r="BG860" i="1"/>
  <c r="BH860" i="1"/>
  <c r="BF860" i="1"/>
  <c r="BE860" i="1"/>
  <c r="BI493" i="1"/>
  <c r="BL493" i="1"/>
  <c r="BK493" i="1"/>
  <c r="BJ493" i="1"/>
  <c r="BL712" i="1"/>
  <c r="BK712" i="1"/>
  <c r="BI712" i="1"/>
  <c r="BJ712" i="1"/>
  <c r="BI197" i="1"/>
  <c r="BL197" i="1"/>
  <c r="BK197" i="1"/>
  <c r="BJ197" i="1"/>
  <c r="BJ906" i="1"/>
  <c r="BI906" i="1"/>
  <c r="BK906" i="1"/>
  <c r="BL906" i="1"/>
  <c r="BF748" i="1"/>
  <c r="BE748" i="1"/>
  <c r="BH748" i="1"/>
  <c r="BG748" i="1"/>
  <c r="BK867" i="1"/>
  <c r="BI867" i="1"/>
  <c r="BJ867" i="1"/>
  <c r="BL867" i="1"/>
  <c r="BE392" i="1"/>
  <c r="BF392" i="1"/>
  <c r="BH392" i="1"/>
  <c r="BG392" i="1"/>
  <c r="BL117" i="1"/>
  <c r="BI117" i="1"/>
  <c r="BJ117" i="1"/>
  <c r="BK117" i="1"/>
  <c r="BG415" i="1"/>
  <c r="BH415" i="1"/>
  <c r="BE415" i="1"/>
  <c r="BF415" i="1"/>
  <c r="BH910" i="1"/>
  <c r="BE910" i="1"/>
  <c r="BG910" i="1"/>
  <c r="BF910" i="1"/>
  <c r="BI215" i="1"/>
  <c r="BK215" i="1"/>
  <c r="BL215" i="1"/>
  <c r="BJ215" i="1"/>
  <c r="BE24" i="1"/>
  <c r="BF24" i="1"/>
  <c r="BG24" i="1"/>
  <c r="BH24" i="1"/>
  <c r="BL426" i="1"/>
  <c r="BI426" i="1"/>
  <c r="BJ426" i="1"/>
  <c r="BK426" i="1"/>
  <c r="BG993" i="1"/>
  <c r="BH993" i="1"/>
  <c r="BF993" i="1"/>
  <c r="BE993" i="1"/>
  <c r="BJ460" i="1"/>
  <c r="BI460" i="1"/>
  <c r="BK460" i="1"/>
  <c r="BL460" i="1"/>
  <c r="BH307" i="1"/>
  <c r="BF307" i="1"/>
  <c r="BE307" i="1"/>
  <c r="BG307" i="1"/>
  <c r="BG499" i="1"/>
  <c r="BE499" i="1"/>
  <c r="BF499" i="1"/>
  <c r="BH499" i="1"/>
  <c r="BE292" i="1"/>
  <c r="BF292" i="1"/>
  <c r="BH292" i="1"/>
  <c r="BG292" i="1"/>
  <c r="BE356" i="1"/>
  <c r="BF356" i="1"/>
  <c r="BG356" i="1"/>
  <c r="BH356" i="1"/>
  <c r="BE157" i="1"/>
  <c r="BH157" i="1"/>
  <c r="BF157" i="1"/>
  <c r="BG157" i="1"/>
  <c r="BH102" i="1"/>
  <c r="BF102" i="1"/>
  <c r="BE102" i="1"/>
  <c r="BG102" i="1"/>
  <c r="BG422" i="1"/>
  <c r="BE422" i="1"/>
  <c r="BF422" i="1"/>
  <c r="BH422" i="1"/>
  <c r="BH215" i="1"/>
  <c r="BE215" i="1"/>
  <c r="BF215" i="1"/>
  <c r="BG215" i="1"/>
  <c r="BE248" i="1"/>
  <c r="BG248" i="1"/>
  <c r="BH248" i="1"/>
  <c r="BF248" i="1"/>
  <c r="BF440" i="1"/>
  <c r="BG440" i="1"/>
  <c r="BH440" i="1"/>
  <c r="BE440" i="1"/>
  <c r="BE177" i="1"/>
  <c r="BF177" i="1"/>
  <c r="BG177" i="1"/>
  <c r="BH177" i="1"/>
  <c r="BE973" i="1"/>
  <c r="BH973" i="1"/>
  <c r="BF973" i="1"/>
  <c r="BG973" i="1"/>
  <c r="BH702" i="1"/>
  <c r="BF702" i="1"/>
  <c r="BG702" i="1"/>
  <c r="BE702" i="1"/>
  <c r="BJ214" i="1"/>
  <c r="BK214" i="1"/>
  <c r="BL214" i="1"/>
  <c r="BI214" i="1"/>
  <c r="BE57" i="1"/>
  <c r="BG57" i="1"/>
  <c r="BH57" i="1"/>
  <c r="BF57" i="1"/>
  <c r="BF815" i="1"/>
  <c r="BG815" i="1"/>
  <c r="BH815" i="1"/>
  <c r="BE815" i="1"/>
  <c r="BK327" i="1"/>
  <c r="BI327" i="1"/>
  <c r="BJ327" i="1"/>
  <c r="BL327" i="1"/>
  <c r="BF752" i="1"/>
  <c r="BG752" i="1"/>
  <c r="BH752" i="1"/>
  <c r="BE752" i="1"/>
  <c r="BL264" i="1"/>
  <c r="BI264" i="1"/>
  <c r="BJ264" i="1"/>
  <c r="BK264" i="1"/>
  <c r="BH130" i="1"/>
  <c r="BG130" i="1"/>
  <c r="BF130" i="1"/>
  <c r="BE130" i="1"/>
  <c r="BF834" i="1"/>
  <c r="BH834" i="1"/>
  <c r="BG834" i="1"/>
  <c r="BE834" i="1"/>
  <c r="BK218" i="1"/>
  <c r="BJ218" i="1"/>
  <c r="BI218" i="1"/>
  <c r="BL218" i="1"/>
  <c r="BF923" i="1"/>
  <c r="BE923" i="1"/>
  <c r="BG923" i="1"/>
  <c r="BH923" i="1"/>
  <c r="BK307" i="1"/>
  <c r="BL307" i="1"/>
  <c r="BJ307" i="1"/>
  <c r="BI307" i="1"/>
  <c r="BI621" i="1"/>
  <c r="BK621" i="1"/>
  <c r="BJ621" i="1"/>
  <c r="BL621" i="1"/>
  <c r="BL622" i="1"/>
  <c r="BI622" i="1"/>
  <c r="BJ622" i="1"/>
  <c r="BK622" i="1"/>
  <c r="BK173" i="1"/>
  <c r="BL173" i="1"/>
  <c r="BJ173" i="1"/>
  <c r="BI173" i="1"/>
  <c r="BJ976" i="1"/>
  <c r="BK976" i="1"/>
  <c r="BL976" i="1"/>
  <c r="BI976" i="1"/>
  <c r="BF996" i="1"/>
  <c r="BG996" i="1"/>
  <c r="BH996" i="1"/>
  <c r="BE996" i="1"/>
  <c r="BF937" i="1"/>
  <c r="BH937" i="1"/>
  <c r="BG937" i="1"/>
  <c r="BE937" i="1"/>
  <c r="BJ349" i="1"/>
  <c r="BK349" i="1"/>
  <c r="BL349" i="1"/>
  <c r="BI349" i="1"/>
  <c r="BJ914" i="1"/>
  <c r="BK914" i="1"/>
  <c r="BL914" i="1"/>
  <c r="BI914" i="1"/>
  <c r="BK669" i="1"/>
  <c r="BJ669" i="1"/>
  <c r="BI669" i="1"/>
  <c r="BL669" i="1"/>
  <c r="BH131" i="1"/>
  <c r="BF131" i="1"/>
  <c r="BE131" i="1"/>
  <c r="BG131" i="1"/>
  <c r="BG861" i="1"/>
  <c r="BH861" i="1"/>
  <c r="BF861" i="1"/>
  <c r="BE861" i="1"/>
  <c r="BH178" i="1"/>
  <c r="BF178" i="1"/>
  <c r="BE178" i="1"/>
  <c r="BG178" i="1"/>
  <c r="BE639" i="1"/>
  <c r="BF639" i="1"/>
  <c r="BG639" i="1"/>
  <c r="BH639" i="1"/>
  <c r="BL536" i="1"/>
  <c r="BK536" i="1"/>
  <c r="BJ536" i="1"/>
  <c r="BI536" i="1"/>
  <c r="BI316" i="1"/>
  <c r="BL316" i="1"/>
  <c r="BK316" i="1"/>
  <c r="BJ316" i="1"/>
  <c r="BL1009" i="1"/>
  <c r="BJ1009" i="1"/>
  <c r="BK1009" i="1"/>
  <c r="BI1009" i="1"/>
  <c r="BG379" i="1"/>
  <c r="BE379" i="1"/>
  <c r="BF379" i="1"/>
  <c r="BH379" i="1"/>
  <c r="BE44" i="1"/>
  <c r="BH44" i="1"/>
  <c r="BG44" i="1"/>
  <c r="BF44" i="1"/>
  <c r="BE300" i="1"/>
  <c r="BF300" i="1"/>
  <c r="BH300" i="1"/>
  <c r="BG300" i="1"/>
  <c r="BE556" i="1"/>
  <c r="BF556" i="1"/>
  <c r="BG556" i="1"/>
  <c r="BH556" i="1"/>
  <c r="BE430" i="1"/>
  <c r="BF430" i="1"/>
  <c r="BG430" i="1"/>
  <c r="BH430" i="1"/>
  <c r="BE31" i="1"/>
  <c r="BG31" i="1"/>
  <c r="BF31" i="1"/>
  <c r="BH31" i="1"/>
  <c r="BG209" i="1"/>
  <c r="BH209" i="1"/>
  <c r="BE209" i="1"/>
  <c r="BF209" i="1"/>
  <c r="BF917" i="1"/>
  <c r="BG917" i="1"/>
  <c r="BH917" i="1"/>
  <c r="BE917" i="1"/>
  <c r="BF966" i="1"/>
  <c r="BG966" i="1"/>
  <c r="BH966" i="1"/>
  <c r="BE966" i="1"/>
  <c r="BJ478" i="1"/>
  <c r="BK478" i="1"/>
  <c r="BL478" i="1"/>
  <c r="BI478" i="1"/>
  <c r="BF759" i="1"/>
  <c r="BH759" i="1"/>
  <c r="BE759" i="1"/>
  <c r="BG759" i="1"/>
  <c r="BK143" i="1"/>
  <c r="BI143" i="1"/>
  <c r="BJ143" i="1"/>
  <c r="BL143" i="1"/>
  <c r="BJ655" i="1"/>
  <c r="BI655" i="1"/>
  <c r="BL655" i="1"/>
  <c r="BK655" i="1"/>
  <c r="BH90" i="1"/>
  <c r="BE90" i="1"/>
  <c r="BF90" i="1"/>
  <c r="BG90" i="1"/>
  <c r="BK464" i="1"/>
  <c r="BI464" i="1"/>
  <c r="BJ464" i="1"/>
  <c r="BL464" i="1"/>
  <c r="BK34" i="1"/>
  <c r="BL34" i="1"/>
  <c r="BI34" i="1"/>
  <c r="BJ34" i="1"/>
  <c r="BG265" i="1"/>
  <c r="BH265" i="1"/>
  <c r="BE265" i="1"/>
  <c r="BF265" i="1"/>
  <c r="BE471" i="1"/>
  <c r="BG471" i="1"/>
  <c r="BH471" i="1"/>
  <c r="BF471" i="1"/>
  <c r="BE867" i="1"/>
  <c r="BF867" i="1"/>
  <c r="BH867" i="1"/>
  <c r="BG867" i="1"/>
  <c r="BJ59" i="1"/>
  <c r="BL59" i="1"/>
  <c r="BI59" i="1"/>
  <c r="BK59" i="1"/>
  <c r="BK571" i="1"/>
  <c r="BI571" i="1"/>
  <c r="BJ571" i="1"/>
  <c r="BL571" i="1"/>
  <c r="BI634" i="1"/>
  <c r="BL634" i="1"/>
  <c r="BK634" i="1"/>
  <c r="BJ634" i="1"/>
  <c r="BK846" i="1"/>
  <c r="BI846" i="1"/>
  <c r="BL846" i="1"/>
  <c r="BJ846" i="1"/>
  <c r="BK719" i="1"/>
  <c r="BL719" i="1"/>
  <c r="BI719" i="1"/>
  <c r="BJ719" i="1"/>
  <c r="BF980" i="1"/>
  <c r="BG980" i="1"/>
  <c r="BH980" i="1"/>
  <c r="BE980" i="1"/>
  <c r="BK537" i="1"/>
  <c r="BI537" i="1"/>
  <c r="BJ537" i="1"/>
  <c r="BL537" i="1"/>
  <c r="BK920" i="1"/>
  <c r="BI920" i="1"/>
  <c r="BL920" i="1"/>
  <c r="BJ920" i="1"/>
  <c r="BL412" i="1"/>
  <c r="BI412" i="1"/>
  <c r="BJ412" i="1"/>
  <c r="BK412" i="1"/>
  <c r="BI572" i="1"/>
  <c r="BK572" i="1"/>
  <c r="BL572" i="1"/>
  <c r="BJ572" i="1"/>
  <c r="BE713" i="1"/>
  <c r="BG713" i="1"/>
  <c r="BF713" i="1"/>
  <c r="BH713" i="1"/>
  <c r="BK922" i="1"/>
  <c r="BL922" i="1"/>
  <c r="BI922" i="1"/>
  <c r="BJ922" i="1"/>
  <c r="BK590" i="1"/>
  <c r="BJ590" i="1"/>
  <c r="BI590" i="1"/>
  <c r="BL590" i="1"/>
  <c r="BF387" i="1"/>
  <c r="BG387" i="1"/>
  <c r="BH387" i="1"/>
  <c r="BE387" i="1"/>
  <c r="BF39" i="1"/>
  <c r="BE39" i="1"/>
  <c r="BG39" i="1"/>
  <c r="BH39" i="1"/>
  <c r="BF72" i="1"/>
  <c r="BG72" i="1"/>
  <c r="BH72" i="1"/>
  <c r="BE72" i="1"/>
  <c r="BF786" i="1"/>
  <c r="BH786" i="1"/>
  <c r="BE786" i="1"/>
  <c r="BG786" i="1"/>
  <c r="BF939" i="1"/>
  <c r="BH939" i="1"/>
  <c r="BE939" i="1"/>
  <c r="BG939" i="1"/>
  <c r="BG689" i="1"/>
  <c r="BH689" i="1"/>
  <c r="BE689" i="1"/>
  <c r="BF689" i="1"/>
  <c r="BI60" i="1"/>
  <c r="BK60" i="1"/>
  <c r="BL60" i="1"/>
  <c r="BJ60" i="1"/>
  <c r="BH508" i="1"/>
  <c r="BF508" i="1"/>
  <c r="BG508" i="1"/>
  <c r="BE508" i="1"/>
  <c r="BL125" i="1"/>
  <c r="BI125" i="1"/>
  <c r="BJ125" i="1"/>
  <c r="BK125" i="1"/>
  <c r="BG732" i="1"/>
  <c r="BF732" i="1"/>
  <c r="BH732" i="1"/>
  <c r="BE732" i="1"/>
  <c r="BI746" i="1"/>
  <c r="BK746" i="1"/>
  <c r="BJ746" i="1"/>
  <c r="BL746" i="1"/>
  <c r="BH194" i="1"/>
  <c r="BG194" i="1"/>
  <c r="BF194" i="1"/>
  <c r="BE194" i="1"/>
  <c r="BG452" i="1"/>
  <c r="BE452" i="1"/>
  <c r="BF452" i="1"/>
  <c r="BH452" i="1"/>
  <c r="BE454" i="1"/>
  <c r="BF454" i="1"/>
  <c r="BG454" i="1"/>
  <c r="BH454" i="1"/>
  <c r="BE305" i="1"/>
  <c r="BF305" i="1"/>
  <c r="BH305" i="1"/>
  <c r="BG305" i="1"/>
  <c r="BE719" i="1"/>
  <c r="BF719" i="1"/>
  <c r="BH719" i="1"/>
  <c r="BG719" i="1"/>
  <c r="BF105" i="1"/>
  <c r="BE105" i="1"/>
  <c r="BH105" i="1"/>
  <c r="BG105" i="1"/>
  <c r="BK476" i="1"/>
  <c r="BL476" i="1"/>
  <c r="BJ476" i="1"/>
  <c r="BI476" i="1"/>
  <c r="BF742" i="1"/>
  <c r="BG742" i="1"/>
  <c r="BH742" i="1"/>
  <c r="BE742" i="1"/>
  <c r="BJ787" i="1"/>
  <c r="BK787" i="1"/>
  <c r="BI787" i="1"/>
  <c r="BL787" i="1"/>
  <c r="BL849" i="1"/>
  <c r="BI849" i="1"/>
  <c r="BJ849" i="1"/>
  <c r="BK849" i="1"/>
  <c r="BE547" i="1"/>
  <c r="BF547" i="1"/>
  <c r="BG547" i="1"/>
  <c r="BH547" i="1"/>
  <c r="BH538" i="1"/>
  <c r="BE538" i="1"/>
  <c r="BF538" i="1"/>
  <c r="BG538" i="1"/>
  <c r="BK119" i="1"/>
  <c r="BI119" i="1"/>
  <c r="BL119" i="1"/>
  <c r="BJ119" i="1"/>
  <c r="BJ312" i="1"/>
  <c r="BL312" i="1"/>
  <c r="BK312" i="1"/>
  <c r="BI312" i="1"/>
  <c r="BF972" i="1"/>
  <c r="BG972" i="1"/>
  <c r="BH972" i="1"/>
  <c r="BE972" i="1"/>
  <c r="BF432" i="1"/>
  <c r="BH432" i="1"/>
  <c r="BG432" i="1"/>
  <c r="BE432" i="1"/>
  <c r="BG886" i="1"/>
  <c r="BH886" i="1"/>
  <c r="BF886" i="1"/>
  <c r="BE886" i="1"/>
  <c r="BI255" i="1"/>
  <c r="BK255" i="1"/>
  <c r="BL255" i="1"/>
  <c r="BJ255" i="1"/>
  <c r="BF595" i="1"/>
  <c r="BG595" i="1"/>
  <c r="BH595" i="1"/>
  <c r="BE595" i="1"/>
  <c r="BJ789" i="1"/>
  <c r="BK789" i="1"/>
  <c r="BL789" i="1"/>
  <c r="BI789" i="1"/>
  <c r="BF978" i="1"/>
  <c r="BH978" i="1"/>
  <c r="BE978" i="1"/>
  <c r="BG978" i="1"/>
  <c r="BF548" i="1"/>
  <c r="BH548" i="1"/>
  <c r="BE548" i="1"/>
  <c r="BG548" i="1"/>
  <c r="BH56" i="1"/>
  <c r="BF56" i="1"/>
  <c r="BG56" i="1"/>
  <c r="BE56" i="1"/>
  <c r="BE313" i="1"/>
  <c r="BF313" i="1"/>
  <c r="BG313" i="1"/>
  <c r="BH313" i="1"/>
  <c r="BI410" i="1"/>
  <c r="BJ410" i="1"/>
  <c r="BK410" i="1"/>
  <c r="BL410" i="1"/>
  <c r="BL499" i="1"/>
  <c r="BI499" i="1"/>
  <c r="BJ499" i="1"/>
  <c r="BK499" i="1"/>
  <c r="BK36" i="1"/>
  <c r="BI36" i="1"/>
  <c r="BL36" i="1"/>
  <c r="BJ36" i="1"/>
  <c r="BE136" i="1"/>
  <c r="BF136" i="1"/>
  <c r="BG136" i="1"/>
  <c r="BH136" i="1"/>
  <c r="BH357" i="1"/>
  <c r="BE357" i="1"/>
  <c r="BG357" i="1"/>
  <c r="BF357" i="1"/>
  <c r="BF951" i="1"/>
  <c r="BE951" i="1"/>
  <c r="BG951" i="1"/>
  <c r="BH951" i="1"/>
  <c r="BE75" i="1"/>
  <c r="BF75" i="1"/>
  <c r="BH75" i="1"/>
  <c r="BG75" i="1"/>
  <c r="BE523" i="1"/>
  <c r="BH523" i="1"/>
  <c r="BF523" i="1"/>
  <c r="BG523" i="1"/>
  <c r="BE316" i="1"/>
  <c r="BH316" i="1"/>
  <c r="BF316" i="1"/>
  <c r="BG316" i="1"/>
  <c r="BH380" i="1"/>
  <c r="BE380" i="1"/>
  <c r="BF380" i="1"/>
  <c r="BG380" i="1"/>
  <c r="BG437" i="1"/>
  <c r="BF437" i="1"/>
  <c r="BE437" i="1"/>
  <c r="BH437" i="1"/>
  <c r="BF677" i="1"/>
  <c r="BG677" i="1"/>
  <c r="BE677" i="1"/>
  <c r="BH677" i="1"/>
  <c r="BH210" i="1"/>
  <c r="BG210" i="1"/>
  <c r="BF210" i="1"/>
  <c r="BE210" i="1"/>
  <c r="BK46" i="1"/>
  <c r="BL46" i="1"/>
  <c r="BI46" i="1"/>
  <c r="BJ46" i="1"/>
  <c r="BJ558" i="1"/>
  <c r="BL558" i="1"/>
  <c r="BK558" i="1"/>
  <c r="BI558" i="1"/>
  <c r="BF839" i="1"/>
  <c r="BH839" i="1"/>
  <c r="BG839" i="1"/>
  <c r="BE839" i="1"/>
  <c r="BL415" i="1"/>
  <c r="BK415" i="1"/>
  <c r="BJ415" i="1"/>
  <c r="BI415" i="1"/>
  <c r="BJ672" i="1"/>
  <c r="BK672" i="1"/>
  <c r="BL672" i="1"/>
  <c r="BI672" i="1"/>
  <c r="BG447" i="1"/>
  <c r="BH447" i="1"/>
  <c r="BE447" i="1"/>
  <c r="BF447" i="1"/>
  <c r="BF730" i="1"/>
  <c r="BG730" i="1"/>
  <c r="BE730" i="1"/>
  <c r="BH730" i="1"/>
  <c r="BI242" i="1"/>
  <c r="BJ242" i="1"/>
  <c r="BK242" i="1"/>
  <c r="BL242" i="1"/>
  <c r="BF627" i="1"/>
  <c r="BG627" i="1"/>
  <c r="BH627" i="1"/>
  <c r="BE627" i="1"/>
  <c r="BF755" i="1"/>
  <c r="BE755" i="1"/>
  <c r="BH755" i="1"/>
  <c r="BG755" i="1"/>
  <c r="BJ331" i="1"/>
  <c r="BK331" i="1"/>
  <c r="BL331" i="1"/>
  <c r="BI331" i="1"/>
  <c r="BI926" i="1"/>
  <c r="BJ926" i="1"/>
  <c r="BK926" i="1"/>
  <c r="BL926" i="1"/>
  <c r="BI863" i="1"/>
  <c r="BJ863" i="1"/>
  <c r="BK863" i="1"/>
  <c r="BL863" i="1"/>
  <c r="BF769" i="1"/>
  <c r="BH769" i="1"/>
  <c r="BG769" i="1"/>
  <c r="BE769" i="1"/>
  <c r="BK676" i="1"/>
  <c r="BI676" i="1"/>
  <c r="BJ676" i="1"/>
  <c r="BL676" i="1"/>
  <c r="BJ872" i="1"/>
  <c r="BI872" i="1"/>
  <c r="BL872" i="1"/>
  <c r="BK872" i="1"/>
  <c r="BL601" i="1"/>
  <c r="BI601" i="1"/>
  <c r="BK601" i="1"/>
  <c r="BJ601" i="1"/>
  <c r="BL889" i="1"/>
  <c r="BI889" i="1"/>
  <c r="BJ889" i="1"/>
  <c r="BK889" i="1"/>
  <c r="BK244" i="1"/>
  <c r="BJ244" i="1"/>
  <c r="BI244" i="1"/>
  <c r="BL244" i="1"/>
  <c r="BJ874" i="1"/>
  <c r="BL874" i="1"/>
  <c r="BI874" i="1"/>
  <c r="BK874" i="1"/>
  <c r="BK132" i="1"/>
  <c r="BJ132" i="1"/>
  <c r="BI132" i="1"/>
  <c r="BL132" i="1"/>
  <c r="BI899" i="1"/>
  <c r="BK899" i="1"/>
  <c r="BL899" i="1"/>
  <c r="BJ899" i="1"/>
  <c r="BI820" i="1"/>
  <c r="BL820" i="1"/>
  <c r="BK820" i="1"/>
  <c r="BJ820" i="1"/>
  <c r="BJ951" i="1"/>
  <c r="BK951" i="1"/>
  <c r="BI951" i="1"/>
  <c r="BL951" i="1"/>
  <c r="BF977" i="1"/>
  <c r="BE977" i="1"/>
  <c r="BG977" i="1"/>
  <c r="BH977" i="1"/>
  <c r="BL477" i="1"/>
  <c r="BI477" i="1"/>
  <c r="BK477" i="1"/>
  <c r="BJ477" i="1"/>
  <c r="BI928" i="1"/>
  <c r="BJ928" i="1"/>
  <c r="BL928" i="1"/>
  <c r="BK928" i="1"/>
  <c r="BG467" i="1"/>
  <c r="BH467" i="1"/>
  <c r="BE467" i="1"/>
  <c r="BF467" i="1"/>
  <c r="BF196" i="1"/>
  <c r="BG196" i="1"/>
  <c r="BH196" i="1"/>
  <c r="BE196" i="1"/>
  <c r="BF317" i="1"/>
  <c r="BH317" i="1"/>
  <c r="BE317" i="1"/>
  <c r="BG317" i="1"/>
  <c r="BH134" i="1"/>
  <c r="BF134" i="1"/>
  <c r="BE134" i="1"/>
  <c r="BG134" i="1"/>
  <c r="BF183" i="1"/>
  <c r="BG183" i="1"/>
  <c r="BE183" i="1"/>
  <c r="BH183" i="1"/>
  <c r="BG152" i="1"/>
  <c r="BH152" i="1"/>
  <c r="BE152" i="1"/>
  <c r="BF152" i="1"/>
  <c r="BE621" i="1"/>
  <c r="BG621" i="1"/>
  <c r="BF621" i="1"/>
  <c r="BH621" i="1"/>
  <c r="BH1005" i="1"/>
  <c r="BG1005" i="1"/>
  <c r="BF1005" i="1"/>
  <c r="BE1005" i="1"/>
  <c r="BF457" i="1"/>
  <c r="BH457" i="1"/>
  <c r="BG457" i="1"/>
  <c r="BE457" i="1"/>
  <c r="BE798" i="1"/>
  <c r="BG798" i="1"/>
  <c r="BH798" i="1"/>
  <c r="BF798" i="1"/>
  <c r="BJ310" i="1"/>
  <c r="BI310" i="1"/>
  <c r="BL310" i="1"/>
  <c r="BK310" i="1"/>
  <c r="BF847" i="1"/>
  <c r="BH847" i="1"/>
  <c r="BG847" i="1"/>
  <c r="BE847" i="1"/>
  <c r="BJ295" i="1"/>
  <c r="BK295" i="1"/>
  <c r="BL295" i="1"/>
  <c r="BI295" i="1"/>
  <c r="BF784" i="1"/>
  <c r="BG784" i="1"/>
  <c r="BH784" i="1"/>
  <c r="BE784" i="1"/>
  <c r="BG912" i="1"/>
  <c r="BH912" i="1"/>
  <c r="BE912" i="1"/>
  <c r="BF912" i="1"/>
  <c r="BJ296" i="1"/>
  <c r="BK296" i="1"/>
  <c r="BL296" i="1"/>
  <c r="BI296" i="1"/>
  <c r="BL424" i="1"/>
  <c r="BJ424" i="1"/>
  <c r="BK424" i="1"/>
  <c r="BI424" i="1"/>
  <c r="BI616" i="1"/>
  <c r="BJ616" i="1"/>
  <c r="BK616" i="1"/>
  <c r="BL616" i="1"/>
  <c r="BG674" i="1"/>
  <c r="BH674" i="1"/>
  <c r="BF674" i="1"/>
  <c r="BE674" i="1"/>
  <c r="BL314" i="1"/>
  <c r="BK314" i="1"/>
  <c r="BJ314" i="1"/>
  <c r="BI314" i="1"/>
  <c r="BJ403" i="1"/>
  <c r="BL403" i="1"/>
  <c r="BI403" i="1"/>
  <c r="BK403" i="1"/>
  <c r="BH353" i="1"/>
  <c r="BG353" i="1"/>
  <c r="BE353" i="1"/>
  <c r="BF353" i="1"/>
  <c r="BJ404" i="1"/>
  <c r="BK404" i="1"/>
  <c r="BL404" i="1"/>
  <c r="BI404" i="1"/>
  <c r="BI909" i="1"/>
  <c r="BK909" i="1"/>
  <c r="BL909" i="1"/>
  <c r="BJ909" i="1"/>
  <c r="BH362" i="1"/>
  <c r="BG362" i="1"/>
  <c r="BE362" i="1"/>
  <c r="BF362" i="1"/>
  <c r="BJ236" i="1"/>
  <c r="BK236" i="1"/>
  <c r="BL236" i="1"/>
  <c r="BI236" i="1"/>
  <c r="BI935" i="1"/>
  <c r="BJ935" i="1"/>
  <c r="BK935" i="1"/>
  <c r="BL935" i="1"/>
  <c r="BI429" i="1"/>
  <c r="BL429" i="1"/>
  <c r="BK429" i="1"/>
  <c r="BJ429" i="1"/>
  <c r="BL816" i="1"/>
  <c r="BI816" i="1"/>
  <c r="BJ816" i="1"/>
  <c r="BK816" i="1"/>
  <c r="BL880" i="1"/>
  <c r="BK880" i="1"/>
  <c r="BJ880" i="1"/>
  <c r="BI880" i="1"/>
  <c r="BL769" i="1"/>
  <c r="BI769" i="1"/>
  <c r="BJ769" i="1"/>
  <c r="BK769" i="1"/>
  <c r="BK562" i="1"/>
  <c r="BL562" i="1"/>
  <c r="BJ562" i="1"/>
  <c r="BI562" i="1"/>
  <c r="BK907" i="1"/>
  <c r="BL907" i="1"/>
  <c r="BI907" i="1"/>
  <c r="BJ907" i="1"/>
  <c r="BI693" i="1"/>
  <c r="BL693" i="1"/>
  <c r="BJ693" i="1"/>
  <c r="BK693" i="1"/>
  <c r="BE932" i="1"/>
  <c r="BF932" i="1"/>
  <c r="BG932" i="1"/>
  <c r="BH932" i="1"/>
  <c r="BG122" i="1"/>
  <c r="BF122" i="1"/>
  <c r="BE122" i="1"/>
  <c r="BH122" i="1"/>
  <c r="BJ280" i="1"/>
  <c r="BK280" i="1"/>
  <c r="BL280" i="1"/>
  <c r="BI280" i="1"/>
  <c r="BG283" i="1"/>
  <c r="BH283" i="1"/>
  <c r="BF283" i="1"/>
  <c r="BE283" i="1"/>
  <c r="BH140" i="1"/>
  <c r="BE140" i="1"/>
  <c r="BF140" i="1"/>
  <c r="BG140" i="1"/>
  <c r="BH325" i="1"/>
  <c r="BF325" i="1"/>
  <c r="BE325" i="1"/>
  <c r="BG325" i="1"/>
  <c r="BE191" i="1"/>
  <c r="BH191" i="1"/>
  <c r="BF191" i="1"/>
  <c r="BG191" i="1"/>
  <c r="BE352" i="1"/>
  <c r="BF352" i="1"/>
  <c r="BG352" i="1"/>
  <c r="BH352" i="1"/>
  <c r="BH885" i="1"/>
  <c r="BE885" i="1"/>
  <c r="BG885" i="1"/>
  <c r="BF885" i="1"/>
  <c r="BE870" i="1"/>
  <c r="BF870" i="1"/>
  <c r="BG870" i="1"/>
  <c r="BH870" i="1"/>
  <c r="BL382" i="1"/>
  <c r="BK382" i="1"/>
  <c r="BJ382" i="1"/>
  <c r="BI382" i="1"/>
  <c r="BG919" i="1"/>
  <c r="BF919" i="1"/>
  <c r="BH919" i="1"/>
  <c r="BE919" i="1"/>
  <c r="BK495" i="1"/>
  <c r="BJ495" i="1"/>
  <c r="BL495" i="1"/>
  <c r="BI495" i="1"/>
  <c r="BI48" i="1"/>
  <c r="BK48" i="1"/>
  <c r="BL48" i="1"/>
  <c r="BJ48" i="1"/>
  <c r="BI432" i="1"/>
  <c r="BK432" i="1"/>
  <c r="BL432" i="1"/>
  <c r="BJ432" i="1"/>
  <c r="BG874" i="1"/>
  <c r="BH874" i="1"/>
  <c r="BF874" i="1"/>
  <c r="BE874" i="1"/>
  <c r="BI386" i="1"/>
  <c r="BL386" i="1"/>
  <c r="BK386" i="1"/>
  <c r="BJ386" i="1"/>
  <c r="BI27" i="1"/>
  <c r="BL27" i="1"/>
  <c r="BJ27" i="1"/>
  <c r="BK27" i="1"/>
  <c r="BJ539" i="1"/>
  <c r="BI539" i="1"/>
  <c r="BL539" i="1"/>
  <c r="BK539" i="1"/>
  <c r="BJ878" i="1"/>
  <c r="BK878" i="1"/>
  <c r="BL878" i="1"/>
  <c r="BI878" i="1"/>
  <c r="BJ804" i="1"/>
  <c r="BK804" i="1"/>
  <c r="BL804" i="1"/>
  <c r="BI804" i="1"/>
  <c r="BK52" i="1"/>
  <c r="BI52" i="1"/>
  <c r="BJ52" i="1"/>
  <c r="BL52" i="1"/>
  <c r="BK815" i="1"/>
  <c r="BL815" i="1"/>
  <c r="BI815" i="1"/>
  <c r="BJ815" i="1"/>
  <c r="BE551" i="1"/>
  <c r="BF551" i="1"/>
  <c r="BG551" i="1"/>
  <c r="BH551" i="1"/>
  <c r="BL598" i="1"/>
  <c r="BI598" i="1"/>
  <c r="BJ598" i="1"/>
  <c r="BK598" i="1"/>
  <c r="BL1016" i="1"/>
  <c r="BI1016" i="1"/>
  <c r="BJ1016" i="1"/>
  <c r="BK1016" i="1"/>
  <c r="BI905" i="1"/>
  <c r="BK905" i="1"/>
  <c r="BL905" i="1"/>
  <c r="BJ905" i="1"/>
  <c r="BK285" i="1"/>
  <c r="BI285" i="1"/>
  <c r="BL285" i="1"/>
  <c r="BJ285" i="1"/>
  <c r="BK723" i="1"/>
  <c r="BL723" i="1"/>
  <c r="BJ723" i="1"/>
  <c r="BI723" i="1"/>
  <c r="BK915" i="1"/>
  <c r="BL915" i="1"/>
  <c r="BI915" i="1"/>
  <c r="BJ915" i="1"/>
  <c r="BF617" i="1"/>
  <c r="BG617" i="1"/>
  <c r="BE617" i="1"/>
  <c r="BH617" i="1"/>
  <c r="BF768" i="1"/>
  <c r="BE768" i="1"/>
  <c r="BG768" i="1"/>
  <c r="BH768" i="1"/>
  <c r="BI451" i="1"/>
  <c r="BK451" i="1"/>
  <c r="BJ451" i="1"/>
  <c r="BL451" i="1"/>
  <c r="BH953" i="1"/>
  <c r="BG953" i="1"/>
  <c r="BF953" i="1"/>
  <c r="BE953" i="1"/>
  <c r="BE483" i="1"/>
  <c r="BH483" i="1"/>
  <c r="BG483" i="1"/>
  <c r="BF483" i="1"/>
  <c r="BH461" i="1"/>
  <c r="BF461" i="1"/>
  <c r="BG461" i="1"/>
  <c r="BE461" i="1"/>
  <c r="BG150" i="1"/>
  <c r="BF150" i="1"/>
  <c r="BH150" i="1"/>
  <c r="BE150" i="1"/>
  <c r="BE406" i="1"/>
  <c r="BF406" i="1"/>
  <c r="BG406" i="1"/>
  <c r="BH406" i="1"/>
  <c r="BE135" i="1"/>
  <c r="BF135" i="1"/>
  <c r="BH135" i="1"/>
  <c r="BG135" i="1"/>
  <c r="BE40" i="1"/>
  <c r="BG40" i="1"/>
  <c r="BH40" i="1"/>
  <c r="BF40" i="1"/>
  <c r="BE552" i="1"/>
  <c r="BG552" i="1"/>
  <c r="BH552" i="1"/>
  <c r="BF552" i="1"/>
  <c r="BE369" i="1"/>
  <c r="BF369" i="1"/>
  <c r="BH369" i="1"/>
  <c r="BG369" i="1"/>
  <c r="BG893" i="1"/>
  <c r="BF893" i="1"/>
  <c r="BE893" i="1"/>
  <c r="BH893" i="1"/>
  <c r="BF498" i="1"/>
  <c r="BE498" i="1"/>
  <c r="BG498" i="1"/>
  <c r="BH498" i="1"/>
  <c r="BH622" i="1"/>
  <c r="BF622" i="1"/>
  <c r="BG622" i="1"/>
  <c r="BE622" i="1"/>
  <c r="BK134" i="1"/>
  <c r="BL134" i="1"/>
  <c r="BJ134" i="1"/>
  <c r="BI134" i="1"/>
  <c r="BF249" i="1"/>
  <c r="BH249" i="1"/>
  <c r="BE249" i="1"/>
  <c r="BG249" i="1"/>
  <c r="BG991" i="1"/>
  <c r="BH991" i="1"/>
  <c r="BE991" i="1"/>
  <c r="BF991" i="1"/>
  <c r="BJ439" i="1"/>
  <c r="BL439" i="1"/>
  <c r="BK439" i="1"/>
  <c r="BI439" i="1"/>
  <c r="BF463" i="1"/>
  <c r="BE463" i="1"/>
  <c r="BG463" i="1"/>
  <c r="BH463" i="1"/>
  <c r="BK248" i="1"/>
  <c r="BI248" i="1"/>
  <c r="BL248" i="1"/>
  <c r="BJ248" i="1"/>
  <c r="BK440" i="1"/>
  <c r="BL440" i="1"/>
  <c r="BI440" i="1"/>
  <c r="BJ440" i="1"/>
  <c r="BF1010" i="1"/>
  <c r="BH1010" i="1"/>
  <c r="BG1010" i="1"/>
  <c r="BE1010" i="1"/>
  <c r="BL330" i="1"/>
  <c r="BI330" i="1"/>
  <c r="BK330" i="1"/>
  <c r="BJ330" i="1"/>
  <c r="BE407" i="1"/>
  <c r="BG407" i="1"/>
  <c r="BH407" i="1"/>
  <c r="BF407" i="1"/>
  <c r="BK99" i="1"/>
  <c r="BJ99" i="1"/>
  <c r="BL99" i="1"/>
  <c r="BI99" i="1"/>
  <c r="BJ611" i="1"/>
  <c r="BK611" i="1"/>
  <c r="BL611" i="1"/>
  <c r="BI611" i="1"/>
  <c r="BK758" i="1"/>
  <c r="BJ758" i="1"/>
  <c r="BL758" i="1"/>
  <c r="BI758" i="1"/>
  <c r="BI277" i="1"/>
  <c r="BL277" i="1"/>
  <c r="BJ277" i="1"/>
  <c r="BK277" i="1"/>
  <c r="BE676" i="1"/>
  <c r="BF676" i="1"/>
  <c r="BG676" i="1"/>
  <c r="BH676" i="1"/>
  <c r="BK785" i="1"/>
  <c r="BL785" i="1"/>
  <c r="BI785" i="1"/>
  <c r="BJ785" i="1"/>
  <c r="BK962" i="1"/>
  <c r="BL962" i="1"/>
  <c r="BJ962" i="1"/>
  <c r="BI962" i="1"/>
  <c r="BJ859" i="1"/>
  <c r="BL859" i="1"/>
  <c r="BK859" i="1"/>
  <c r="BI859" i="1"/>
  <c r="BJ982" i="1"/>
  <c r="BK982" i="1"/>
  <c r="BI982" i="1"/>
  <c r="BL982" i="1"/>
  <c r="BK817" i="1"/>
  <c r="BL817" i="1"/>
  <c r="BI817" i="1"/>
  <c r="BJ817" i="1"/>
  <c r="BJ994" i="1"/>
  <c r="BL994" i="1"/>
  <c r="BK994" i="1"/>
  <c r="BI994" i="1"/>
  <c r="BE299" i="1"/>
  <c r="BF299" i="1"/>
  <c r="BH299" i="1"/>
  <c r="BG299" i="1"/>
  <c r="BE277" i="1"/>
  <c r="BF277" i="1"/>
  <c r="BH277" i="1"/>
  <c r="BG277" i="1"/>
  <c r="BF79" i="1"/>
  <c r="BG79" i="1"/>
  <c r="BH79" i="1"/>
  <c r="BE79" i="1"/>
  <c r="BH335" i="1"/>
  <c r="BG335" i="1"/>
  <c r="BF335" i="1"/>
  <c r="BE335" i="1"/>
  <c r="BG48" i="1"/>
  <c r="BE48" i="1"/>
  <c r="BF48" i="1"/>
  <c r="BH48" i="1"/>
  <c r="BH496" i="1"/>
  <c r="BG496" i="1"/>
  <c r="BE496" i="1"/>
  <c r="BF496" i="1"/>
  <c r="BE560" i="1"/>
  <c r="BH560" i="1"/>
  <c r="BG560" i="1"/>
  <c r="BF560" i="1"/>
  <c r="BE338" i="1"/>
  <c r="BH338" i="1"/>
  <c r="BG338" i="1"/>
  <c r="BF338" i="1"/>
  <c r="BL383" i="1"/>
  <c r="BI383" i="1"/>
  <c r="BJ383" i="1"/>
  <c r="BK383" i="1"/>
  <c r="BF282" i="1"/>
  <c r="BE282" i="1"/>
  <c r="BH282" i="1"/>
  <c r="BG282" i="1"/>
  <c r="BF482" i="1"/>
  <c r="BH482" i="1"/>
  <c r="BE482" i="1"/>
  <c r="BG482" i="1"/>
  <c r="BI64" i="1"/>
  <c r="BJ64" i="1"/>
  <c r="BK64" i="1"/>
  <c r="BL64" i="1"/>
  <c r="BF1018" i="1"/>
  <c r="BH1018" i="1"/>
  <c r="BE1018" i="1"/>
  <c r="BG1018" i="1"/>
  <c r="BL530" i="1"/>
  <c r="BI530" i="1"/>
  <c r="BJ530" i="1"/>
  <c r="BK530" i="1"/>
  <c r="BE426" i="1"/>
  <c r="BF426" i="1"/>
  <c r="BG426" i="1"/>
  <c r="BH426" i="1"/>
  <c r="BG723" i="1"/>
  <c r="BH723" i="1"/>
  <c r="BF723" i="1"/>
  <c r="BE723" i="1"/>
  <c r="BJ43" i="1"/>
  <c r="BI43" i="1"/>
  <c r="BK43" i="1"/>
  <c r="BL43" i="1"/>
  <c r="BI555" i="1"/>
  <c r="BK555" i="1"/>
  <c r="BJ555" i="1"/>
  <c r="BL555" i="1"/>
  <c r="BL468" i="1"/>
  <c r="BJ468" i="1"/>
  <c r="BK468" i="1"/>
  <c r="BI468" i="1"/>
  <c r="BL1022" i="1"/>
  <c r="BJ1022" i="1"/>
  <c r="BK1022" i="1"/>
  <c r="BI1022" i="1"/>
  <c r="BK469" i="1"/>
  <c r="BJ469" i="1"/>
  <c r="BL469" i="1"/>
  <c r="BI469" i="1"/>
  <c r="BL831" i="1"/>
  <c r="BK831" i="1"/>
  <c r="BI831" i="1"/>
  <c r="BJ831" i="1"/>
  <c r="BI1023" i="1"/>
  <c r="BJ1023" i="1"/>
  <c r="BL1023" i="1"/>
  <c r="BK1023" i="1"/>
  <c r="BF641" i="1"/>
  <c r="BG641" i="1"/>
  <c r="BE641" i="1"/>
  <c r="BH641" i="1"/>
  <c r="BI793" i="1"/>
  <c r="BK793" i="1"/>
  <c r="BL793" i="1"/>
  <c r="BJ793" i="1"/>
  <c r="BE649" i="1"/>
  <c r="BH649" i="1"/>
  <c r="BG649" i="1"/>
  <c r="BF649" i="1"/>
  <c r="BK329" i="1"/>
  <c r="BL329" i="1"/>
  <c r="BI329" i="1"/>
  <c r="BJ329" i="1"/>
  <c r="BL714" i="1"/>
  <c r="BK714" i="1"/>
  <c r="BI714" i="1"/>
  <c r="BJ714" i="1"/>
  <c r="BH298" i="1"/>
  <c r="BE298" i="1"/>
  <c r="BG298" i="1"/>
  <c r="BF298" i="1"/>
  <c r="BG733" i="1"/>
  <c r="BE733" i="1"/>
  <c r="BF733" i="1"/>
  <c r="BH733" i="1"/>
  <c r="BE545" i="1"/>
  <c r="BF545" i="1"/>
  <c r="BG545" i="1"/>
  <c r="BH545" i="1"/>
  <c r="BG913" i="1"/>
  <c r="BF913" i="1"/>
  <c r="BH913" i="1"/>
  <c r="BE913" i="1"/>
  <c r="BI557" i="1"/>
  <c r="BJ557" i="1"/>
  <c r="BK557" i="1"/>
  <c r="BL557" i="1"/>
  <c r="BG164" i="1"/>
  <c r="BH164" i="1"/>
  <c r="BE164" i="1"/>
  <c r="BF164" i="1"/>
  <c r="BF484" i="1"/>
  <c r="BE484" i="1"/>
  <c r="BG484" i="1"/>
  <c r="BH484" i="1"/>
  <c r="BE93" i="1"/>
  <c r="BF93" i="1"/>
  <c r="BG93" i="1"/>
  <c r="BH93" i="1"/>
  <c r="BG477" i="1"/>
  <c r="BE477" i="1"/>
  <c r="BH477" i="1"/>
  <c r="BF477" i="1"/>
  <c r="BE486" i="1"/>
  <c r="BG486" i="1"/>
  <c r="BF486" i="1"/>
  <c r="BH486" i="1"/>
  <c r="BE504" i="1"/>
  <c r="BH504" i="1"/>
  <c r="BF504" i="1"/>
  <c r="BG504" i="1"/>
  <c r="BE568" i="1"/>
  <c r="BF568" i="1"/>
  <c r="BG568" i="1"/>
  <c r="BH568" i="1"/>
  <c r="BF781" i="1"/>
  <c r="BH781" i="1"/>
  <c r="BG781" i="1"/>
  <c r="BE781" i="1"/>
  <c r="BH1022" i="1"/>
  <c r="BE1022" i="1"/>
  <c r="BF1022" i="1"/>
  <c r="BG1022" i="1"/>
  <c r="BJ534" i="1"/>
  <c r="BK534" i="1"/>
  <c r="BI534" i="1"/>
  <c r="BL534" i="1"/>
  <c r="BG623" i="1"/>
  <c r="BH623" i="1"/>
  <c r="BE623" i="1"/>
  <c r="BF623" i="1"/>
  <c r="BK135" i="1"/>
  <c r="BJ135" i="1"/>
  <c r="BL135" i="1"/>
  <c r="BI135" i="1"/>
  <c r="BI647" i="1"/>
  <c r="BK647" i="1"/>
  <c r="BL647" i="1"/>
  <c r="BJ647" i="1"/>
  <c r="BE505" i="1"/>
  <c r="BH505" i="1"/>
  <c r="BF505" i="1"/>
  <c r="BG505" i="1"/>
  <c r="BL72" i="1"/>
  <c r="BI72" i="1"/>
  <c r="BJ72" i="1"/>
  <c r="BK72" i="1"/>
  <c r="BI584" i="1"/>
  <c r="BJ584" i="1"/>
  <c r="BL584" i="1"/>
  <c r="BK584" i="1"/>
  <c r="BH770" i="1"/>
  <c r="BE770" i="1"/>
  <c r="BG770" i="1"/>
  <c r="BF770" i="1"/>
  <c r="BK26" i="1"/>
  <c r="BL26" i="1"/>
  <c r="BI26" i="1"/>
  <c r="BJ26" i="1"/>
  <c r="BL538" i="1"/>
  <c r="BJ538" i="1"/>
  <c r="BI538" i="1"/>
  <c r="BK538" i="1"/>
  <c r="BF731" i="1"/>
  <c r="BG731" i="1"/>
  <c r="BE731" i="1"/>
  <c r="BH731" i="1"/>
  <c r="BI115" i="1"/>
  <c r="BJ115" i="1"/>
  <c r="BK115" i="1"/>
  <c r="BL115" i="1"/>
  <c r="BI627" i="1"/>
  <c r="BK627" i="1"/>
  <c r="BJ627" i="1"/>
  <c r="BL627" i="1"/>
  <c r="BK145" i="1"/>
  <c r="BL145" i="1"/>
  <c r="BI145" i="1"/>
  <c r="BJ145" i="1"/>
  <c r="BJ966" i="1"/>
  <c r="BI966" i="1"/>
  <c r="BL966" i="1"/>
  <c r="BK966" i="1"/>
  <c r="BL148" i="1"/>
  <c r="BI148" i="1"/>
  <c r="BJ148" i="1"/>
  <c r="BK148" i="1"/>
  <c r="BJ967" i="1"/>
  <c r="BK967" i="1"/>
  <c r="BL967" i="1"/>
  <c r="BI967" i="1"/>
  <c r="BK76" i="1"/>
  <c r="BJ76" i="1"/>
  <c r="BI76" i="1"/>
  <c r="BL76" i="1"/>
  <c r="BI737" i="1"/>
  <c r="BL737" i="1"/>
  <c r="BJ737" i="1"/>
  <c r="BK737" i="1"/>
  <c r="BI993" i="1"/>
  <c r="BJ993" i="1"/>
  <c r="BK993" i="1"/>
  <c r="BL993" i="1"/>
  <c r="BF948" i="1"/>
  <c r="BH948" i="1"/>
  <c r="BG948" i="1"/>
  <c r="BE948" i="1"/>
  <c r="BJ722" i="1"/>
  <c r="BK722" i="1"/>
  <c r="BL722" i="1"/>
  <c r="BI722" i="1"/>
  <c r="BJ939" i="1"/>
  <c r="BK939" i="1"/>
  <c r="BI939" i="1"/>
  <c r="BL939" i="1"/>
  <c r="BJ709" i="1"/>
  <c r="BK709" i="1"/>
  <c r="BL709" i="1"/>
  <c r="BI709" i="1"/>
  <c r="BE328" i="1"/>
  <c r="BF328" i="1"/>
  <c r="BG328" i="1"/>
  <c r="BH328" i="1"/>
  <c r="BH520" i="1"/>
  <c r="BF520" i="1"/>
  <c r="BG520" i="1"/>
  <c r="BE520" i="1"/>
  <c r="BF669" i="1"/>
  <c r="BG669" i="1"/>
  <c r="BH669" i="1"/>
  <c r="BE669" i="1"/>
  <c r="BL486" i="1"/>
  <c r="BI486" i="1"/>
  <c r="BJ486" i="1"/>
  <c r="BK486" i="1"/>
  <c r="BL663" i="1"/>
  <c r="BK663" i="1"/>
  <c r="BJ663" i="1"/>
  <c r="BI663" i="1"/>
  <c r="BF811" i="1"/>
  <c r="BE811" i="1"/>
  <c r="BH811" i="1"/>
  <c r="BG811" i="1"/>
  <c r="BL421" i="1"/>
  <c r="BK421" i="1"/>
  <c r="BJ421" i="1"/>
  <c r="BI421" i="1"/>
  <c r="BK930" i="1"/>
  <c r="BJ930" i="1"/>
  <c r="BI930" i="1"/>
  <c r="BL930" i="1"/>
  <c r="BH507" i="1"/>
  <c r="BE507" i="1"/>
  <c r="BF507" i="1"/>
  <c r="BG507" i="1"/>
  <c r="BG364" i="1"/>
  <c r="BE364" i="1"/>
  <c r="BH364" i="1"/>
  <c r="BF364" i="1"/>
  <c r="BG37" i="1"/>
  <c r="BE37" i="1"/>
  <c r="BH37" i="1"/>
  <c r="BF37" i="1"/>
  <c r="BE485" i="1"/>
  <c r="BH485" i="1"/>
  <c r="BF485" i="1"/>
  <c r="BG485" i="1"/>
  <c r="BG238" i="1"/>
  <c r="BH238" i="1"/>
  <c r="BF238" i="1"/>
  <c r="BE238" i="1"/>
  <c r="BE494" i="1"/>
  <c r="BH494" i="1"/>
  <c r="BG494" i="1"/>
  <c r="BF494" i="1"/>
  <c r="BE223" i="1"/>
  <c r="BG223" i="1"/>
  <c r="BH223" i="1"/>
  <c r="BF223" i="1"/>
  <c r="BH192" i="1"/>
  <c r="BG192" i="1"/>
  <c r="BE192" i="1"/>
  <c r="BF192" i="1"/>
  <c r="BH448" i="1"/>
  <c r="BE448" i="1"/>
  <c r="BF448" i="1"/>
  <c r="BG448" i="1"/>
  <c r="BE725" i="1"/>
  <c r="BG725" i="1"/>
  <c r="BF725" i="1"/>
  <c r="BH725" i="1"/>
  <c r="BG562" i="1"/>
  <c r="BE562" i="1"/>
  <c r="BH562" i="1"/>
  <c r="BF562" i="1"/>
  <c r="BG774" i="1"/>
  <c r="BH774" i="1"/>
  <c r="BE774" i="1"/>
  <c r="BF774" i="1"/>
  <c r="BI286" i="1"/>
  <c r="BJ286" i="1"/>
  <c r="BK286" i="1"/>
  <c r="BL286" i="1"/>
  <c r="BI463" i="1"/>
  <c r="BJ463" i="1"/>
  <c r="BK463" i="1"/>
  <c r="BL463" i="1"/>
  <c r="BG346" i="1"/>
  <c r="BH346" i="1"/>
  <c r="BE346" i="1"/>
  <c r="BF346" i="1"/>
  <c r="BF760" i="1"/>
  <c r="BG760" i="1"/>
  <c r="BH760" i="1"/>
  <c r="BE760" i="1"/>
  <c r="BJ272" i="1"/>
  <c r="BI272" i="1"/>
  <c r="BL272" i="1"/>
  <c r="BK272" i="1"/>
  <c r="BE842" i="1"/>
  <c r="BF842" i="1"/>
  <c r="BH842" i="1"/>
  <c r="BG842" i="1"/>
  <c r="BL162" i="1"/>
  <c r="BI162" i="1"/>
  <c r="BJ162" i="1"/>
  <c r="BK162" i="1"/>
  <c r="BE675" i="1"/>
  <c r="BF675" i="1"/>
  <c r="BG675" i="1"/>
  <c r="BH675" i="1"/>
  <c r="BJ379" i="1"/>
  <c r="BK379" i="1"/>
  <c r="BI379" i="1"/>
  <c r="BL379" i="1"/>
  <c r="BG665" i="1"/>
  <c r="BH665" i="1"/>
  <c r="BE665" i="1"/>
  <c r="BF665" i="1"/>
  <c r="BJ972" i="1"/>
  <c r="BI972" i="1"/>
  <c r="BK972" i="1"/>
  <c r="BL972" i="1"/>
  <c r="BI188" i="1"/>
  <c r="BK188" i="1"/>
  <c r="BJ188" i="1"/>
  <c r="BL188" i="1"/>
  <c r="BK605" i="1"/>
  <c r="BJ605" i="1"/>
  <c r="BL605" i="1"/>
  <c r="BI605" i="1"/>
  <c r="BI773" i="1"/>
  <c r="BL773" i="1"/>
  <c r="BJ773" i="1"/>
  <c r="BK773" i="1"/>
  <c r="BG129" i="1"/>
  <c r="BE129" i="1"/>
  <c r="BF129" i="1"/>
  <c r="BH129" i="1"/>
  <c r="BF961" i="1"/>
  <c r="BE961" i="1"/>
  <c r="BG961" i="1"/>
  <c r="BH961" i="1"/>
  <c r="BJ196" i="1"/>
  <c r="BL196" i="1"/>
  <c r="BK196" i="1"/>
  <c r="BI196" i="1"/>
  <c r="BF772" i="1"/>
  <c r="BG772" i="1"/>
  <c r="BH772" i="1"/>
  <c r="BE772" i="1"/>
  <c r="BL372" i="1"/>
  <c r="BK372" i="1"/>
  <c r="BJ372" i="1"/>
  <c r="BI372" i="1"/>
  <c r="BI653" i="1"/>
  <c r="BJ653" i="1"/>
  <c r="BL653" i="1"/>
  <c r="BK653" i="1"/>
  <c r="BI1011" i="1"/>
  <c r="BK1011" i="1"/>
  <c r="BL1011" i="1"/>
  <c r="BJ1011" i="1"/>
  <c r="BE195" i="1"/>
  <c r="BH195" i="1"/>
  <c r="BF195" i="1"/>
  <c r="BG195" i="1"/>
  <c r="BH116" i="1"/>
  <c r="BE116" i="1"/>
  <c r="BF116" i="1"/>
  <c r="BG116" i="1"/>
  <c r="BE109" i="1"/>
  <c r="BH109" i="1"/>
  <c r="BF109" i="1"/>
  <c r="BG109" i="1"/>
  <c r="BF493" i="1"/>
  <c r="BE493" i="1"/>
  <c r="BG493" i="1"/>
  <c r="BH493" i="1"/>
  <c r="BF566" i="1"/>
  <c r="BE566" i="1"/>
  <c r="BG566" i="1"/>
  <c r="BH566" i="1"/>
  <c r="BE974" i="1"/>
  <c r="BF974" i="1"/>
  <c r="BG974" i="1"/>
  <c r="BH974" i="1"/>
  <c r="BF121" i="1"/>
  <c r="BE121" i="1"/>
  <c r="BG121" i="1"/>
  <c r="BH121" i="1"/>
  <c r="BJ151" i="1"/>
  <c r="BK151" i="1"/>
  <c r="BL151" i="1"/>
  <c r="BI151" i="1"/>
  <c r="BG832" i="1"/>
  <c r="BF832" i="1"/>
  <c r="BH832" i="1"/>
  <c r="BE832" i="1"/>
  <c r="BJ298" i="1"/>
  <c r="BI298" i="1"/>
  <c r="BL298" i="1"/>
  <c r="BK298" i="1"/>
  <c r="BL813" i="1"/>
  <c r="BI813" i="1"/>
  <c r="BJ813" i="1"/>
  <c r="BK813" i="1"/>
  <c r="BI949" i="1"/>
  <c r="BL949" i="1"/>
  <c r="BJ949" i="1"/>
  <c r="BK949" i="1"/>
  <c r="BI699" i="1"/>
  <c r="BL699" i="1"/>
  <c r="BK699" i="1"/>
  <c r="BJ699" i="1"/>
  <c r="BE252" i="1"/>
  <c r="BH252" i="1"/>
  <c r="BF252" i="1"/>
  <c r="BG252" i="1"/>
  <c r="BF126" i="1"/>
  <c r="BE126" i="1"/>
  <c r="BH126" i="1"/>
  <c r="BG126" i="1"/>
  <c r="BL287" i="1"/>
  <c r="BJ287" i="1"/>
  <c r="BI287" i="1"/>
  <c r="BK287" i="1"/>
  <c r="BI288" i="1"/>
  <c r="BJ288" i="1"/>
  <c r="BK288" i="1"/>
  <c r="BL288" i="1"/>
  <c r="BF1011" i="1"/>
  <c r="BH1011" i="1"/>
  <c r="BE1011" i="1"/>
  <c r="BG1011" i="1"/>
  <c r="BL798" i="1"/>
  <c r="BI798" i="1"/>
  <c r="BJ798" i="1"/>
  <c r="BK798" i="1"/>
  <c r="BI981" i="1"/>
  <c r="BJ981" i="1"/>
  <c r="BK981" i="1"/>
  <c r="BL981" i="1"/>
  <c r="BJ204" i="1"/>
  <c r="BK204" i="1"/>
  <c r="BL204" i="1"/>
  <c r="BI204" i="1"/>
  <c r="BF518" i="1"/>
  <c r="BE518" i="1"/>
  <c r="BH518" i="1"/>
  <c r="BG518" i="1"/>
  <c r="BE344" i="1"/>
  <c r="BG344" i="1"/>
  <c r="BF344" i="1"/>
  <c r="BH344" i="1"/>
  <c r="BK182" i="1"/>
  <c r="BI182" i="1"/>
  <c r="BJ182" i="1"/>
  <c r="BL182" i="1"/>
  <c r="BJ673" i="1"/>
  <c r="BI673" i="1"/>
  <c r="BK673" i="1"/>
  <c r="BL673" i="1"/>
  <c r="BJ960" i="1"/>
  <c r="BI960" i="1"/>
  <c r="BL960" i="1"/>
  <c r="BK960" i="1"/>
  <c r="BF875" i="1"/>
  <c r="BH875" i="1"/>
  <c r="BE875" i="1"/>
  <c r="BG875" i="1"/>
  <c r="BH91" i="1"/>
  <c r="BE91" i="1"/>
  <c r="BF91" i="1"/>
  <c r="BG91" i="1"/>
  <c r="BF757" i="1"/>
  <c r="BE757" i="1"/>
  <c r="BH757" i="1"/>
  <c r="BG757" i="1"/>
  <c r="BE791" i="1"/>
  <c r="BF791" i="1"/>
  <c r="BH791" i="1"/>
  <c r="BG791" i="1"/>
  <c r="BI560" i="1"/>
  <c r="BJ560" i="1"/>
  <c r="BK560" i="1"/>
  <c r="BL560" i="1"/>
  <c r="BK888" i="1"/>
  <c r="BL888" i="1"/>
  <c r="BI888" i="1"/>
  <c r="BJ888" i="1"/>
  <c r="BL950" i="1"/>
  <c r="BI950" i="1"/>
  <c r="BK950" i="1"/>
  <c r="BJ950" i="1"/>
  <c r="BE77" i="1"/>
  <c r="BG77" i="1"/>
  <c r="BH77" i="1"/>
  <c r="BF77" i="1"/>
  <c r="BG863" i="1"/>
  <c r="BH863" i="1"/>
  <c r="BF863" i="1"/>
  <c r="BE863" i="1"/>
  <c r="BE882" i="1"/>
  <c r="BH882" i="1"/>
  <c r="BF882" i="1"/>
  <c r="BG882" i="1"/>
  <c r="BF820" i="1"/>
  <c r="BH820" i="1"/>
  <c r="BE820" i="1"/>
  <c r="BG820" i="1"/>
  <c r="BK398" i="1"/>
  <c r="BL398" i="1"/>
  <c r="BJ398" i="1"/>
  <c r="BI398" i="1"/>
  <c r="BH26" i="1"/>
  <c r="BF26" i="1"/>
  <c r="BG26" i="1"/>
  <c r="BE26" i="1"/>
  <c r="BL402" i="1"/>
  <c r="BK402" i="1"/>
  <c r="BI402" i="1"/>
  <c r="BJ402" i="1"/>
  <c r="BF67" i="1"/>
  <c r="BG67" i="1"/>
  <c r="BE67" i="1"/>
  <c r="BH67" i="1"/>
  <c r="BK344" i="1"/>
  <c r="BL344" i="1"/>
  <c r="BI344" i="1"/>
  <c r="BJ344" i="1"/>
  <c r="BL519" i="1"/>
  <c r="BI519" i="1"/>
  <c r="BK519" i="1"/>
  <c r="BJ519" i="1"/>
  <c r="BE603" i="1"/>
  <c r="BF603" i="1"/>
  <c r="BG603" i="1"/>
  <c r="BH603" i="1"/>
  <c r="BE633" i="1"/>
  <c r="BF633" i="1"/>
  <c r="BH633" i="1"/>
  <c r="BG633" i="1"/>
  <c r="BI839" i="1"/>
  <c r="BJ839" i="1"/>
  <c r="BK839" i="1"/>
  <c r="BL839" i="1"/>
  <c r="BI279" i="1"/>
  <c r="BK279" i="1"/>
  <c r="BL279" i="1"/>
  <c r="BJ279" i="1"/>
  <c r="BH172" i="1"/>
  <c r="BE172" i="1"/>
  <c r="BF172" i="1"/>
  <c r="BG172" i="1"/>
  <c r="BE320" i="1"/>
  <c r="BH320" i="1"/>
  <c r="BG320" i="1"/>
  <c r="BF320" i="1"/>
  <c r="BH632" i="1"/>
  <c r="BE632" i="1"/>
  <c r="BG632" i="1"/>
  <c r="BF632" i="1"/>
  <c r="BE575" i="1"/>
  <c r="BF575" i="1"/>
  <c r="BG575" i="1"/>
  <c r="BH575" i="1"/>
  <c r="BK509" i="1"/>
  <c r="BL509" i="1"/>
  <c r="BI509" i="1"/>
  <c r="BJ509" i="1"/>
  <c r="BH203" i="1"/>
  <c r="BF203" i="1"/>
  <c r="BE203" i="1"/>
  <c r="BG203" i="1"/>
  <c r="BE188" i="1"/>
  <c r="BH188" i="1"/>
  <c r="BF188" i="1"/>
  <c r="BG188" i="1"/>
  <c r="BE245" i="1"/>
  <c r="BF245" i="1"/>
  <c r="BG245" i="1"/>
  <c r="BH245" i="1"/>
  <c r="BH254" i="1"/>
  <c r="BF254" i="1"/>
  <c r="BE254" i="1"/>
  <c r="BG254" i="1"/>
  <c r="BE446" i="1"/>
  <c r="BF446" i="1"/>
  <c r="BG446" i="1"/>
  <c r="BH446" i="1"/>
  <c r="BE474" i="1"/>
  <c r="BG474" i="1"/>
  <c r="BF474" i="1"/>
  <c r="BH474" i="1"/>
  <c r="BF997" i="1"/>
  <c r="BE997" i="1"/>
  <c r="BG997" i="1"/>
  <c r="BH997" i="1"/>
  <c r="BJ61" i="1"/>
  <c r="BK61" i="1"/>
  <c r="BL61" i="1"/>
  <c r="BI61" i="1"/>
  <c r="BG854" i="1"/>
  <c r="BF854" i="1"/>
  <c r="BE854" i="1"/>
  <c r="BH854" i="1"/>
  <c r="BK366" i="1"/>
  <c r="BJ366" i="1"/>
  <c r="BI366" i="1"/>
  <c r="BL366" i="1"/>
  <c r="BG153" i="1"/>
  <c r="BE153" i="1"/>
  <c r="BF153" i="1"/>
  <c r="BH153" i="1"/>
  <c r="BE647" i="1"/>
  <c r="BH647" i="1"/>
  <c r="BG647" i="1"/>
  <c r="BF647" i="1"/>
  <c r="BJ223" i="1"/>
  <c r="BL223" i="1"/>
  <c r="BI223" i="1"/>
  <c r="BK223" i="1"/>
  <c r="BH154" i="1"/>
  <c r="BG154" i="1"/>
  <c r="BE154" i="1"/>
  <c r="BF154" i="1"/>
  <c r="BF904" i="1"/>
  <c r="BE904" i="1"/>
  <c r="BG904" i="1"/>
  <c r="BH904" i="1"/>
  <c r="BJ50" i="1"/>
  <c r="BI50" i="1"/>
  <c r="BL50" i="1"/>
  <c r="BK50" i="1"/>
  <c r="BE513" i="1"/>
  <c r="BF513" i="1"/>
  <c r="BH513" i="1"/>
  <c r="BG513" i="1"/>
  <c r="BF883" i="1"/>
  <c r="BE883" i="1"/>
  <c r="BG883" i="1"/>
  <c r="BH883" i="1"/>
  <c r="BF947" i="1"/>
  <c r="BE947" i="1"/>
  <c r="BH947" i="1"/>
  <c r="BG947" i="1"/>
  <c r="BJ139" i="1"/>
  <c r="BI139" i="1"/>
  <c r="BK139" i="1"/>
  <c r="BL139" i="1"/>
  <c r="BL651" i="1"/>
  <c r="BI651" i="1"/>
  <c r="BK651" i="1"/>
  <c r="BJ651" i="1"/>
  <c r="BE729" i="1"/>
  <c r="BG729" i="1"/>
  <c r="BF729" i="1"/>
  <c r="BH729" i="1"/>
  <c r="BL734" i="1"/>
  <c r="BK734" i="1"/>
  <c r="BI734" i="1"/>
  <c r="BJ734" i="1"/>
  <c r="BK357" i="1"/>
  <c r="BI357" i="1"/>
  <c r="BL357" i="1"/>
  <c r="BJ357" i="1"/>
  <c r="BL553" i="1"/>
  <c r="BI553" i="1"/>
  <c r="BK553" i="1"/>
  <c r="BJ553" i="1"/>
  <c r="BI661" i="1"/>
  <c r="BK661" i="1"/>
  <c r="BL661" i="1"/>
  <c r="BJ661" i="1"/>
  <c r="BI744" i="1"/>
  <c r="BJ744" i="1"/>
  <c r="BK744" i="1"/>
  <c r="BL744" i="1"/>
  <c r="BL580" i="1"/>
  <c r="BK580" i="1"/>
  <c r="BJ580" i="1"/>
  <c r="BI580" i="1"/>
  <c r="BL953" i="1"/>
  <c r="BI953" i="1"/>
  <c r="BJ953" i="1"/>
  <c r="BK953" i="1"/>
  <c r="BL33" i="1"/>
  <c r="BI33" i="1"/>
  <c r="BJ33" i="1"/>
  <c r="BK33" i="1"/>
  <c r="BI707" i="1"/>
  <c r="BJ707" i="1"/>
  <c r="BL707" i="1"/>
  <c r="BK707" i="1"/>
  <c r="BI269" i="1"/>
  <c r="BK269" i="1"/>
  <c r="BL269" i="1"/>
  <c r="BJ269" i="1"/>
  <c r="BI837" i="1"/>
  <c r="BL837" i="1"/>
  <c r="BJ837" i="1"/>
  <c r="BK837" i="1"/>
  <c r="BL822" i="1"/>
  <c r="BK822" i="1"/>
  <c r="BI822" i="1"/>
  <c r="BJ822" i="1"/>
  <c r="BJ721" i="1"/>
  <c r="BK721" i="1"/>
  <c r="BL721" i="1"/>
  <c r="BI721" i="1"/>
  <c r="BF956" i="1"/>
  <c r="BE956" i="1"/>
  <c r="BH956" i="1"/>
  <c r="BG956" i="1"/>
  <c r="BK700" i="1"/>
  <c r="BI700" i="1"/>
  <c r="BJ700" i="1"/>
  <c r="BL700" i="1"/>
  <c r="BF531" i="1"/>
  <c r="BG531" i="1"/>
  <c r="BH531" i="1"/>
  <c r="BE531" i="1"/>
  <c r="BF125" i="1"/>
  <c r="BG125" i="1"/>
  <c r="BH125" i="1"/>
  <c r="BE125" i="1"/>
  <c r="BG55" i="1"/>
  <c r="BE55" i="1"/>
  <c r="BF55" i="1"/>
  <c r="BH55" i="1"/>
  <c r="BH280" i="1"/>
  <c r="BF280" i="1"/>
  <c r="BG280" i="1"/>
  <c r="BE280" i="1"/>
  <c r="BE813" i="1"/>
  <c r="BG813" i="1"/>
  <c r="BH813" i="1"/>
  <c r="BF813" i="1"/>
  <c r="BH606" i="1"/>
  <c r="BF606" i="1"/>
  <c r="BE606" i="1"/>
  <c r="BG606" i="1"/>
  <c r="BJ118" i="1"/>
  <c r="BI118" i="1"/>
  <c r="BL118" i="1"/>
  <c r="BK118" i="1"/>
  <c r="BG655" i="1"/>
  <c r="BF655" i="1"/>
  <c r="BH655" i="1"/>
  <c r="BE655" i="1"/>
  <c r="BL103" i="1"/>
  <c r="BI103" i="1"/>
  <c r="BK103" i="1"/>
  <c r="BJ103" i="1"/>
  <c r="BL615" i="1"/>
  <c r="BI615" i="1"/>
  <c r="BK615" i="1"/>
  <c r="BJ615" i="1"/>
  <c r="BG591" i="1"/>
  <c r="BH591" i="1"/>
  <c r="BF591" i="1"/>
  <c r="BE591" i="1"/>
  <c r="BJ232" i="1"/>
  <c r="BK232" i="1"/>
  <c r="BL232" i="1"/>
  <c r="BI232" i="1"/>
  <c r="BL122" i="1"/>
  <c r="BK122" i="1"/>
  <c r="BI122" i="1"/>
  <c r="BJ122" i="1"/>
  <c r="BE699" i="1"/>
  <c r="BF699" i="1"/>
  <c r="BG699" i="1"/>
  <c r="BH699" i="1"/>
  <c r="BF891" i="1"/>
  <c r="BH891" i="1"/>
  <c r="BG891" i="1"/>
  <c r="BE891" i="1"/>
  <c r="BI211" i="1"/>
  <c r="BK211" i="1"/>
  <c r="BL211" i="1"/>
  <c r="BJ211" i="1"/>
  <c r="BG761" i="1"/>
  <c r="BF761" i="1"/>
  <c r="BH761" i="1"/>
  <c r="BE761" i="1"/>
  <c r="BL998" i="1"/>
  <c r="BK998" i="1"/>
  <c r="BI998" i="1"/>
  <c r="BJ998" i="1"/>
  <c r="BE514" i="1"/>
  <c r="BH514" i="1"/>
  <c r="BF514" i="1"/>
  <c r="BG514" i="1"/>
  <c r="BL743" i="1"/>
  <c r="BI743" i="1"/>
  <c r="BJ743" i="1"/>
  <c r="BK743" i="1"/>
  <c r="BF801" i="1"/>
  <c r="BG801" i="1"/>
  <c r="BH801" i="1"/>
  <c r="BE801" i="1"/>
  <c r="BI265" i="1"/>
  <c r="BL265" i="1"/>
  <c r="BJ265" i="1"/>
  <c r="BK265" i="1"/>
  <c r="BJ882" i="1"/>
  <c r="BK882" i="1"/>
  <c r="BI882" i="1"/>
  <c r="BL882" i="1"/>
  <c r="BK1010" i="1"/>
  <c r="BL1010" i="1"/>
  <c r="BJ1010" i="1"/>
  <c r="BI1010" i="1"/>
  <c r="BJ788" i="1"/>
  <c r="BK788" i="1"/>
  <c r="BL788" i="1"/>
  <c r="BI788" i="1"/>
  <c r="BK161" i="1"/>
  <c r="BL161" i="1"/>
  <c r="BI161" i="1"/>
  <c r="BJ161" i="1"/>
  <c r="BJ629" i="1"/>
  <c r="BK629" i="1"/>
  <c r="BI629" i="1"/>
  <c r="BL629" i="1"/>
  <c r="BL715" i="1"/>
  <c r="BJ715" i="1"/>
  <c r="BI715" i="1"/>
  <c r="BK715" i="1"/>
  <c r="BL860" i="1"/>
  <c r="BJ860" i="1"/>
  <c r="BK860" i="1"/>
  <c r="BI860" i="1"/>
  <c r="BI229" i="1"/>
  <c r="BJ229" i="1"/>
  <c r="BL229" i="1"/>
  <c r="BK229" i="1"/>
  <c r="BE170" i="1"/>
  <c r="BF170" i="1"/>
  <c r="BH170" i="1"/>
  <c r="BG170" i="1"/>
  <c r="BE700" i="1"/>
  <c r="BH700" i="1"/>
  <c r="BF700" i="1"/>
  <c r="BG700" i="1"/>
  <c r="BE588" i="1"/>
  <c r="BF588" i="1"/>
  <c r="BH588" i="1"/>
  <c r="BG588" i="1"/>
  <c r="BE581" i="1"/>
  <c r="BF581" i="1"/>
  <c r="BG581" i="1"/>
  <c r="BH581" i="1"/>
  <c r="BF398" i="1"/>
  <c r="BG398" i="1"/>
  <c r="BE398" i="1"/>
  <c r="BH398" i="1"/>
  <c r="BE462" i="1"/>
  <c r="BH462" i="1"/>
  <c r="BF462" i="1"/>
  <c r="BG462" i="1"/>
  <c r="BH590" i="1"/>
  <c r="BE590" i="1"/>
  <c r="BF590" i="1"/>
  <c r="BG590" i="1"/>
  <c r="BH32" i="1"/>
  <c r="BF32" i="1"/>
  <c r="BG32" i="1"/>
  <c r="BE32" i="1"/>
  <c r="BG519" i="1"/>
  <c r="BE519" i="1"/>
  <c r="BF519" i="1"/>
  <c r="BH519" i="1"/>
  <c r="BE693" i="1"/>
  <c r="BF693" i="1"/>
  <c r="BG693" i="1"/>
  <c r="BH693" i="1"/>
  <c r="BF678" i="1"/>
  <c r="BG678" i="1"/>
  <c r="BE678" i="1"/>
  <c r="BH678" i="1"/>
  <c r="BL190" i="1"/>
  <c r="BJ190" i="1"/>
  <c r="BK190" i="1"/>
  <c r="BI190" i="1"/>
  <c r="BG727" i="1"/>
  <c r="BE727" i="1"/>
  <c r="BF727" i="1"/>
  <c r="BH727" i="1"/>
  <c r="BJ303" i="1"/>
  <c r="BK303" i="1"/>
  <c r="BL303" i="1"/>
  <c r="BI303" i="1"/>
  <c r="BE728" i="1"/>
  <c r="BH728" i="1"/>
  <c r="BG728" i="1"/>
  <c r="BF728" i="1"/>
  <c r="BL368" i="1"/>
  <c r="BI368" i="1"/>
  <c r="BJ368" i="1"/>
  <c r="BK368" i="1"/>
  <c r="BG682" i="1"/>
  <c r="BH682" i="1"/>
  <c r="BE682" i="1"/>
  <c r="BF682" i="1"/>
  <c r="BK194" i="1"/>
  <c r="BJ194" i="1"/>
  <c r="BL194" i="1"/>
  <c r="BI194" i="1"/>
  <c r="BH554" i="1"/>
  <c r="BE554" i="1"/>
  <c r="BF554" i="1"/>
  <c r="BG554" i="1"/>
  <c r="BF899" i="1"/>
  <c r="BE899" i="1"/>
  <c r="BH899" i="1"/>
  <c r="BG899" i="1"/>
  <c r="BK347" i="1"/>
  <c r="BI347" i="1"/>
  <c r="BJ347" i="1"/>
  <c r="BL347" i="1"/>
  <c r="BK581" i="1"/>
  <c r="BL581" i="1"/>
  <c r="BJ581" i="1"/>
  <c r="BI581" i="1"/>
  <c r="BL684" i="1"/>
  <c r="BJ684" i="1"/>
  <c r="BK684" i="1"/>
  <c r="BI684" i="1"/>
  <c r="BF660" i="1"/>
  <c r="BG660" i="1"/>
  <c r="BH660" i="1"/>
  <c r="BE660" i="1"/>
  <c r="BI585" i="1"/>
  <c r="BK585" i="1"/>
  <c r="BJ585" i="1"/>
  <c r="BL585" i="1"/>
  <c r="BL380" i="1"/>
  <c r="BI380" i="1"/>
  <c r="BK380" i="1"/>
  <c r="BJ380" i="1"/>
  <c r="BL696" i="1"/>
  <c r="BK696" i="1"/>
  <c r="BJ696" i="1"/>
  <c r="BI696" i="1"/>
  <c r="BK952" i="1"/>
  <c r="BL952" i="1"/>
  <c r="BI952" i="1"/>
  <c r="BJ952" i="1"/>
  <c r="BI716" i="1"/>
  <c r="BK716" i="1"/>
  <c r="BJ716" i="1"/>
  <c r="BL716" i="1"/>
  <c r="BK841" i="1"/>
  <c r="BJ841" i="1"/>
  <c r="BL841" i="1"/>
  <c r="BI841" i="1"/>
  <c r="BI633" i="1"/>
  <c r="BK633" i="1"/>
  <c r="BJ633" i="1"/>
  <c r="BL633" i="1"/>
  <c r="BK97" i="1"/>
  <c r="BL97" i="1"/>
  <c r="BI97" i="1"/>
  <c r="BJ97" i="1"/>
  <c r="BH42" i="1"/>
  <c r="BG42" i="1"/>
  <c r="BF42" i="1"/>
  <c r="BE42" i="1"/>
  <c r="BI941" i="1"/>
  <c r="BJ941" i="1"/>
  <c r="BK941" i="1"/>
  <c r="BL941" i="1"/>
  <c r="BJ137" i="1"/>
  <c r="BK137" i="1"/>
  <c r="BL137" i="1"/>
  <c r="BI137" i="1"/>
  <c r="BI545" i="1"/>
  <c r="BK545" i="1"/>
  <c r="BJ545" i="1"/>
  <c r="BL545" i="1"/>
  <c r="BK422" i="1"/>
  <c r="BJ422" i="1"/>
  <c r="BL422" i="1"/>
  <c r="BI422" i="1"/>
  <c r="BI918" i="1"/>
  <c r="BL918" i="1"/>
  <c r="BK918" i="1"/>
  <c r="BJ918" i="1"/>
  <c r="BJ140" i="1"/>
  <c r="BL140" i="1"/>
  <c r="BK140" i="1"/>
  <c r="BI140" i="1"/>
  <c r="BF916" i="1"/>
  <c r="BG916" i="1"/>
  <c r="BE916" i="1"/>
  <c r="BH916" i="1"/>
  <c r="BE419" i="1"/>
  <c r="BF419" i="1"/>
  <c r="BH419" i="1"/>
  <c r="BG419" i="1"/>
  <c r="BF212" i="1"/>
  <c r="BH212" i="1"/>
  <c r="BE212" i="1"/>
  <c r="BG212" i="1"/>
  <c r="BE532" i="1"/>
  <c r="BF532" i="1"/>
  <c r="BG532" i="1"/>
  <c r="BH532" i="1"/>
  <c r="BH269" i="1"/>
  <c r="BG269" i="1"/>
  <c r="BE269" i="1"/>
  <c r="BF269" i="1"/>
  <c r="BE263" i="1"/>
  <c r="BH263" i="1"/>
  <c r="BF263" i="1"/>
  <c r="BG263" i="1"/>
  <c r="BE942" i="1"/>
  <c r="BF942" i="1"/>
  <c r="BH942" i="1"/>
  <c r="BG942" i="1"/>
  <c r="BI454" i="1"/>
  <c r="BJ454" i="1"/>
  <c r="BL454" i="1"/>
  <c r="BK454" i="1"/>
  <c r="BF799" i="1"/>
  <c r="BG799" i="1"/>
  <c r="BE799" i="1"/>
  <c r="BH799" i="1"/>
  <c r="BJ247" i="1"/>
  <c r="BK247" i="1"/>
  <c r="BL247" i="1"/>
  <c r="BI247" i="1"/>
  <c r="BH250" i="1"/>
  <c r="BE250" i="1"/>
  <c r="BF250" i="1"/>
  <c r="BG250" i="1"/>
  <c r="BH66" i="1"/>
  <c r="BG66" i="1"/>
  <c r="BF66" i="1"/>
  <c r="BE66" i="1"/>
  <c r="BG322" i="1"/>
  <c r="BH322" i="1"/>
  <c r="BE322" i="1"/>
  <c r="BF322" i="1"/>
  <c r="BE818" i="1"/>
  <c r="BH818" i="1"/>
  <c r="BF818" i="1"/>
  <c r="BG818" i="1"/>
  <c r="BI138" i="1"/>
  <c r="BL138" i="1"/>
  <c r="BJ138" i="1"/>
  <c r="BK138" i="1"/>
  <c r="BF651" i="1"/>
  <c r="BG651" i="1"/>
  <c r="BE651" i="1"/>
  <c r="BH651" i="1"/>
  <c r="BI419" i="1"/>
  <c r="BJ419" i="1"/>
  <c r="BK419" i="1"/>
  <c r="BL419" i="1"/>
  <c r="BJ276" i="1"/>
  <c r="BK276" i="1"/>
  <c r="BL276" i="1"/>
  <c r="BI276" i="1"/>
  <c r="BJ768" i="1"/>
  <c r="BK768" i="1"/>
  <c r="BI768" i="1"/>
  <c r="BL768" i="1"/>
  <c r="BI517" i="1"/>
  <c r="BJ517" i="1"/>
  <c r="BL517" i="1"/>
  <c r="BK517" i="1"/>
  <c r="BF756" i="1"/>
  <c r="BG756" i="1"/>
  <c r="BH756" i="1"/>
  <c r="BE756" i="1"/>
  <c r="BF873" i="1"/>
  <c r="BE873" i="1"/>
  <c r="BG873" i="1"/>
  <c r="BH873" i="1"/>
  <c r="BF721" i="1"/>
  <c r="BH721" i="1"/>
  <c r="BE721" i="1"/>
  <c r="BG721" i="1"/>
  <c r="BE658" i="1"/>
  <c r="BG658" i="1"/>
  <c r="BF658" i="1"/>
  <c r="BH658" i="1"/>
  <c r="BL533" i="1"/>
  <c r="BJ533" i="1"/>
  <c r="BI533" i="1"/>
  <c r="BK533" i="1"/>
  <c r="BF43" i="1"/>
  <c r="BH43" i="1"/>
  <c r="BG43" i="1"/>
  <c r="BE43" i="1"/>
  <c r="BF555" i="1"/>
  <c r="BG555" i="1"/>
  <c r="BE555" i="1"/>
  <c r="BH555" i="1"/>
  <c r="BF348" i="1"/>
  <c r="BG348" i="1"/>
  <c r="BE348" i="1"/>
  <c r="BH348" i="1"/>
  <c r="BF412" i="1"/>
  <c r="BG412" i="1"/>
  <c r="BH412" i="1"/>
  <c r="BE412" i="1"/>
  <c r="BG540" i="1"/>
  <c r="BF540" i="1"/>
  <c r="BH540" i="1"/>
  <c r="BE540" i="1"/>
  <c r="BH94" i="1"/>
  <c r="BE94" i="1"/>
  <c r="BG94" i="1"/>
  <c r="BF94" i="1"/>
  <c r="BE143" i="1"/>
  <c r="BF143" i="1"/>
  <c r="BG143" i="1"/>
  <c r="BH143" i="1"/>
  <c r="BH368" i="1"/>
  <c r="BG368" i="1"/>
  <c r="BE368" i="1"/>
  <c r="BF368" i="1"/>
  <c r="BH391" i="1"/>
  <c r="BF391" i="1"/>
  <c r="BG391" i="1"/>
  <c r="BE391" i="1"/>
  <c r="BF837" i="1"/>
  <c r="BG837" i="1"/>
  <c r="BH837" i="1"/>
  <c r="BE837" i="1"/>
  <c r="BK29" i="1"/>
  <c r="BL29" i="1"/>
  <c r="BJ29" i="1"/>
  <c r="BI29" i="1"/>
  <c r="BH822" i="1"/>
  <c r="BG822" i="1"/>
  <c r="BE822" i="1"/>
  <c r="BF822" i="1"/>
  <c r="BL334" i="1"/>
  <c r="BJ334" i="1"/>
  <c r="BI334" i="1"/>
  <c r="BK334" i="1"/>
  <c r="BH25" i="1"/>
  <c r="BF25" i="1"/>
  <c r="BE25" i="1"/>
  <c r="BG25" i="1"/>
  <c r="BG871" i="1"/>
  <c r="BE871" i="1"/>
  <c r="BF871" i="1"/>
  <c r="BH871" i="1"/>
  <c r="BJ191" i="1"/>
  <c r="BK191" i="1"/>
  <c r="BL191" i="1"/>
  <c r="BI191" i="1"/>
  <c r="BH616" i="1"/>
  <c r="BF616" i="1"/>
  <c r="BG616" i="1"/>
  <c r="BE616" i="1"/>
  <c r="BE680" i="1"/>
  <c r="BF680" i="1"/>
  <c r="BG680" i="1"/>
  <c r="BH680" i="1"/>
  <c r="BF872" i="1"/>
  <c r="BG872" i="1"/>
  <c r="BH872" i="1"/>
  <c r="BE872" i="1"/>
  <c r="BL128" i="1"/>
  <c r="BI128" i="1"/>
  <c r="BK128" i="1"/>
  <c r="BJ128" i="1"/>
  <c r="BL384" i="1"/>
  <c r="BK384" i="1"/>
  <c r="BI384" i="1"/>
  <c r="BJ384" i="1"/>
  <c r="BE530" i="1"/>
  <c r="BG530" i="1"/>
  <c r="BH530" i="1"/>
  <c r="BF530" i="1"/>
  <c r="BF826" i="1"/>
  <c r="BE826" i="1"/>
  <c r="BH826" i="1"/>
  <c r="BG826" i="1"/>
  <c r="BL338" i="1"/>
  <c r="BJ338" i="1"/>
  <c r="BK338" i="1"/>
  <c r="BI338" i="1"/>
  <c r="BL363" i="1"/>
  <c r="BK363" i="1"/>
  <c r="BJ363" i="1"/>
  <c r="BI363" i="1"/>
  <c r="BI609" i="1"/>
  <c r="BK609" i="1"/>
  <c r="BJ609" i="1"/>
  <c r="BL609" i="1"/>
  <c r="BL830" i="1"/>
  <c r="BI830" i="1"/>
  <c r="BJ830" i="1"/>
  <c r="BK830" i="1"/>
  <c r="BJ610" i="1"/>
  <c r="BI610" i="1"/>
  <c r="BL610" i="1"/>
  <c r="BK610" i="1"/>
  <c r="BF65" i="1"/>
  <c r="BE65" i="1"/>
  <c r="BG65" i="1"/>
  <c r="BH65" i="1"/>
  <c r="BK780" i="1"/>
  <c r="BI780" i="1"/>
  <c r="BJ780" i="1"/>
  <c r="BL780" i="1"/>
  <c r="BL540" i="1"/>
  <c r="BI540" i="1"/>
  <c r="BK540" i="1"/>
  <c r="BJ540" i="1"/>
  <c r="BG852" i="1"/>
  <c r="BF852" i="1"/>
  <c r="BH852" i="1"/>
  <c r="BE852" i="1"/>
  <c r="BK995" i="1"/>
  <c r="BI995" i="1"/>
  <c r="BJ995" i="1"/>
  <c r="BL995" i="1"/>
  <c r="BG180" i="1"/>
  <c r="BE180" i="1"/>
  <c r="BH180" i="1"/>
  <c r="BF180" i="1"/>
  <c r="BE103" i="1"/>
  <c r="BF103" i="1"/>
  <c r="BG103" i="1"/>
  <c r="BH103" i="1"/>
  <c r="BI294" i="1"/>
  <c r="BL294" i="1"/>
  <c r="BK294" i="1"/>
  <c r="BJ294" i="1"/>
  <c r="BJ599" i="1"/>
  <c r="BL599" i="1"/>
  <c r="BK599" i="1"/>
  <c r="BI599" i="1"/>
  <c r="BF683" i="1"/>
  <c r="BG683" i="1"/>
  <c r="BH683" i="1"/>
  <c r="BE683" i="1"/>
  <c r="BL933" i="1"/>
  <c r="BK933" i="1"/>
  <c r="BI933" i="1"/>
  <c r="BJ933" i="1"/>
  <c r="BE115" i="1"/>
  <c r="BG115" i="1"/>
  <c r="BF115" i="1"/>
  <c r="BH115" i="1"/>
  <c r="BG435" i="1"/>
  <c r="BH435" i="1"/>
  <c r="BE435" i="1"/>
  <c r="BF435" i="1"/>
  <c r="BG100" i="1"/>
  <c r="BE100" i="1"/>
  <c r="BF100" i="1"/>
  <c r="BH100" i="1"/>
  <c r="BG420" i="1"/>
  <c r="BH420" i="1"/>
  <c r="BE420" i="1"/>
  <c r="BF420" i="1"/>
  <c r="BG285" i="1"/>
  <c r="BH285" i="1"/>
  <c r="BE285" i="1"/>
  <c r="BF285" i="1"/>
  <c r="BF151" i="1"/>
  <c r="BG151" i="1"/>
  <c r="BE151" i="1"/>
  <c r="BH151" i="1"/>
  <c r="BE376" i="1"/>
  <c r="BH376" i="1"/>
  <c r="BF376" i="1"/>
  <c r="BG376" i="1"/>
  <c r="BH410" i="1"/>
  <c r="BE410" i="1"/>
  <c r="BF410" i="1"/>
  <c r="BG410" i="1"/>
  <c r="BI101" i="1"/>
  <c r="BL101" i="1"/>
  <c r="BK101" i="1"/>
  <c r="BJ101" i="1"/>
  <c r="BE543" i="1"/>
  <c r="BF543" i="1"/>
  <c r="BG543" i="1"/>
  <c r="BH543" i="1"/>
  <c r="BF830" i="1"/>
  <c r="BE830" i="1"/>
  <c r="BH830" i="1"/>
  <c r="BG830" i="1"/>
  <c r="BI342" i="1"/>
  <c r="BJ342" i="1"/>
  <c r="BL342" i="1"/>
  <c r="BK342" i="1"/>
  <c r="BF503" i="1"/>
  <c r="BE503" i="1"/>
  <c r="BH503" i="1"/>
  <c r="BG503" i="1"/>
  <c r="BH943" i="1"/>
  <c r="BG943" i="1"/>
  <c r="BE943" i="1"/>
  <c r="BF943" i="1"/>
  <c r="BJ455" i="1"/>
  <c r="BL455" i="1"/>
  <c r="BK455" i="1"/>
  <c r="BI455" i="1"/>
  <c r="BF314" i="1"/>
  <c r="BE314" i="1"/>
  <c r="BH314" i="1"/>
  <c r="BG314" i="1"/>
  <c r="BH624" i="1"/>
  <c r="BE624" i="1"/>
  <c r="BF624" i="1"/>
  <c r="BG624" i="1"/>
  <c r="BE816" i="1"/>
  <c r="BF816" i="1"/>
  <c r="BH816" i="1"/>
  <c r="BG816" i="1"/>
  <c r="BE880" i="1"/>
  <c r="BG880" i="1"/>
  <c r="BF880" i="1"/>
  <c r="BH880" i="1"/>
  <c r="BF1008" i="1"/>
  <c r="BE1008" i="1"/>
  <c r="BG1008" i="1"/>
  <c r="BH1008" i="1"/>
  <c r="BL392" i="1"/>
  <c r="BI392" i="1"/>
  <c r="BK392" i="1"/>
  <c r="BJ392" i="1"/>
  <c r="BJ346" i="1"/>
  <c r="BK346" i="1"/>
  <c r="BL346" i="1"/>
  <c r="BI346" i="1"/>
  <c r="BK435" i="1"/>
  <c r="BJ435" i="1"/>
  <c r="BL435" i="1"/>
  <c r="BI435" i="1"/>
  <c r="BI774" i="1"/>
  <c r="BK774" i="1"/>
  <c r="BL774" i="1"/>
  <c r="BJ774" i="1"/>
  <c r="BK725" i="1"/>
  <c r="BL725" i="1"/>
  <c r="BI725" i="1"/>
  <c r="BJ725" i="1"/>
  <c r="BI775" i="1"/>
  <c r="BJ775" i="1"/>
  <c r="BK775" i="1"/>
  <c r="BL775" i="1"/>
  <c r="BJ345" i="1"/>
  <c r="BI345" i="1"/>
  <c r="BK345" i="1"/>
  <c r="BL345" i="1"/>
  <c r="BJ516" i="1"/>
  <c r="BL516" i="1"/>
  <c r="BI516" i="1"/>
  <c r="BK516" i="1"/>
  <c r="BJ912" i="1"/>
  <c r="BL912" i="1"/>
  <c r="BK912" i="1"/>
  <c r="BI912" i="1"/>
  <c r="BJ220" i="1"/>
  <c r="BK220" i="1"/>
  <c r="BI220" i="1"/>
  <c r="BL220" i="1"/>
  <c r="BJ185" i="1"/>
  <c r="BK185" i="1"/>
  <c r="BL185" i="1"/>
  <c r="BI185" i="1"/>
  <c r="BG780" i="1"/>
  <c r="BE780" i="1"/>
  <c r="BF780" i="1"/>
  <c r="BH780" i="1"/>
  <c r="BI747" i="1"/>
  <c r="BJ747" i="1"/>
  <c r="BL747" i="1"/>
  <c r="BK747" i="1"/>
  <c r="BF945" i="1"/>
  <c r="BG945" i="1"/>
  <c r="BH945" i="1"/>
  <c r="BE945" i="1"/>
  <c r="BG515" i="1"/>
  <c r="BH515" i="1"/>
  <c r="BF515" i="1"/>
  <c r="BE515" i="1"/>
  <c r="BJ53" i="1"/>
  <c r="BI53" i="1"/>
  <c r="BK53" i="1"/>
  <c r="BL53" i="1"/>
  <c r="BF846" i="1"/>
  <c r="BG846" i="1"/>
  <c r="BH846" i="1"/>
  <c r="BE846" i="1"/>
  <c r="BI87" i="1"/>
  <c r="BJ87" i="1"/>
  <c r="BK87" i="1"/>
  <c r="BL87" i="1"/>
  <c r="BE594" i="1"/>
  <c r="BF594" i="1"/>
  <c r="BH594" i="1"/>
  <c r="BG594" i="1"/>
  <c r="BI855" i="1"/>
  <c r="BK855" i="1"/>
  <c r="BL855" i="1"/>
  <c r="BJ855" i="1"/>
  <c r="BH123" i="1"/>
  <c r="BE123" i="1"/>
  <c r="BF123" i="1"/>
  <c r="BG123" i="1"/>
  <c r="BF428" i="1"/>
  <c r="BG428" i="1"/>
  <c r="BH428" i="1"/>
  <c r="BE428" i="1"/>
  <c r="BF293" i="1"/>
  <c r="BG293" i="1"/>
  <c r="BE293" i="1"/>
  <c r="BH293" i="1"/>
  <c r="BH558" i="1"/>
  <c r="BE558" i="1"/>
  <c r="BF558" i="1"/>
  <c r="BG558" i="1"/>
  <c r="BE351" i="1"/>
  <c r="BG351" i="1"/>
  <c r="BF351" i="1"/>
  <c r="BH351" i="1"/>
  <c r="BL109" i="1"/>
  <c r="BI109" i="1"/>
  <c r="BJ109" i="1"/>
  <c r="BK109" i="1"/>
  <c r="BG393" i="1"/>
  <c r="BF393" i="1"/>
  <c r="BH393" i="1"/>
  <c r="BE393" i="1"/>
  <c r="BJ94" i="1"/>
  <c r="BK94" i="1"/>
  <c r="BL94" i="1"/>
  <c r="BI94" i="1"/>
  <c r="BF887" i="1"/>
  <c r="BH887" i="1"/>
  <c r="BG887" i="1"/>
  <c r="BE887" i="1"/>
  <c r="BL271" i="1"/>
  <c r="BI271" i="1"/>
  <c r="BK271" i="1"/>
  <c r="BJ271" i="1"/>
  <c r="BG527" i="1"/>
  <c r="BF527" i="1"/>
  <c r="BH527" i="1"/>
  <c r="BE527" i="1"/>
  <c r="BG696" i="1"/>
  <c r="BH696" i="1"/>
  <c r="BF696" i="1"/>
  <c r="BE696" i="1"/>
  <c r="BF888" i="1"/>
  <c r="BE888" i="1"/>
  <c r="BH888" i="1"/>
  <c r="BG888" i="1"/>
  <c r="BJ80" i="1"/>
  <c r="BL80" i="1"/>
  <c r="BI80" i="1"/>
  <c r="BK80" i="1"/>
  <c r="BI592" i="1"/>
  <c r="BL592" i="1"/>
  <c r="BJ592" i="1"/>
  <c r="BK592" i="1"/>
  <c r="BG650" i="1"/>
  <c r="BH650" i="1"/>
  <c r="BF650" i="1"/>
  <c r="BE650" i="1"/>
  <c r="BK482" i="1"/>
  <c r="BL482" i="1"/>
  <c r="BJ482" i="1"/>
  <c r="BI482" i="1"/>
  <c r="BE995" i="1"/>
  <c r="BH995" i="1"/>
  <c r="BG995" i="1"/>
  <c r="BF995" i="1"/>
  <c r="BJ187" i="1"/>
  <c r="BK187" i="1"/>
  <c r="BI187" i="1"/>
  <c r="BL187" i="1"/>
  <c r="BJ340" i="1"/>
  <c r="BL340" i="1"/>
  <c r="BK340" i="1"/>
  <c r="BI340" i="1"/>
  <c r="BK782" i="1"/>
  <c r="BL782" i="1"/>
  <c r="BI782" i="1"/>
  <c r="BJ782" i="1"/>
  <c r="BL974" i="1"/>
  <c r="BK974" i="1"/>
  <c r="BI974" i="1"/>
  <c r="BJ974" i="1"/>
  <c r="BG668" i="1"/>
  <c r="BH668" i="1"/>
  <c r="BF668" i="1"/>
  <c r="BE668" i="1"/>
  <c r="BI847" i="1"/>
  <c r="BL847" i="1"/>
  <c r="BJ847" i="1"/>
  <c r="BK847" i="1"/>
  <c r="BI792" i="1"/>
  <c r="BJ792" i="1"/>
  <c r="BK792" i="1"/>
  <c r="BL792" i="1"/>
  <c r="BL893" i="1"/>
  <c r="BI893" i="1"/>
  <c r="BJ893" i="1"/>
  <c r="BK893" i="1"/>
  <c r="BJ745" i="1"/>
  <c r="BK745" i="1"/>
  <c r="BL745" i="1"/>
  <c r="BI745" i="1"/>
  <c r="BL829" i="1"/>
  <c r="BI829" i="1"/>
  <c r="BJ829" i="1"/>
  <c r="BK829" i="1"/>
  <c r="BI730" i="1"/>
  <c r="BJ730" i="1"/>
  <c r="BK730" i="1"/>
  <c r="BL730" i="1"/>
  <c r="BL901" i="1"/>
  <c r="BJ901" i="1"/>
  <c r="BK901" i="1"/>
  <c r="BI901" i="1"/>
  <c r="BE495" i="1"/>
  <c r="BF495" i="1"/>
  <c r="BG495" i="1"/>
  <c r="BH495" i="1"/>
  <c r="BJ819" i="1"/>
  <c r="BK819" i="1"/>
  <c r="BL819" i="1"/>
  <c r="BI819" i="1"/>
  <c r="BJ757" i="1"/>
  <c r="BI757" i="1"/>
  <c r="BK757" i="1"/>
  <c r="BL757" i="1"/>
  <c r="BH182" i="1"/>
  <c r="BF182" i="1"/>
  <c r="BE182" i="1"/>
  <c r="BG182" i="1"/>
  <c r="BG528" i="1"/>
  <c r="BE528" i="1"/>
  <c r="BF528" i="1"/>
  <c r="BH528" i="1"/>
  <c r="BL430" i="1"/>
  <c r="BK430" i="1"/>
  <c r="BJ430" i="1"/>
  <c r="BI430" i="1"/>
  <c r="BJ114" i="1"/>
  <c r="BK114" i="1"/>
  <c r="BL114" i="1"/>
  <c r="BI114" i="1"/>
  <c r="BI735" i="1"/>
  <c r="BJ735" i="1"/>
  <c r="BK735" i="1"/>
  <c r="BL735" i="1"/>
  <c r="BL761" i="1"/>
  <c r="BI761" i="1"/>
  <c r="BJ761" i="1"/>
  <c r="BK761" i="1"/>
  <c r="BI1013" i="1"/>
  <c r="BK1013" i="1"/>
  <c r="BL1013" i="1"/>
  <c r="BJ1013" i="1"/>
  <c r="BH536" i="1"/>
  <c r="BF536" i="1"/>
  <c r="BG536" i="1"/>
  <c r="BE536" i="1"/>
  <c r="BI275" i="1"/>
  <c r="BK275" i="1"/>
  <c r="BL275" i="1"/>
  <c r="BJ275" i="1"/>
  <c r="BE764" i="1"/>
  <c r="BF764" i="1"/>
  <c r="BG764" i="1"/>
  <c r="BH764" i="1"/>
  <c r="BJ944" i="1"/>
  <c r="BK944" i="1"/>
  <c r="BI944" i="1"/>
  <c r="BL944" i="1"/>
  <c r="BE722" i="1"/>
  <c r="BG722" i="1"/>
  <c r="BF722" i="1"/>
  <c r="BH722" i="1"/>
  <c r="BH963" i="1"/>
  <c r="BG963" i="1"/>
  <c r="BE963" i="1"/>
  <c r="BF963" i="1"/>
  <c r="BI529" i="1"/>
  <c r="BK529" i="1"/>
  <c r="BJ529" i="1"/>
  <c r="BL529" i="1"/>
  <c r="BE684" i="1"/>
  <c r="BF684" i="1"/>
  <c r="BH684" i="1"/>
  <c r="BG684" i="1"/>
  <c r="BE589" i="1"/>
  <c r="BF589" i="1"/>
  <c r="BG589" i="1"/>
  <c r="BH589" i="1"/>
  <c r="BE1006" i="1"/>
  <c r="BG1006" i="1"/>
  <c r="BH1006" i="1"/>
  <c r="BF1006" i="1"/>
  <c r="BL311" i="1"/>
  <c r="BK311" i="1"/>
  <c r="BI311" i="1"/>
  <c r="BJ311" i="1"/>
  <c r="BI445" i="1"/>
  <c r="BL445" i="1"/>
  <c r="BK445" i="1"/>
  <c r="BJ445" i="1"/>
  <c r="BI129" i="1"/>
  <c r="BK129" i="1"/>
  <c r="BL129" i="1"/>
  <c r="BJ129" i="1"/>
  <c r="BE476" i="1"/>
  <c r="BF476" i="1"/>
  <c r="BG476" i="1"/>
  <c r="BH476" i="1"/>
  <c r="BG935" i="1"/>
  <c r="BH935" i="1"/>
  <c r="BF935" i="1"/>
  <c r="BE935" i="1"/>
  <c r="BL500" i="1"/>
  <c r="BJ500" i="1"/>
  <c r="BK500" i="1"/>
  <c r="BI500" i="1"/>
  <c r="BH310" i="1"/>
  <c r="BG310" i="1"/>
  <c r="BF310" i="1"/>
  <c r="BE310" i="1"/>
  <c r="BE583" i="1"/>
  <c r="BF583" i="1"/>
  <c r="BG583" i="1"/>
  <c r="BH583" i="1"/>
  <c r="BJ406" i="1"/>
  <c r="BK406" i="1"/>
  <c r="BI406" i="1"/>
  <c r="BL406" i="1"/>
  <c r="BE233" i="1"/>
  <c r="BF233" i="1"/>
  <c r="BG233" i="1"/>
  <c r="BH233" i="1"/>
  <c r="BF636" i="1"/>
  <c r="BH636" i="1"/>
  <c r="BG636" i="1"/>
  <c r="BE636" i="1"/>
  <c r="BK637" i="1"/>
  <c r="BL637" i="1"/>
  <c r="BI637" i="1"/>
  <c r="BJ637" i="1"/>
  <c r="BJ556" i="1"/>
  <c r="BL556" i="1"/>
  <c r="BI556" i="1"/>
  <c r="BK556" i="1"/>
  <c r="BL811" i="1"/>
  <c r="BJ811" i="1"/>
  <c r="BK811" i="1"/>
  <c r="BI811" i="1"/>
  <c r="BE237" i="1"/>
  <c r="BG237" i="1"/>
  <c r="BH237" i="1"/>
  <c r="BF237" i="1"/>
  <c r="BI726" i="1"/>
  <c r="BJ726" i="1"/>
  <c r="BK726" i="1"/>
  <c r="BL726" i="1"/>
  <c r="BF331" i="1"/>
  <c r="BH331" i="1"/>
  <c r="BE331" i="1"/>
  <c r="BG331" i="1"/>
  <c r="BH117" i="1"/>
  <c r="BF117" i="1"/>
  <c r="BG117" i="1"/>
  <c r="BE117" i="1"/>
  <c r="BH373" i="1"/>
  <c r="BE373" i="1"/>
  <c r="BF373" i="1"/>
  <c r="BG373" i="1"/>
  <c r="BE565" i="1"/>
  <c r="BF565" i="1"/>
  <c r="BG565" i="1"/>
  <c r="BH565" i="1"/>
  <c r="BH62" i="1"/>
  <c r="BE62" i="1"/>
  <c r="BF62" i="1"/>
  <c r="BG62" i="1"/>
  <c r="BF190" i="1"/>
  <c r="BG190" i="1"/>
  <c r="BH190" i="1"/>
  <c r="BE190" i="1"/>
  <c r="BE175" i="1"/>
  <c r="BF175" i="1"/>
  <c r="BG175" i="1"/>
  <c r="BH175" i="1"/>
  <c r="BH367" i="1"/>
  <c r="BF367" i="1"/>
  <c r="BG367" i="1"/>
  <c r="BE367" i="1"/>
  <c r="BG144" i="1"/>
  <c r="BE144" i="1"/>
  <c r="BF144" i="1"/>
  <c r="BH144" i="1"/>
  <c r="BF805" i="1"/>
  <c r="BE805" i="1"/>
  <c r="BG805" i="1"/>
  <c r="BH805" i="1"/>
  <c r="BF662" i="1"/>
  <c r="BG662" i="1"/>
  <c r="BE662" i="1"/>
  <c r="BH662" i="1"/>
  <c r="BI174" i="1"/>
  <c r="BJ174" i="1"/>
  <c r="BL174" i="1"/>
  <c r="BK174" i="1"/>
  <c r="BE394" i="1"/>
  <c r="BH394" i="1"/>
  <c r="BF394" i="1"/>
  <c r="BG394" i="1"/>
  <c r="BF967" i="1"/>
  <c r="BH967" i="1"/>
  <c r="BG967" i="1"/>
  <c r="BE967" i="1"/>
  <c r="BK31" i="1"/>
  <c r="BL31" i="1"/>
  <c r="BI31" i="1"/>
  <c r="BJ31" i="1"/>
  <c r="BI543" i="1"/>
  <c r="BK543" i="1"/>
  <c r="BJ543" i="1"/>
  <c r="BL543" i="1"/>
  <c r="BH712" i="1"/>
  <c r="BE712" i="1"/>
  <c r="BF712" i="1"/>
  <c r="BG712" i="1"/>
  <c r="BH776" i="1"/>
  <c r="BE776" i="1"/>
  <c r="BG776" i="1"/>
  <c r="BF776" i="1"/>
  <c r="BJ224" i="1"/>
  <c r="BI224" i="1"/>
  <c r="BK224" i="1"/>
  <c r="BL224" i="1"/>
  <c r="BK544" i="1"/>
  <c r="BI544" i="1"/>
  <c r="BJ544" i="1"/>
  <c r="BL544" i="1"/>
  <c r="BH226" i="1"/>
  <c r="BG226" i="1"/>
  <c r="BE226" i="1"/>
  <c r="BF226" i="1"/>
  <c r="BE858" i="1"/>
  <c r="BF858" i="1"/>
  <c r="BG858" i="1"/>
  <c r="BH858" i="1"/>
  <c r="BK370" i="1"/>
  <c r="BL370" i="1"/>
  <c r="BI370" i="1"/>
  <c r="BJ370" i="1"/>
  <c r="BK459" i="1"/>
  <c r="BL459" i="1"/>
  <c r="BI459" i="1"/>
  <c r="BJ459" i="1"/>
  <c r="BF225" i="1"/>
  <c r="BE225" i="1"/>
  <c r="BH225" i="1"/>
  <c r="BG225" i="1"/>
  <c r="BJ381" i="1"/>
  <c r="BK381" i="1"/>
  <c r="BI381" i="1"/>
  <c r="BL381" i="1"/>
  <c r="BJ105" i="1"/>
  <c r="BI105" i="1"/>
  <c r="BL105" i="1"/>
  <c r="BK105" i="1"/>
  <c r="BJ213" i="1"/>
  <c r="BL213" i="1"/>
  <c r="BK213" i="1"/>
  <c r="BI213" i="1"/>
  <c r="BJ991" i="1"/>
  <c r="BI991" i="1"/>
  <c r="BK991" i="1"/>
  <c r="BL991" i="1"/>
  <c r="BL409" i="1"/>
  <c r="BI409" i="1"/>
  <c r="BK409" i="1"/>
  <c r="BJ409" i="1"/>
  <c r="BI808" i="1"/>
  <c r="BJ808" i="1"/>
  <c r="BK808" i="1"/>
  <c r="BL808" i="1"/>
  <c r="BH785" i="1"/>
  <c r="BF785" i="1"/>
  <c r="BG785" i="1"/>
  <c r="BE785" i="1"/>
  <c r="BL92" i="1"/>
  <c r="BI92" i="1"/>
  <c r="BJ92" i="1"/>
  <c r="BK92" i="1"/>
  <c r="BK1017" i="1"/>
  <c r="BJ1017" i="1"/>
  <c r="BL1017" i="1"/>
  <c r="BI1017" i="1"/>
  <c r="BJ1002" i="1"/>
  <c r="BL1002" i="1"/>
  <c r="BK1002" i="1"/>
  <c r="BI1002" i="1"/>
  <c r="BI309" i="1"/>
  <c r="BJ309" i="1"/>
  <c r="BK309" i="1"/>
  <c r="BL309" i="1"/>
  <c r="BL481" i="1"/>
  <c r="BI481" i="1"/>
  <c r="BK481" i="1"/>
  <c r="BJ481" i="1"/>
  <c r="BI121" i="1"/>
  <c r="BJ121" i="1"/>
  <c r="BK121" i="1"/>
  <c r="BL121" i="1"/>
  <c r="BI731" i="1"/>
  <c r="BK731" i="1"/>
  <c r="BL731" i="1"/>
  <c r="BJ731" i="1"/>
  <c r="BE377" i="1"/>
  <c r="BH377" i="1"/>
  <c r="BG377" i="1"/>
  <c r="BF377" i="1"/>
  <c r="BF914" i="1"/>
  <c r="BE914" i="1"/>
  <c r="BH914" i="1"/>
  <c r="BG914" i="1"/>
  <c r="BI195" i="1"/>
  <c r="BJ195" i="1"/>
  <c r="BK195" i="1"/>
  <c r="BL195" i="1"/>
  <c r="BI983" i="1"/>
  <c r="BL983" i="1"/>
  <c r="BJ983" i="1"/>
  <c r="BK983" i="1"/>
  <c r="BH339" i="1"/>
  <c r="BG339" i="1"/>
  <c r="BE339" i="1"/>
  <c r="BF339" i="1"/>
  <c r="BH516" i="1"/>
  <c r="BG516" i="1"/>
  <c r="BF516" i="1"/>
  <c r="BE516" i="1"/>
  <c r="BG61" i="1"/>
  <c r="BH61" i="1"/>
  <c r="BE61" i="1"/>
  <c r="BF61" i="1"/>
  <c r="BG445" i="1"/>
  <c r="BF445" i="1"/>
  <c r="BE445" i="1"/>
  <c r="BH445" i="1"/>
  <c r="BH262" i="1"/>
  <c r="BF262" i="1"/>
  <c r="BE262" i="1"/>
  <c r="BG262" i="1"/>
  <c r="BH311" i="1"/>
  <c r="BE311" i="1"/>
  <c r="BF311" i="1"/>
  <c r="BG311" i="1"/>
  <c r="BH408" i="1"/>
  <c r="BE408" i="1"/>
  <c r="BF408" i="1"/>
  <c r="BG408" i="1"/>
  <c r="BH497" i="1"/>
  <c r="BG497" i="1"/>
  <c r="BE497" i="1"/>
  <c r="BF497" i="1"/>
  <c r="BI69" i="1"/>
  <c r="BJ69" i="1"/>
  <c r="BK69" i="1"/>
  <c r="BL69" i="1"/>
  <c r="BH926" i="1"/>
  <c r="BE926" i="1"/>
  <c r="BF926" i="1"/>
  <c r="BG926" i="1"/>
  <c r="BL438" i="1"/>
  <c r="BI438" i="1"/>
  <c r="BK438" i="1"/>
  <c r="BJ438" i="1"/>
  <c r="BH586" i="1"/>
  <c r="BE586" i="1"/>
  <c r="BG586" i="1"/>
  <c r="BF586" i="1"/>
  <c r="BG975" i="1"/>
  <c r="BE975" i="1"/>
  <c r="BF975" i="1"/>
  <c r="BH975" i="1"/>
  <c r="BL423" i="1"/>
  <c r="BK423" i="1"/>
  <c r="BI423" i="1"/>
  <c r="BJ423" i="1"/>
  <c r="BE848" i="1"/>
  <c r="BF848" i="1"/>
  <c r="BG848" i="1"/>
  <c r="BH848" i="1"/>
  <c r="BJ40" i="1"/>
  <c r="BI40" i="1"/>
  <c r="BK40" i="1"/>
  <c r="BL40" i="1"/>
  <c r="BL360" i="1"/>
  <c r="BK360" i="1"/>
  <c r="BI360" i="1"/>
  <c r="BJ360" i="1"/>
  <c r="BL552" i="1"/>
  <c r="BI552" i="1"/>
  <c r="BJ552" i="1"/>
  <c r="BK552" i="1"/>
  <c r="BG258" i="1"/>
  <c r="BH258" i="1"/>
  <c r="BF258" i="1"/>
  <c r="BE258" i="1"/>
  <c r="BH610" i="1"/>
  <c r="BG610" i="1"/>
  <c r="BE610" i="1"/>
  <c r="BF610" i="1"/>
  <c r="BF802" i="1"/>
  <c r="BG802" i="1"/>
  <c r="BE802" i="1"/>
  <c r="BH802" i="1"/>
  <c r="BL442" i="1"/>
  <c r="BJ442" i="1"/>
  <c r="BK442" i="1"/>
  <c r="BI442" i="1"/>
  <c r="BJ531" i="1"/>
  <c r="BL531" i="1"/>
  <c r="BI531" i="1"/>
  <c r="BK531" i="1"/>
  <c r="BK565" i="1"/>
  <c r="BI565" i="1"/>
  <c r="BJ565" i="1"/>
  <c r="BL565" i="1"/>
  <c r="BL806" i="1"/>
  <c r="BI806" i="1"/>
  <c r="BK806" i="1"/>
  <c r="BJ806" i="1"/>
  <c r="BK569" i="1"/>
  <c r="BL569" i="1"/>
  <c r="BI569" i="1"/>
  <c r="BJ569" i="1"/>
  <c r="BJ337" i="1"/>
  <c r="BL337" i="1"/>
  <c r="BI337" i="1"/>
  <c r="BK337" i="1"/>
  <c r="BL686" i="1"/>
  <c r="BJ686" i="1"/>
  <c r="BK686" i="1"/>
  <c r="BI686" i="1"/>
  <c r="BK1004" i="1"/>
  <c r="BI1004" i="1"/>
  <c r="BL1004" i="1"/>
  <c r="BJ1004" i="1"/>
  <c r="BF868" i="1"/>
  <c r="BG868" i="1"/>
  <c r="BH868" i="1"/>
  <c r="BE868" i="1"/>
  <c r="BI305" i="1"/>
  <c r="BK305" i="1"/>
  <c r="BJ305" i="1"/>
  <c r="BL305" i="1"/>
  <c r="BK705" i="1"/>
  <c r="BI705" i="1"/>
  <c r="BL705" i="1"/>
  <c r="BJ705" i="1"/>
  <c r="BG487" i="1"/>
  <c r="BH487" i="1"/>
  <c r="BE487" i="1"/>
  <c r="BF487" i="1"/>
  <c r="BF809" i="1"/>
  <c r="BH809" i="1"/>
  <c r="BG809" i="1"/>
  <c r="BE809" i="1"/>
  <c r="BI589" i="1"/>
  <c r="BL589" i="1"/>
  <c r="BJ589" i="1"/>
  <c r="BK589" i="1"/>
  <c r="BH593" i="1"/>
  <c r="BF593" i="1"/>
  <c r="BG593" i="1"/>
  <c r="BE593" i="1"/>
  <c r="BJ638" i="1"/>
  <c r="BK638" i="1"/>
  <c r="BL638" i="1"/>
  <c r="BI638" i="1"/>
  <c r="BI977" i="1"/>
  <c r="BJ977" i="1"/>
  <c r="BK977" i="1"/>
  <c r="BL977" i="1"/>
  <c r="BK323" i="1"/>
  <c r="BL323" i="1"/>
  <c r="BI323" i="1"/>
  <c r="BJ323" i="1"/>
  <c r="BG697" i="1"/>
  <c r="BH697" i="1"/>
  <c r="BE697" i="1"/>
  <c r="BF697" i="1"/>
  <c r="BE844" i="1"/>
  <c r="BF844" i="1"/>
  <c r="BH844" i="1"/>
  <c r="BG844" i="1"/>
  <c r="BH411" i="1"/>
  <c r="BE411" i="1"/>
  <c r="BF411" i="1"/>
  <c r="BG411" i="1"/>
  <c r="BE539" i="1"/>
  <c r="BF539" i="1"/>
  <c r="BG539" i="1"/>
  <c r="BH539" i="1"/>
  <c r="BF69" i="1"/>
  <c r="BE69" i="1"/>
  <c r="BH69" i="1"/>
  <c r="BG69" i="1"/>
  <c r="BH197" i="1"/>
  <c r="BG197" i="1"/>
  <c r="BE197" i="1"/>
  <c r="BF197" i="1"/>
  <c r="BE453" i="1"/>
  <c r="BH453" i="1"/>
  <c r="BF453" i="1"/>
  <c r="BG453" i="1"/>
  <c r="BE206" i="1"/>
  <c r="BF206" i="1"/>
  <c r="BH206" i="1"/>
  <c r="BG206" i="1"/>
  <c r="BE224" i="1"/>
  <c r="BG224" i="1"/>
  <c r="BH224" i="1"/>
  <c r="BF224" i="1"/>
  <c r="BE1013" i="1"/>
  <c r="BH1013" i="1"/>
  <c r="BG1013" i="1"/>
  <c r="BF1013" i="1"/>
  <c r="BE479" i="1"/>
  <c r="BF479" i="1"/>
  <c r="BG479" i="1"/>
  <c r="BH479" i="1"/>
  <c r="BG998" i="1"/>
  <c r="BE998" i="1"/>
  <c r="BF998" i="1"/>
  <c r="BH998" i="1"/>
  <c r="BI510" i="1"/>
  <c r="BJ510" i="1"/>
  <c r="BK510" i="1"/>
  <c r="BL510" i="1"/>
  <c r="BI111" i="1"/>
  <c r="BJ111" i="1"/>
  <c r="BK111" i="1"/>
  <c r="BL111" i="1"/>
  <c r="BJ623" i="1"/>
  <c r="BL623" i="1"/>
  <c r="BK623" i="1"/>
  <c r="BI623" i="1"/>
  <c r="BE441" i="1"/>
  <c r="BG441" i="1"/>
  <c r="BH441" i="1"/>
  <c r="BF441" i="1"/>
  <c r="BF290" i="1"/>
  <c r="BG290" i="1"/>
  <c r="BH290" i="1"/>
  <c r="BE290" i="1"/>
  <c r="BE1002" i="1"/>
  <c r="BF1002" i="1"/>
  <c r="BG1002" i="1"/>
  <c r="BH1002" i="1"/>
  <c r="BK514" i="1"/>
  <c r="BI514" i="1"/>
  <c r="BL514" i="1"/>
  <c r="BJ514" i="1"/>
  <c r="BE707" i="1"/>
  <c r="BF707" i="1"/>
  <c r="BG707" i="1"/>
  <c r="BH707" i="1"/>
  <c r="BK155" i="1"/>
  <c r="BJ155" i="1"/>
  <c r="BL155" i="1"/>
  <c r="BI155" i="1"/>
  <c r="BI667" i="1"/>
  <c r="BJ667" i="1"/>
  <c r="BK667" i="1"/>
  <c r="BL667" i="1"/>
  <c r="BG442" i="1"/>
  <c r="BE442" i="1"/>
  <c r="BF442" i="1"/>
  <c r="BH442" i="1"/>
  <c r="BI253" i="1"/>
  <c r="BK253" i="1"/>
  <c r="BJ253" i="1"/>
  <c r="BL253" i="1"/>
  <c r="BJ1006" i="1"/>
  <c r="BK1006" i="1"/>
  <c r="BI1006" i="1"/>
  <c r="BL1006" i="1"/>
  <c r="BI943" i="1"/>
  <c r="BJ943" i="1"/>
  <c r="BL943" i="1"/>
  <c r="BK943" i="1"/>
  <c r="BJ1012" i="1"/>
  <c r="BL1012" i="1"/>
  <c r="BK1012" i="1"/>
  <c r="BI1012" i="1"/>
  <c r="BL973" i="1"/>
  <c r="BJ973" i="1"/>
  <c r="BI973" i="1"/>
  <c r="BK973" i="1"/>
  <c r="BI89" i="1"/>
  <c r="BJ89" i="1"/>
  <c r="BL89" i="1"/>
  <c r="BK89" i="1"/>
  <c r="BK156" i="1"/>
  <c r="BL156" i="1"/>
  <c r="BI156" i="1"/>
  <c r="BJ156" i="1"/>
  <c r="BL969" i="1"/>
  <c r="BI969" i="1"/>
  <c r="BJ969" i="1"/>
  <c r="BK969" i="1"/>
  <c r="BL762" i="1"/>
  <c r="BK762" i="1"/>
  <c r="BJ762" i="1"/>
  <c r="BI762" i="1"/>
  <c r="BJ1018" i="1"/>
  <c r="BL1018" i="1"/>
  <c r="BK1018" i="1"/>
  <c r="BI1018" i="1"/>
  <c r="BK683" i="1"/>
  <c r="BJ683" i="1"/>
  <c r="BI683" i="1"/>
  <c r="BL683" i="1"/>
  <c r="BK353" i="1"/>
  <c r="BL353" i="1"/>
  <c r="BI353" i="1"/>
  <c r="BJ353" i="1"/>
  <c r="BI823" i="1"/>
  <c r="BJ823" i="1"/>
  <c r="BK823" i="1"/>
  <c r="BL823" i="1"/>
  <c r="BI473" i="1"/>
  <c r="BK473" i="1"/>
  <c r="BJ473" i="1"/>
  <c r="BL473" i="1"/>
  <c r="BI770" i="1"/>
  <c r="BJ770" i="1"/>
  <c r="BK770" i="1"/>
  <c r="BL770" i="1"/>
  <c r="BL664" i="1"/>
  <c r="BK664" i="1"/>
  <c r="BJ664" i="1"/>
  <c r="BI664" i="1"/>
  <c r="BE106" i="1"/>
  <c r="BF106" i="1"/>
  <c r="BG106" i="1"/>
  <c r="BH106" i="1"/>
  <c r="BI525" i="1"/>
  <c r="BJ525" i="1"/>
  <c r="BL525" i="1"/>
  <c r="BK525" i="1"/>
  <c r="BH99" i="1"/>
  <c r="BG99" i="1"/>
  <c r="BE99" i="1"/>
  <c r="BF99" i="1"/>
  <c r="BG340" i="1"/>
  <c r="BH340" i="1"/>
  <c r="BE340" i="1"/>
  <c r="BF340" i="1"/>
  <c r="BH468" i="1"/>
  <c r="BF468" i="1"/>
  <c r="BE468" i="1"/>
  <c r="BG468" i="1"/>
  <c r="BF534" i="1"/>
  <c r="BH534" i="1"/>
  <c r="BG534" i="1"/>
  <c r="BE534" i="1"/>
  <c r="BH637" i="1"/>
  <c r="BE637" i="1"/>
  <c r="BF637" i="1"/>
  <c r="BG637" i="1"/>
  <c r="BF1021" i="1"/>
  <c r="BE1021" i="1"/>
  <c r="BH1021" i="1"/>
  <c r="BG1021" i="1"/>
  <c r="BF306" i="1"/>
  <c r="BE306" i="1"/>
  <c r="BH306" i="1"/>
  <c r="BG306" i="1"/>
  <c r="BH750" i="1"/>
  <c r="BF750" i="1"/>
  <c r="BG750" i="1"/>
  <c r="BE750" i="1"/>
  <c r="BJ262" i="1"/>
  <c r="BK262" i="1"/>
  <c r="BI262" i="1"/>
  <c r="BL262" i="1"/>
  <c r="BE607" i="1"/>
  <c r="BF607" i="1"/>
  <c r="BG607" i="1"/>
  <c r="BH607" i="1"/>
  <c r="BK55" i="1"/>
  <c r="BI55" i="1"/>
  <c r="BJ55" i="1"/>
  <c r="BL55" i="1"/>
  <c r="BJ375" i="1"/>
  <c r="BI375" i="1"/>
  <c r="BK375" i="1"/>
  <c r="BL375" i="1"/>
  <c r="BI567" i="1"/>
  <c r="BK567" i="1"/>
  <c r="BJ567" i="1"/>
  <c r="BL567" i="1"/>
  <c r="BK56" i="1"/>
  <c r="BL56" i="1"/>
  <c r="BI56" i="1"/>
  <c r="BJ56" i="1"/>
  <c r="BG626" i="1"/>
  <c r="BE626" i="1"/>
  <c r="BF626" i="1"/>
  <c r="BH626" i="1"/>
  <c r="BI458" i="1"/>
  <c r="BJ458" i="1"/>
  <c r="BK458" i="1"/>
  <c r="BL458" i="1"/>
  <c r="BF843" i="1"/>
  <c r="BG843" i="1"/>
  <c r="BH843" i="1"/>
  <c r="BE843" i="1"/>
  <c r="BL227" i="1"/>
  <c r="BI227" i="1"/>
  <c r="BJ227" i="1"/>
  <c r="BK227" i="1"/>
  <c r="BH529" i="1"/>
  <c r="BF529" i="1"/>
  <c r="BE529" i="1"/>
  <c r="BG529" i="1"/>
  <c r="BI1014" i="1"/>
  <c r="BK1014" i="1"/>
  <c r="BL1014" i="1"/>
  <c r="BJ1014" i="1"/>
  <c r="BI759" i="1"/>
  <c r="BJ759" i="1"/>
  <c r="BK759" i="1"/>
  <c r="BL759" i="1"/>
  <c r="BJ1015" i="1"/>
  <c r="BK1015" i="1"/>
  <c r="BL1015" i="1"/>
  <c r="BI1015" i="1"/>
  <c r="BK106" i="1"/>
  <c r="BL106" i="1"/>
  <c r="BI106" i="1"/>
  <c r="BJ106" i="1"/>
  <c r="BI67" i="1"/>
  <c r="BJ67" i="1"/>
  <c r="BL67" i="1"/>
  <c r="BK67" i="1"/>
  <c r="BI289" i="1"/>
  <c r="BL289" i="1"/>
  <c r="BK289" i="1"/>
  <c r="BJ289" i="1"/>
  <c r="BF235" i="1"/>
  <c r="BE235" i="1"/>
  <c r="BG235" i="1"/>
  <c r="BH235" i="1"/>
  <c r="BF427" i="1"/>
  <c r="BH427" i="1"/>
  <c r="BE427" i="1"/>
  <c r="BG427" i="1"/>
  <c r="BE28" i="1"/>
  <c r="BF28" i="1"/>
  <c r="BH28" i="1"/>
  <c r="BG28" i="1"/>
  <c r="BE85" i="1"/>
  <c r="BF85" i="1"/>
  <c r="BG85" i="1"/>
  <c r="BH85" i="1"/>
  <c r="BH405" i="1"/>
  <c r="BF405" i="1"/>
  <c r="BE405" i="1"/>
  <c r="BG405" i="1"/>
  <c r="BG350" i="1"/>
  <c r="BH350" i="1"/>
  <c r="BE350" i="1"/>
  <c r="BF350" i="1"/>
  <c r="BF176" i="1"/>
  <c r="BE176" i="1"/>
  <c r="BG176" i="1"/>
  <c r="BH176" i="1"/>
  <c r="BE304" i="1"/>
  <c r="BF304" i="1"/>
  <c r="BG304" i="1"/>
  <c r="BH304" i="1"/>
  <c r="BH645" i="1"/>
  <c r="BG645" i="1"/>
  <c r="BE645" i="1"/>
  <c r="BF645" i="1"/>
  <c r="BF630" i="1"/>
  <c r="BG630" i="1"/>
  <c r="BH630" i="1"/>
  <c r="BE630" i="1"/>
  <c r="BK142" i="1"/>
  <c r="BL142" i="1"/>
  <c r="BI142" i="1"/>
  <c r="BJ142" i="1"/>
  <c r="BF679" i="1"/>
  <c r="BE679" i="1"/>
  <c r="BH679" i="1"/>
  <c r="BG679" i="1"/>
  <c r="BK511" i="1"/>
  <c r="BJ511" i="1"/>
  <c r="BI511" i="1"/>
  <c r="BL511" i="1"/>
  <c r="BL192" i="1"/>
  <c r="BJ192" i="1"/>
  <c r="BI192" i="1"/>
  <c r="BK192" i="1"/>
  <c r="BE98" i="1"/>
  <c r="BH98" i="1"/>
  <c r="BG98" i="1"/>
  <c r="BF98" i="1"/>
  <c r="BH634" i="1"/>
  <c r="BG634" i="1"/>
  <c r="BE634" i="1"/>
  <c r="BF634" i="1"/>
  <c r="BK146" i="1"/>
  <c r="BI146" i="1"/>
  <c r="BL146" i="1"/>
  <c r="BJ146" i="1"/>
  <c r="BF851" i="1"/>
  <c r="BG851" i="1"/>
  <c r="BH851" i="1"/>
  <c r="BE851" i="1"/>
  <c r="BJ171" i="1"/>
  <c r="BL171" i="1"/>
  <c r="BI171" i="1"/>
  <c r="BK171" i="1"/>
  <c r="BE601" i="1"/>
  <c r="BF601" i="1"/>
  <c r="BG601" i="1"/>
  <c r="BH601" i="1"/>
  <c r="BH604" i="1"/>
  <c r="BF604" i="1"/>
  <c r="BE604" i="1"/>
  <c r="BG604" i="1"/>
  <c r="BJ153" i="1"/>
  <c r="BL153" i="1"/>
  <c r="BI153" i="1"/>
  <c r="BK153" i="1"/>
  <c r="BK324" i="1"/>
  <c r="BL324" i="1"/>
  <c r="BJ324" i="1"/>
  <c r="BI324" i="1"/>
  <c r="BL625" i="1"/>
  <c r="BI625" i="1"/>
  <c r="BK625" i="1"/>
  <c r="BJ625" i="1"/>
  <c r="BG138" i="1"/>
  <c r="BE138" i="1"/>
  <c r="BF138" i="1"/>
  <c r="BH138" i="1"/>
  <c r="BE964" i="1"/>
  <c r="BG964" i="1"/>
  <c r="BH964" i="1"/>
  <c r="BF964" i="1"/>
  <c r="BL985" i="1"/>
  <c r="BI985" i="1"/>
  <c r="BJ985" i="1"/>
  <c r="BK985" i="1"/>
  <c r="BI756" i="1"/>
  <c r="BL756" i="1"/>
  <c r="BK756" i="1"/>
  <c r="BJ756" i="1"/>
  <c r="BI842" i="1"/>
  <c r="BK842" i="1"/>
  <c r="BL842" i="1"/>
  <c r="BJ842" i="1"/>
  <c r="BK970" i="1"/>
  <c r="BJ970" i="1"/>
  <c r="BL970" i="1"/>
  <c r="BI970" i="1"/>
  <c r="BK803" i="1"/>
  <c r="BI803" i="1"/>
  <c r="BJ803" i="1"/>
  <c r="BL803" i="1"/>
  <c r="BI645" i="1"/>
  <c r="BL645" i="1"/>
  <c r="BK645" i="1"/>
  <c r="BJ645" i="1"/>
  <c r="BE173" i="1"/>
  <c r="BG173" i="1"/>
  <c r="BH173" i="1"/>
  <c r="BF173" i="1"/>
  <c r="BG718" i="1"/>
  <c r="BE718" i="1"/>
  <c r="BF718" i="1"/>
  <c r="BH718" i="1"/>
  <c r="BE1023" i="1"/>
  <c r="BG1023" i="1"/>
  <c r="BH1023" i="1"/>
  <c r="BF1023" i="1"/>
  <c r="BL919" i="1"/>
  <c r="BI919" i="1"/>
  <c r="BJ919" i="1"/>
  <c r="BK919" i="1"/>
  <c r="BF243" i="1"/>
  <c r="BE243" i="1"/>
  <c r="BH243" i="1"/>
  <c r="BG243" i="1"/>
  <c r="BE29" i="1"/>
  <c r="BF29" i="1"/>
  <c r="BH29" i="1"/>
  <c r="BG29" i="1"/>
  <c r="BH230" i="1"/>
  <c r="BG230" i="1"/>
  <c r="BF230" i="1"/>
  <c r="BE230" i="1"/>
  <c r="BG358" i="1"/>
  <c r="BF358" i="1"/>
  <c r="BE358" i="1"/>
  <c r="BH358" i="1"/>
  <c r="BF550" i="1"/>
  <c r="BH550" i="1"/>
  <c r="BG550" i="1"/>
  <c r="BE550" i="1"/>
  <c r="BH343" i="1"/>
  <c r="BE343" i="1"/>
  <c r="BF343" i="1"/>
  <c r="BG343" i="1"/>
  <c r="BE184" i="1"/>
  <c r="BG184" i="1"/>
  <c r="BH184" i="1"/>
  <c r="BF184" i="1"/>
  <c r="BE909" i="1"/>
  <c r="BF909" i="1"/>
  <c r="BH909" i="1"/>
  <c r="BG909" i="1"/>
  <c r="BH638" i="1"/>
  <c r="BF638" i="1"/>
  <c r="BG638" i="1"/>
  <c r="BE638" i="1"/>
  <c r="BI150" i="1"/>
  <c r="BJ150" i="1"/>
  <c r="BL150" i="1"/>
  <c r="BK150" i="1"/>
  <c r="BG751" i="1"/>
  <c r="BF751" i="1"/>
  <c r="BH751" i="1"/>
  <c r="BE751" i="1"/>
  <c r="BJ263" i="1"/>
  <c r="BL263" i="1"/>
  <c r="BK263" i="1"/>
  <c r="BI263" i="1"/>
  <c r="BH688" i="1"/>
  <c r="BF688" i="1"/>
  <c r="BG688" i="1"/>
  <c r="BE688" i="1"/>
  <c r="BI200" i="1"/>
  <c r="BJ200" i="1"/>
  <c r="BK200" i="1"/>
  <c r="BL200" i="1"/>
  <c r="BL520" i="1"/>
  <c r="BJ520" i="1"/>
  <c r="BI520" i="1"/>
  <c r="BK520" i="1"/>
  <c r="BF898" i="1"/>
  <c r="BH898" i="1"/>
  <c r="BG898" i="1"/>
  <c r="BE898" i="1"/>
  <c r="BK154" i="1"/>
  <c r="BL154" i="1"/>
  <c r="BI154" i="1"/>
  <c r="BJ154" i="1"/>
  <c r="BE667" i="1"/>
  <c r="BF667" i="1"/>
  <c r="BG667" i="1"/>
  <c r="BH667" i="1"/>
  <c r="BF859" i="1"/>
  <c r="BH859" i="1"/>
  <c r="BG859" i="1"/>
  <c r="BE859" i="1"/>
  <c r="BK243" i="1"/>
  <c r="BL243" i="1"/>
  <c r="BJ243" i="1"/>
  <c r="BI243" i="1"/>
  <c r="BK489" i="1"/>
  <c r="BJ489" i="1"/>
  <c r="BL489" i="1"/>
  <c r="BI489" i="1"/>
  <c r="BL578" i="1"/>
  <c r="BJ578" i="1"/>
  <c r="BI578" i="1"/>
  <c r="BK578" i="1"/>
  <c r="BI492" i="1"/>
  <c r="BJ492" i="1"/>
  <c r="BK492" i="1"/>
  <c r="BL492" i="1"/>
  <c r="BE788" i="1"/>
  <c r="BF788" i="1"/>
  <c r="BH788" i="1"/>
  <c r="BG788" i="1"/>
  <c r="BF929" i="1"/>
  <c r="BE929" i="1"/>
  <c r="BG929" i="1"/>
  <c r="BH929" i="1"/>
  <c r="BF506" i="1"/>
  <c r="BE506" i="1"/>
  <c r="BH506" i="1"/>
  <c r="BG506" i="1"/>
  <c r="BE740" i="1"/>
  <c r="BF740" i="1"/>
  <c r="BG740" i="1"/>
  <c r="BH740" i="1"/>
  <c r="BI865" i="1"/>
  <c r="BJ865" i="1"/>
  <c r="BK865" i="1"/>
  <c r="BL865" i="1"/>
  <c r="BE33" i="1"/>
  <c r="BH33" i="1"/>
  <c r="BG33" i="1"/>
  <c r="BF33" i="1"/>
  <c r="BE681" i="1"/>
  <c r="BF681" i="1"/>
  <c r="BH681" i="1"/>
  <c r="BG681" i="1"/>
  <c r="BI180" i="1"/>
  <c r="BL180" i="1"/>
  <c r="BJ180" i="1"/>
  <c r="BK180" i="1"/>
  <c r="BK641" i="1"/>
  <c r="BJ641" i="1"/>
  <c r="BL641" i="1"/>
  <c r="BI641" i="1"/>
  <c r="BJ850" i="1"/>
  <c r="BI850" i="1"/>
  <c r="BK850" i="1"/>
  <c r="BL850" i="1"/>
  <c r="BL996" i="1"/>
  <c r="BJ996" i="1"/>
  <c r="BK996" i="1"/>
  <c r="BI996" i="1"/>
  <c r="BL417" i="1"/>
  <c r="BK417" i="1"/>
  <c r="BI417" i="1"/>
  <c r="BJ417" i="1"/>
  <c r="BI681" i="1"/>
  <c r="BK681" i="1"/>
  <c r="BJ681" i="1"/>
  <c r="BL681" i="1"/>
  <c r="BK88" i="1"/>
  <c r="BL88" i="1"/>
  <c r="BI88" i="1"/>
  <c r="BJ88" i="1"/>
  <c r="BE315" i="1"/>
  <c r="BH315" i="1"/>
  <c r="BG315" i="1"/>
  <c r="BF315" i="1"/>
  <c r="BF492" i="1"/>
  <c r="BG492" i="1"/>
  <c r="BH492" i="1"/>
  <c r="BE492" i="1"/>
  <c r="BE421" i="1"/>
  <c r="BF421" i="1"/>
  <c r="BH421" i="1"/>
  <c r="BG421" i="1"/>
  <c r="BH110" i="1"/>
  <c r="BG110" i="1"/>
  <c r="BF110" i="1"/>
  <c r="BE110" i="1"/>
  <c r="BG366" i="1"/>
  <c r="BF366" i="1"/>
  <c r="BE366" i="1"/>
  <c r="BH366" i="1"/>
  <c r="BF64" i="1"/>
  <c r="BG64" i="1"/>
  <c r="BH64" i="1"/>
  <c r="BE64" i="1"/>
  <c r="BG512" i="1"/>
  <c r="BH512" i="1"/>
  <c r="BE512" i="1"/>
  <c r="BF512" i="1"/>
  <c r="BH576" i="1"/>
  <c r="BE576" i="1"/>
  <c r="BF576" i="1"/>
  <c r="BG576" i="1"/>
  <c r="BG433" i="1"/>
  <c r="BE433" i="1"/>
  <c r="BF433" i="1"/>
  <c r="BH433" i="1"/>
  <c r="BF853" i="1"/>
  <c r="BE853" i="1"/>
  <c r="BG853" i="1"/>
  <c r="BH853" i="1"/>
  <c r="BF902" i="1"/>
  <c r="BG902" i="1"/>
  <c r="BH902" i="1"/>
  <c r="BE902" i="1"/>
  <c r="BL414" i="1"/>
  <c r="BK414" i="1"/>
  <c r="BI414" i="1"/>
  <c r="BJ414" i="1"/>
  <c r="BE89" i="1"/>
  <c r="BG89" i="1"/>
  <c r="BF89" i="1"/>
  <c r="BH89" i="1"/>
  <c r="BF695" i="1"/>
  <c r="BE695" i="1"/>
  <c r="BH695" i="1"/>
  <c r="BG695" i="1"/>
  <c r="BI79" i="1"/>
  <c r="BL79" i="1"/>
  <c r="BJ79" i="1"/>
  <c r="BK79" i="1"/>
  <c r="BI591" i="1"/>
  <c r="BJ591" i="1"/>
  <c r="BK591" i="1"/>
  <c r="BL591" i="1"/>
  <c r="BI400" i="1"/>
  <c r="BK400" i="1"/>
  <c r="BJ400" i="1"/>
  <c r="BL400" i="1"/>
  <c r="BH970" i="1"/>
  <c r="BG970" i="1"/>
  <c r="BE970" i="1"/>
  <c r="BF970" i="1"/>
  <c r="BJ98" i="1"/>
  <c r="BI98" i="1"/>
  <c r="BK98" i="1"/>
  <c r="BL98" i="1"/>
  <c r="BI290" i="1"/>
  <c r="BJ290" i="1"/>
  <c r="BL290" i="1"/>
  <c r="BK290" i="1"/>
  <c r="BF803" i="1"/>
  <c r="BE803" i="1"/>
  <c r="BG803" i="1"/>
  <c r="BH803" i="1"/>
  <c r="BL507" i="1"/>
  <c r="BK507" i="1"/>
  <c r="BJ507" i="1"/>
  <c r="BI507" i="1"/>
  <c r="BK341" i="1"/>
  <c r="BL341" i="1"/>
  <c r="BJ341" i="1"/>
  <c r="BI341" i="1"/>
  <c r="BE625" i="1"/>
  <c r="BF625" i="1"/>
  <c r="BG625" i="1"/>
  <c r="BH625" i="1"/>
  <c r="BK313" i="1"/>
  <c r="BL313" i="1"/>
  <c r="BJ313" i="1"/>
  <c r="BI313" i="1"/>
  <c r="BI201" i="1"/>
  <c r="BL201" i="1"/>
  <c r="BJ201" i="1"/>
  <c r="BK201" i="1"/>
  <c r="BI630" i="1"/>
  <c r="BL630" i="1"/>
  <c r="BK630" i="1"/>
  <c r="BJ630" i="1"/>
  <c r="BL437" i="1"/>
  <c r="BJ437" i="1"/>
  <c r="BK437" i="1"/>
  <c r="BI437" i="1"/>
  <c r="BK724" i="1"/>
  <c r="BL724" i="1"/>
  <c r="BI724" i="1"/>
  <c r="BJ724" i="1"/>
  <c r="BE244" i="1"/>
  <c r="BG244" i="1"/>
  <c r="BH244" i="1"/>
  <c r="BF244" i="1"/>
  <c r="BL358" i="1"/>
  <c r="BJ358" i="1"/>
  <c r="BK358" i="1"/>
  <c r="BI358" i="1"/>
  <c r="BJ535" i="1"/>
  <c r="BL535" i="1"/>
  <c r="BI535" i="1"/>
  <c r="BK535" i="1"/>
  <c r="BL600" i="1"/>
  <c r="BK600" i="1"/>
  <c r="BJ600" i="1"/>
  <c r="BI600" i="1"/>
  <c r="BE272" i="1"/>
  <c r="BG272" i="1"/>
  <c r="BF272" i="1"/>
  <c r="BH272" i="1"/>
  <c r="BF711" i="1"/>
  <c r="BE711" i="1"/>
  <c r="BH711" i="1"/>
  <c r="BG711" i="1"/>
  <c r="BK480" i="1"/>
  <c r="BI480" i="1"/>
  <c r="BJ480" i="1"/>
  <c r="BL480" i="1"/>
  <c r="BJ203" i="1"/>
  <c r="BI203" i="1"/>
  <c r="BL203" i="1"/>
  <c r="BK203" i="1"/>
  <c r="BI917" i="1"/>
  <c r="BJ917" i="1"/>
  <c r="BK917" i="1"/>
  <c r="BL917" i="1"/>
  <c r="BL771" i="1"/>
  <c r="BJ771" i="1"/>
  <c r="BK771" i="1"/>
  <c r="BI771" i="1"/>
  <c r="BH670" i="1"/>
  <c r="BE670" i="1"/>
  <c r="BG670" i="1"/>
  <c r="BF670" i="1"/>
  <c r="BI679" i="1"/>
  <c r="BK679" i="1"/>
  <c r="BJ679" i="1"/>
  <c r="BL679" i="1"/>
  <c r="BF866" i="1"/>
  <c r="BG866" i="1"/>
  <c r="BH866" i="1"/>
  <c r="BE866" i="1"/>
  <c r="BE1017" i="1"/>
  <c r="BF1017" i="1"/>
  <c r="BH1017" i="1"/>
  <c r="BG1017" i="1"/>
  <c r="BJ897" i="1"/>
  <c r="BK897" i="1"/>
  <c r="BL897" i="1"/>
  <c r="BI897" i="1"/>
  <c r="BL594" i="1"/>
  <c r="BK594" i="1"/>
  <c r="BI594" i="1"/>
  <c r="BJ594" i="1"/>
  <c r="BL797" i="1"/>
  <c r="BJ797" i="1"/>
  <c r="BI797" i="1"/>
  <c r="BK797" i="1"/>
  <c r="BL240" i="1"/>
  <c r="BI240" i="1"/>
  <c r="BJ240" i="1"/>
  <c r="BK240" i="1"/>
  <c r="BL411" i="1"/>
  <c r="BI411" i="1"/>
  <c r="BJ411" i="1"/>
  <c r="BK411" i="1"/>
  <c r="BE278" i="1"/>
  <c r="BH278" i="1"/>
  <c r="BG278" i="1"/>
  <c r="BF278" i="1"/>
  <c r="BL518" i="1"/>
  <c r="BJ518" i="1"/>
  <c r="BI518" i="1"/>
  <c r="BK518" i="1"/>
  <c r="BJ202" i="1"/>
  <c r="BK202" i="1"/>
  <c r="BL202" i="1"/>
  <c r="BI202" i="1"/>
  <c r="BL483" i="1"/>
  <c r="BI483" i="1"/>
  <c r="BK483" i="1"/>
  <c r="BJ483" i="1"/>
  <c r="BK606" i="1"/>
  <c r="BJ606" i="1"/>
  <c r="BL606" i="1"/>
  <c r="BI606" i="1"/>
  <c r="BF158" i="1"/>
  <c r="BE158" i="1"/>
  <c r="BH158" i="1"/>
  <c r="BG158" i="1"/>
  <c r="BJ93" i="1"/>
  <c r="BK93" i="1"/>
  <c r="BL93" i="1"/>
  <c r="BI93" i="1"/>
  <c r="BH890" i="1"/>
  <c r="BG890" i="1"/>
  <c r="BE890" i="1"/>
  <c r="BF890" i="1"/>
  <c r="BJ427" i="1"/>
  <c r="BL427" i="1"/>
  <c r="BK427" i="1"/>
  <c r="BI427" i="1"/>
  <c r="BF884" i="1"/>
  <c r="BH884" i="1"/>
  <c r="BG884" i="1"/>
  <c r="BE884" i="1"/>
  <c r="BE944" i="1"/>
  <c r="BH944" i="1"/>
  <c r="BG944" i="1"/>
  <c r="BF944" i="1"/>
  <c r="BL828" i="1"/>
  <c r="BI828" i="1"/>
  <c r="BJ828" i="1"/>
  <c r="BK828" i="1"/>
  <c r="BH246" i="1"/>
  <c r="BF246" i="1"/>
  <c r="BG246" i="1"/>
  <c r="BE246" i="1"/>
  <c r="BE257" i="1"/>
  <c r="BF257" i="1"/>
  <c r="BH257" i="1"/>
  <c r="BG257" i="1"/>
  <c r="BE165" i="1"/>
  <c r="BF165" i="1"/>
  <c r="BG165" i="1"/>
  <c r="BH165" i="1"/>
  <c r="BE597" i="1"/>
  <c r="BH597" i="1"/>
  <c r="BG597" i="1"/>
  <c r="BF597" i="1"/>
  <c r="BJ158" i="1"/>
  <c r="BK158" i="1"/>
  <c r="BL158" i="1"/>
  <c r="BI158" i="1"/>
  <c r="BK144" i="1"/>
  <c r="BL144" i="1"/>
  <c r="BI144" i="1"/>
  <c r="BJ144" i="1"/>
  <c r="BF714" i="1"/>
  <c r="BH714" i="1"/>
  <c r="BE714" i="1"/>
  <c r="BG714" i="1"/>
  <c r="BI251" i="1"/>
  <c r="BL251" i="1"/>
  <c r="BJ251" i="1"/>
  <c r="BK251" i="1"/>
  <c r="BL644" i="1"/>
  <c r="BI644" i="1"/>
  <c r="BJ644" i="1"/>
  <c r="BK644" i="1"/>
  <c r="BK911" i="1"/>
  <c r="BI911" i="1"/>
  <c r="BJ911" i="1"/>
  <c r="BL911" i="1"/>
  <c r="BI420" i="1"/>
  <c r="BL420" i="1"/>
  <c r="BJ420" i="1"/>
  <c r="BK420" i="1"/>
  <c r="BF812" i="1"/>
  <c r="BE812" i="1"/>
  <c r="BG812" i="1"/>
  <c r="BH812" i="1"/>
  <c r="BI883" i="1"/>
  <c r="BK883" i="1"/>
  <c r="BL883" i="1"/>
  <c r="BJ883" i="1"/>
  <c r="BH264" i="1"/>
  <c r="BG264" i="1"/>
  <c r="BF264" i="1"/>
  <c r="BE264" i="1"/>
  <c r="BJ152" i="1"/>
  <c r="BL152" i="1"/>
  <c r="BK152" i="1"/>
  <c r="BI152" i="1"/>
  <c r="BE444" i="1"/>
  <c r="BF444" i="1"/>
  <c r="BH444" i="1"/>
  <c r="BG444" i="1"/>
  <c r="BH510" i="1"/>
  <c r="BE510" i="1"/>
  <c r="BF510" i="1"/>
  <c r="BG510" i="1"/>
  <c r="BF303" i="1"/>
  <c r="BE303" i="1"/>
  <c r="BG303" i="1"/>
  <c r="BH303" i="1"/>
  <c r="BE80" i="1"/>
  <c r="BH80" i="1"/>
  <c r="BF80" i="1"/>
  <c r="BG80" i="1"/>
  <c r="BG336" i="1"/>
  <c r="BE336" i="1"/>
  <c r="BH336" i="1"/>
  <c r="BF336" i="1"/>
  <c r="BF613" i="1"/>
  <c r="BG613" i="1"/>
  <c r="BH613" i="1"/>
  <c r="BE613" i="1"/>
  <c r="BE982" i="1"/>
  <c r="BF982" i="1"/>
  <c r="BH982" i="1"/>
  <c r="BG982" i="1"/>
  <c r="BK494" i="1"/>
  <c r="BL494" i="1"/>
  <c r="BI494" i="1"/>
  <c r="BJ494" i="1"/>
  <c r="BE567" i="1"/>
  <c r="BF567" i="1"/>
  <c r="BG567" i="1"/>
  <c r="BH567" i="1"/>
  <c r="BE775" i="1"/>
  <c r="BG775" i="1"/>
  <c r="BF775" i="1"/>
  <c r="BH775" i="1"/>
  <c r="BI351" i="1"/>
  <c r="BJ351" i="1"/>
  <c r="BK351" i="1"/>
  <c r="BL351" i="1"/>
  <c r="BG569" i="1"/>
  <c r="BH569" i="1"/>
  <c r="BF569" i="1"/>
  <c r="BE569" i="1"/>
  <c r="BK32" i="1"/>
  <c r="BL32" i="1"/>
  <c r="BJ32" i="1"/>
  <c r="BI32" i="1"/>
  <c r="BJ96" i="1"/>
  <c r="BL96" i="1"/>
  <c r="BK96" i="1"/>
  <c r="BI96" i="1"/>
  <c r="BL352" i="1"/>
  <c r="BI352" i="1"/>
  <c r="BJ352" i="1"/>
  <c r="BK352" i="1"/>
  <c r="BI608" i="1"/>
  <c r="BL608" i="1"/>
  <c r="BK608" i="1"/>
  <c r="BJ608" i="1"/>
  <c r="BH666" i="1"/>
  <c r="BF666" i="1"/>
  <c r="BG666" i="1"/>
  <c r="BE666" i="1"/>
  <c r="BI178" i="1"/>
  <c r="BK178" i="1"/>
  <c r="BL178" i="1"/>
  <c r="BJ178" i="1"/>
  <c r="BI267" i="1"/>
  <c r="BL267" i="1"/>
  <c r="BK267" i="1"/>
  <c r="BJ267" i="1"/>
  <c r="BI862" i="1"/>
  <c r="BL862" i="1"/>
  <c r="BK862" i="1"/>
  <c r="BJ862" i="1"/>
  <c r="BH74" i="1"/>
  <c r="BG74" i="1"/>
  <c r="BF74" i="1"/>
  <c r="BE74" i="1"/>
  <c r="BE234" i="1"/>
  <c r="BH234" i="1"/>
  <c r="BG234" i="1"/>
  <c r="BF234" i="1"/>
  <c r="BF988" i="1"/>
  <c r="BE988" i="1"/>
  <c r="BG988" i="1"/>
  <c r="BH988" i="1"/>
  <c r="BI799" i="1"/>
  <c r="BJ799" i="1"/>
  <c r="BK799" i="1"/>
  <c r="BL799" i="1"/>
  <c r="BE378" i="1"/>
  <c r="BF378" i="1"/>
  <c r="BH378" i="1"/>
  <c r="BG378" i="1"/>
  <c r="BL570" i="1"/>
  <c r="BK570" i="1"/>
  <c r="BI570" i="1"/>
  <c r="BJ570" i="1"/>
  <c r="BI1000" i="1"/>
  <c r="BL1000" i="1"/>
  <c r="BJ1000" i="1"/>
  <c r="BK1000" i="1"/>
  <c r="BG559" i="1"/>
  <c r="BE559" i="1"/>
  <c r="BH559" i="1"/>
  <c r="BF559" i="1"/>
  <c r="BI825" i="1"/>
  <c r="BJ825" i="1"/>
  <c r="BL825" i="1"/>
  <c r="BK825" i="1"/>
  <c r="BI484" i="1"/>
  <c r="BK484" i="1"/>
  <c r="BL484" i="1"/>
  <c r="BJ484" i="1"/>
  <c r="BF401" i="1"/>
  <c r="BH401" i="1"/>
  <c r="BE401" i="1"/>
  <c r="BG401" i="1"/>
  <c r="BL810" i="1"/>
  <c r="BK810" i="1"/>
  <c r="BJ810" i="1"/>
  <c r="BI810" i="1"/>
  <c r="BF876" i="1"/>
  <c r="BG876" i="1"/>
  <c r="BE876" i="1"/>
  <c r="BH876" i="1"/>
  <c r="BI835" i="1"/>
  <c r="BJ835" i="1"/>
  <c r="BK835" i="1"/>
  <c r="BL835" i="1"/>
  <c r="BJ694" i="1"/>
  <c r="BI694" i="1"/>
  <c r="BK694" i="1"/>
  <c r="BL694" i="1"/>
  <c r="BL612" i="1"/>
  <c r="BI612" i="1"/>
  <c r="BJ612" i="1"/>
  <c r="BK612" i="1"/>
  <c r="BJ896" i="1"/>
  <c r="BK896" i="1"/>
  <c r="BL896" i="1"/>
  <c r="BI896" i="1"/>
  <c r="BL692" i="1"/>
  <c r="BK692" i="1"/>
  <c r="BJ692" i="1"/>
  <c r="BI692" i="1"/>
  <c r="BL550" i="1"/>
  <c r="BI550" i="1"/>
  <c r="BJ550" i="1"/>
  <c r="BK550" i="1"/>
  <c r="BJ362" i="1"/>
  <c r="BI362" i="1"/>
  <c r="BL362" i="1"/>
  <c r="BK362" i="1"/>
  <c r="BE473" i="1"/>
  <c r="BG473" i="1"/>
  <c r="BH473" i="1"/>
  <c r="BF473" i="1"/>
  <c r="BI604" i="1"/>
  <c r="BJ604" i="1"/>
  <c r="BL604" i="1"/>
  <c r="BK604" i="1"/>
  <c r="BI1019" i="1"/>
  <c r="BL1019" i="1"/>
  <c r="BK1019" i="1"/>
  <c r="BJ1019" i="1"/>
  <c r="BE147" i="1"/>
  <c r="BF147" i="1"/>
  <c r="BH147" i="1"/>
  <c r="BG147" i="1"/>
  <c r="BG132" i="1"/>
  <c r="BE132" i="1"/>
  <c r="BH132" i="1"/>
  <c r="BF132" i="1"/>
  <c r="BE324" i="1"/>
  <c r="BF324" i="1"/>
  <c r="BG324" i="1"/>
  <c r="BH324" i="1"/>
  <c r="BG253" i="1"/>
  <c r="BF253" i="1"/>
  <c r="BH253" i="1"/>
  <c r="BE253" i="1"/>
  <c r="BH70" i="1"/>
  <c r="BE70" i="1"/>
  <c r="BG70" i="1"/>
  <c r="BF70" i="1"/>
  <c r="BE582" i="1"/>
  <c r="BH582" i="1"/>
  <c r="BF582" i="1"/>
  <c r="BG582" i="1"/>
  <c r="BH88" i="1"/>
  <c r="BG88" i="1"/>
  <c r="BF88" i="1"/>
  <c r="BE88" i="1"/>
  <c r="BE49" i="1"/>
  <c r="BG49" i="1"/>
  <c r="BH49" i="1"/>
  <c r="BF49" i="1"/>
  <c r="BH941" i="1"/>
  <c r="BF941" i="1"/>
  <c r="BG941" i="1"/>
  <c r="BE941" i="1"/>
  <c r="BF734" i="1"/>
  <c r="BE734" i="1"/>
  <c r="BH734" i="1"/>
  <c r="BG734" i="1"/>
  <c r="BL246" i="1"/>
  <c r="BI246" i="1"/>
  <c r="BK246" i="1"/>
  <c r="BJ246" i="1"/>
  <c r="BE417" i="1"/>
  <c r="BH417" i="1"/>
  <c r="BG417" i="1"/>
  <c r="BF417" i="1"/>
  <c r="BE783" i="1"/>
  <c r="BG783" i="1"/>
  <c r="BH783" i="1"/>
  <c r="BF783" i="1"/>
  <c r="BK231" i="1"/>
  <c r="BL231" i="1"/>
  <c r="BJ231" i="1"/>
  <c r="BI231" i="1"/>
  <c r="BK168" i="1"/>
  <c r="BL168" i="1"/>
  <c r="BI168" i="1"/>
  <c r="BJ168" i="1"/>
  <c r="BF930" i="1"/>
  <c r="BG930" i="1"/>
  <c r="BE930" i="1"/>
  <c r="BH930" i="1"/>
  <c r="BI250" i="1"/>
  <c r="BK250" i="1"/>
  <c r="BL250" i="1"/>
  <c r="BJ250" i="1"/>
  <c r="BF827" i="1"/>
  <c r="BE827" i="1"/>
  <c r="BH827" i="1"/>
  <c r="BG827" i="1"/>
  <c r="BG1019" i="1"/>
  <c r="BE1019" i="1"/>
  <c r="BF1019" i="1"/>
  <c r="BH1019" i="1"/>
  <c r="BK339" i="1"/>
  <c r="BI339" i="1"/>
  <c r="BJ339" i="1"/>
  <c r="BL339" i="1"/>
  <c r="BL233" i="1"/>
  <c r="BI233" i="1"/>
  <c r="BJ233" i="1"/>
  <c r="BK233" i="1"/>
  <c r="BG1020" i="1"/>
  <c r="BE1020" i="1"/>
  <c r="BH1020" i="1"/>
  <c r="BF1020" i="1"/>
  <c r="BJ871" i="1"/>
  <c r="BK871" i="1"/>
  <c r="BL871" i="1"/>
  <c r="BI871" i="1"/>
  <c r="BJ260" i="1"/>
  <c r="BL260" i="1"/>
  <c r="BK260" i="1"/>
  <c r="BI260" i="1"/>
  <c r="BL586" i="1"/>
  <c r="BI586" i="1"/>
  <c r="BJ586" i="1"/>
  <c r="BK586" i="1"/>
  <c r="BI1008" i="1"/>
  <c r="BL1008" i="1"/>
  <c r="BJ1008" i="1"/>
  <c r="BK1008" i="1"/>
  <c r="BK689" i="1"/>
  <c r="BL689" i="1"/>
  <c r="BI689" i="1"/>
  <c r="BJ689" i="1"/>
  <c r="BI843" i="1"/>
  <c r="BJ843" i="1"/>
  <c r="BK843" i="1"/>
  <c r="BL843" i="1"/>
  <c r="BL356" i="1"/>
  <c r="BK356" i="1"/>
  <c r="BI356" i="1"/>
  <c r="BJ356" i="1"/>
  <c r="BI885" i="1"/>
  <c r="BK885" i="1"/>
  <c r="BL885" i="1"/>
  <c r="BJ885" i="1"/>
  <c r="BI741" i="1"/>
  <c r="BK741" i="1"/>
  <c r="BJ741" i="1"/>
  <c r="BL741" i="1"/>
  <c r="BL373" i="1"/>
  <c r="BK373" i="1"/>
  <c r="BI373" i="1"/>
  <c r="BJ373" i="1"/>
  <c r="BG375" i="1"/>
  <c r="BH375" i="1"/>
  <c r="BF375" i="1"/>
  <c r="BE375" i="1"/>
  <c r="BI790" i="1"/>
  <c r="BJ790" i="1"/>
  <c r="BK790" i="1"/>
  <c r="BL790" i="1"/>
  <c r="BE737" i="1"/>
  <c r="BH737" i="1"/>
  <c r="BG737" i="1"/>
  <c r="BF737" i="1"/>
  <c r="BK827" i="1"/>
  <c r="BI827" i="1"/>
  <c r="BL827" i="1"/>
  <c r="BJ827" i="1"/>
  <c r="BH27" i="1"/>
  <c r="BF27" i="1"/>
  <c r="BE27" i="1"/>
  <c r="BG27" i="1"/>
  <c r="BH76" i="1"/>
  <c r="BE76" i="1"/>
  <c r="BG76" i="1"/>
  <c r="BF76" i="1"/>
  <c r="BE460" i="1"/>
  <c r="BG460" i="1"/>
  <c r="BF460" i="1"/>
  <c r="BH460" i="1"/>
  <c r="BE261" i="1"/>
  <c r="BF261" i="1"/>
  <c r="BH261" i="1"/>
  <c r="BG261" i="1"/>
  <c r="BE78" i="1"/>
  <c r="BH78" i="1"/>
  <c r="BF78" i="1"/>
  <c r="BG78" i="1"/>
  <c r="BE319" i="1"/>
  <c r="BH319" i="1"/>
  <c r="BF319" i="1"/>
  <c r="BG319" i="1"/>
  <c r="BE544" i="1"/>
  <c r="BG544" i="1"/>
  <c r="BH544" i="1"/>
  <c r="BF544" i="1"/>
  <c r="BE821" i="1"/>
  <c r="BG821" i="1"/>
  <c r="BF821" i="1"/>
  <c r="BH821" i="1"/>
  <c r="BI141" i="1"/>
  <c r="BL141" i="1"/>
  <c r="BJ141" i="1"/>
  <c r="BK141" i="1"/>
  <c r="BG274" i="1"/>
  <c r="BH274" i="1"/>
  <c r="BF274" i="1"/>
  <c r="BE274" i="1"/>
  <c r="BE806" i="1"/>
  <c r="BF806" i="1"/>
  <c r="BG806" i="1"/>
  <c r="BH806" i="1"/>
  <c r="BK318" i="1"/>
  <c r="BI318" i="1"/>
  <c r="BJ318" i="1"/>
  <c r="BL318" i="1"/>
  <c r="BE855" i="1"/>
  <c r="BH855" i="1"/>
  <c r="BF855" i="1"/>
  <c r="BG855" i="1"/>
  <c r="BK431" i="1"/>
  <c r="BI431" i="1"/>
  <c r="BL431" i="1"/>
  <c r="BJ431" i="1"/>
  <c r="BH792" i="1"/>
  <c r="BF792" i="1"/>
  <c r="BG792" i="1"/>
  <c r="BE792" i="1"/>
  <c r="BE856" i="1"/>
  <c r="BG856" i="1"/>
  <c r="BF856" i="1"/>
  <c r="BH856" i="1"/>
  <c r="BI624" i="1"/>
  <c r="BJ624" i="1"/>
  <c r="BL624" i="1"/>
  <c r="BK624" i="1"/>
  <c r="BF810" i="1"/>
  <c r="BH810" i="1"/>
  <c r="BE810" i="1"/>
  <c r="BG810" i="1"/>
  <c r="BL322" i="1"/>
  <c r="BK322" i="1"/>
  <c r="BI322" i="1"/>
  <c r="BJ322" i="1"/>
  <c r="BK475" i="1"/>
  <c r="BI475" i="1"/>
  <c r="BJ475" i="1"/>
  <c r="BL475" i="1"/>
  <c r="BK49" i="1"/>
  <c r="BL49" i="1"/>
  <c r="BI49" i="1"/>
  <c r="BJ49" i="1"/>
  <c r="BI814" i="1"/>
  <c r="BJ814" i="1"/>
  <c r="BK814" i="1"/>
  <c r="BL814" i="1"/>
  <c r="BK292" i="1"/>
  <c r="BL292" i="1"/>
  <c r="BI292" i="1"/>
  <c r="BJ292" i="1"/>
  <c r="BL957" i="1"/>
  <c r="BI957" i="1"/>
  <c r="BJ957" i="1"/>
  <c r="BK957" i="1"/>
  <c r="BF796" i="1"/>
  <c r="BE796" i="1"/>
  <c r="BH796" i="1"/>
  <c r="BG796" i="1"/>
  <c r="BL751" i="1"/>
  <c r="BK751" i="1"/>
  <c r="BJ751" i="1"/>
  <c r="BI751" i="1"/>
  <c r="BI760" i="1"/>
  <c r="BJ760" i="1"/>
  <c r="BK760" i="1"/>
  <c r="BL760" i="1"/>
  <c r="BI824" i="1"/>
  <c r="BK824" i="1"/>
  <c r="BL824" i="1"/>
  <c r="BJ824" i="1"/>
  <c r="BL626" i="1"/>
  <c r="BJ626" i="1"/>
  <c r="BK626" i="1"/>
  <c r="BI626" i="1"/>
  <c r="BH570" i="1"/>
  <c r="BF570" i="1"/>
  <c r="BG570" i="1"/>
  <c r="BE570" i="1"/>
  <c r="BF940" i="1"/>
  <c r="BG940" i="1"/>
  <c r="BE940" i="1"/>
  <c r="BH940" i="1"/>
  <c r="BL851" i="1"/>
  <c r="BI851" i="1"/>
  <c r="BJ851" i="1"/>
  <c r="BK851" i="1"/>
  <c r="BF828" i="1"/>
  <c r="BH828" i="1"/>
  <c r="BE828" i="1"/>
  <c r="BG828" i="1"/>
  <c r="BJ708" i="1"/>
  <c r="BL708" i="1"/>
  <c r="BI708" i="1"/>
  <c r="BK708" i="1"/>
  <c r="BJ308" i="1"/>
  <c r="BK308" i="1"/>
  <c r="BI308" i="1"/>
  <c r="BL308" i="1"/>
  <c r="BH716" i="1"/>
  <c r="BE716" i="1"/>
  <c r="BF716" i="1"/>
  <c r="BG716" i="1"/>
  <c r="BF1003" i="1"/>
  <c r="BH1003" i="1"/>
  <c r="BE1003" i="1"/>
  <c r="BG1003" i="1"/>
  <c r="BE227" i="1"/>
  <c r="BH227" i="1"/>
  <c r="BG227" i="1"/>
  <c r="BF227" i="1"/>
  <c r="BH84" i="1"/>
  <c r="BF84" i="1"/>
  <c r="BG84" i="1"/>
  <c r="BE84" i="1"/>
  <c r="BH397" i="1"/>
  <c r="BG397" i="1"/>
  <c r="BE397" i="1"/>
  <c r="BF397" i="1"/>
  <c r="BF342" i="1"/>
  <c r="BE342" i="1"/>
  <c r="BG342" i="1"/>
  <c r="BH342" i="1"/>
  <c r="BG470" i="1"/>
  <c r="BE470" i="1"/>
  <c r="BF470" i="1"/>
  <c r="BH470" i="1"/>
  <c r="BE71" i="1"/>
  <c r="BH71" i="1"/>
  <c r="BF71" i="1"/>
  <c r="BG71" i="1"/>
  <c r="BE232" i="1"/>
  <c r="BF232" i="1"/>
  <c r="BG232" i="1"/>
  <c r="BH232" i="1"/>
  <c r="BG488" i="1"/>
  <c r="BH488" i="1"/>
  <c r="BF488" i="1"/>
  <c r="BE488" i="1"/>
  <c r="BH829" i="1"/>
  <c r="BG829" i="1"/>
  <c r="BE829" i="1"/>
  <c r="BF829" i="1"/>
  <c r="BK70" i="1"/>
  <c r="BJ70" i="1"/>
  <c r="BI70" i="1"/>
  <c r="BL70" i="1"/>
  <c r="BL582" i="1"/>
  <c r="BJ582" i="1"/>
  <c r="BI582" i="1"/>
  <c r="BK582" i="1"/>
  <c r="BF927" i="1"/>
  <c r="BH927" i="1"/>
  <c r="BG927" i="1"/>
  <c r="BE927" i="1"/>
  <c r="BF864" i="1"/>
  <c r="BE864" i="1"/>
  <c r="BG864" i="1"/>
  <c r="BH864" i="1"/>
  <c r="BK376" i="1"/>
  <c r="BL376" i="1"/>
  <c r="BI376" i="1"/>
  <c r="BJ376" i="1"/>
  <c r="BL632" i="1"/>
  <c r="BK632" i="1"/>
  <c r="BI632" i="1"/>
  <c r="BJ632" i="1"/>
  <c r="BE946" i="1"/>
  <c r="BG946" i="1"/>
  <c r="BH946" i="1"/>
  <c r="BF946" i="1"/>
  <c r="BL266" i="1"/>
  <c r="BK266" i="1"/>
  <c r="BJ266" i="1"/>
  <c r="BI266" i="1"/>
  <c r="BK35" i="1"/>
  <c r="BJ35" i="1"/>
  <c r="BI35" i="1"/>
  <c r="BL35" i="1"/>
  <c r="BJ547" i="1"/>
  <c r="BK547" i="1"/>
  <c r="BI547" i="1"/>
  <c r="BL547" i="1"/>
  <c r="BL596" i="1"/>
  <c r="BI596" i="1"/>
  <c r="BJ596" i="1"/>
  <c r="BK596" i="1"/>
  <c r="BL397" i="1"/>
  <c r="BJ397" i="1"/>
  <c r="BK397" i="1"/>
  <c r="BI397" i="1"/>
  <c r="BI997" i="1"/>
  <c r="BL997" i="1"/>
  <c r="BK997" i="1"/>
  <c r="BJ997" i="1"/>
  <c r="BF724" i="1"/>
  <c r="BG724" i="1"/>
  <c r="BH724" i="1"/>
  <c r="BE724" i="1"/>
  <c r="BJ706" i="1"/>
  <c r="BK706" i="1"/>
  <c r="BI706" i="1"/>
  <c r="BL706" i="1"/>
  <c r="BG767" i="1"/>
  <c r="BF767" i="1"/>
  <c r="BH767" i="1"/>
  <c r="BE767" i="1"/>
  <c r="BL388" i="1"/>
  <c r="BK388" i="1"/>
  <c r="BI388" i="1"/>
  <c r="BJ388" i="1"/>
  <c r="BK955" i="1"/>
  <c r="BI955" i="1"/>
  <c r="BL955" i="1"/>
  <c r="BJ955" i="1"/>
  <c r="BH213" i="1"/>
  <c r="BE213" i="1"/>
  <c r="BF213" i="1"/>
  <c r="BG213" i="1"/>
  <c r="BH222" i="1"/>
  <c r="BG222" i="1"/>
  <c r="BF222" i="1"/>
  <c r="BE222" i="1"/>
  <c r="BE271" i="1"/>
  <c r="BF271" i="1"/>
  <c r="BG271" i="1"/>
  <c r="BH271" i="1"/>
  <c r="BF965" i="1"/>
  <c r="BH965" i="1"/>
  <c r="BE965" i="1"/>
  <c r="BG965" i="1"/>
  <c r="BE82" i="1"/>
  <c r="BH82" i="1"/>
  <c r="BG82" i="1"/>
  <c r="BF82" i="1"/>
  <c r="BE758" i="1"/>
  <c r="BG758" i="1"/>
  <c r="BF758" i="1"/>
  <c r="BH758" i="1"/>
  <c r="BE950" i="1"/>
  <c r="BF950" i="1"/>
  <c r="BG950" i="1"/>
  <c r="BH950" i="1"/>
  <c r="BI270" i="1"/>
  <c r="BL270" i="1"/>
  <c r="BK270" i="1"/>
  <c r="BJ270" i="1"/>
  <c r="BK462" i="1"/>
  <c r="BL462" i="1"/>
  <c r="BI462" i="1"/>
  <c r="BJ462" i="1"/>
  <c r="BE281" i="1"/>
  <c r="BF281" i="1"/>
  <c r="BH281" i="1"/>
  <c r="BG281" i="1"/>
  <c r="BF481" i="1"/>
  <c r="BE481" i="1"/>
  <c r="BG481" i="1"/>
  <c r="BH481" i="1"/>
  <c r="BF999" i="1"/>
  <c r="BH999" i="1"/>
  <c r="BE999" i="1"/>
  <c r="BG999" i="1"/>
  <c r="BK319" i="1"/>
  <c r="BL319" i="1"/>
  <c r="BJ319" i="1"/>
  <c r="BI319" i="1"/>
  <c r="BH1000" i="1"/>
  <c r="BE1000" i="1"/>
  <c r="BF1000" i="1"/>
  <c r="BG1000" i="1"/>
  <c r="BJ256" i="1"/>
  <c r="BK256" i="1"/>
  <c r="BI256" i="1"/>
  <c r="BL256" i="1"/>
  <c r="BI448" i="1"/>
  <c r="BK448" i="1"/>
  <c r="BJ448" i="1"/>
  <c r="BL448" i="1"/>
  <c r="BI512" i="1"/>
  <c r="BL512" i="1"/>
  <c r="BJ512" i="1"/>
  <c r="BK512" i="1"/>
  <c r="BG954" i="1"/>
  <c r="BF954" i="1"/>
  <c r="BE954" i="1"/>
  <c r="BH954" i="1"/>
  <c r="BK466" i="1"/>
  <c r="BJ466" i="1"/>
  <c r="BI466" i="1"/>
  <c r="BL466" i="1"/>
  <c r="BF201" i="1"/>
  <c r="BE201" i="1"/>
  <c r="BG201" i="1"/>
  <c r="BH201" i="1"/>
  <c r="BF659" i="1"/>
  <c r="BG659" i="1"/>
  <c r="BH659" i="1"/>
  <c r="BE659" i="1"/>
  <c r="BI491" i="1"/>
  <c r="BK491" i="1"/>
  <c r="BJ491" i="1"/>
  <c r="BL491" i="1"/>
  <c r="BI297" i="1"/>
  <c r="BJ297" i="1"/>
  <c r="BL297" i="1"/>
  <c r="BK297" i="1"/>
  <c r="BJ958" i="1"/>
  <c r="BK958" i="1"/>
  <c r="BI958" i="1"/>
  <c r="BL958" i="1"/>
  <c r="BK884" i="1"/>
  <c r="BL884" i="1"/>
  <c r="BJ884" i="1"/>
  <c r="BI884" i="1"/>
  <c r="BK300" i="1"/>
  <c r="BJ300" i="1"/>
  <c r="BL300" i="1"/>
  <c r="BI300" i="1"/>
  <c r="BL767" i="1"/>
  <c r="BJ767" i="1"/>
  <c r="BK767" i="1"/>
  <c r="BI767" i="1"/>
  <c r="BL959" i="1"/>
  <c r="BI959" i="1"/>
  <c r="BJ959" i="1"/>
  <c r="BK959" i="1"/>
  <c r="BL840" i="1"/>
  <c r="BJ840" i="1"/>
  <c r="BK840" i="1"/>
  <c r="BI840" i="1"/>
  <c r="BK228" i="1"/>
  <c r="BL228" i="1"/>
  <c r="BJ228" i="1"/>
  <c r="BI228" i="1"/>
  <c r="BL628" i="1"/>
  <c r="BK628" i="1"/>
  <c r="BJ628" i="1"/>
  <c r="BI628" i="1"/>
  <c r="BI249" i="1"/>
  <c r="BL249" i="1"/>
  <c r="BJ249" i="1"/>
  <c r="BK249" i="1"/>
  <c r="BK396" i="1"/>
  <c r="BL396" i="1"/>
  <c r="BI396" i="1"/>
  <c r="BJ396" i="1"/>
  <c r="BI561" i="1"/>
  <c r="BK561" i="1"/>
  <c r="BJ561" i="1"/>
  <c r="BL561" i="1"/>
  <c r="BI593" i="1"/>
  <c r="BJ593" i="1"/>
  <c r="BK593" i="1"/>
  <c r="BL593" i="1"/>
  <c r="BF259" i="1"/>
  <c r="BG259" i="1"/>
  <c r="BH259" i="1"/>
  <c r="BE259" i="1"/>
  <c r="BE557" i="1"/>
  <c r="BF557" i="1"/>
  <c r="BG557" i="1"/>
  <c r="BH557" i="1"/>
  <c r="BH118" i="1"/>
  <c r="BG118" i="1"/>
  <c r="BE118" i="1"/>
  <c r="BF118" i="1"/>
  <c r="BH295" i="1"/>
  <c r="BE295" i="1"/>
  <c r="BF295" i="1"/>
  <c r="BG295" i="1"/>
  <c r="BE584" i="1"/>
  <c r="BF584" i="1"/>
  <c r="BG584" i="1"/>
  <c r="BH584" i="1"/>
  <c r="BE455" i="1"/>
  <c r="BF455" i="1"/>
  <c r="BG455" i="1"/>
  <c r="BH455" i="1"/>
  <c r="BK643" i="1"/>
  <c r="BI643" i="1"/>
  <c r="BJ643" i="1"/>
  <c r="BL643" i="1"/>
  <c r="BL646" i="1"/>
  <c r="BJ646" i="1"/>
  <c r="BK646" i="1"/>
  <c r="BI646" i="1"/>
  <c r="BJ688" i="1"/>
  <c r="BK688" i="1"/>
  <c r="BL688" i="1"/>
  <c r="BI688" i="1"/>
  <c r="BK252" i="1"/>
  <c r="BL252" i="1"/>
  <c r="BI252" i="1"/>
  <c r="BJ252" i="1"/>
  <c r="BJ164" i="1"/>
  <c r="BI164" i="1"/>
  <c r="BK164" i="1"/>
  <c r="BL164" i="1"/>
  <c r="BE36" i="1"/>
  <c r="BH36" i="1"/>
  <c r="BG36" i="1"/>
  <c r="BF36" i="1"/>
  <c r="BE413" i="1"/>
  <c r="BG413" i="1"/>
  <c r="BF413" i="1"/>
  <c r="BH413" i="1"/>
  <c r="BE541" i="1"/>
  <c r="BG541" i="1"/>
  <c r="BH541" i="1"/>
  <c r="BF541" i="1"/>
  <c r="BF717" i="1"/>
  <c r="BH717" i="1"/>
  <c r="BE717" i="1"/>
  <c r="BG717" i="1"/>
  <c r="BG114" i="1"/>
  <c r="BH114" i="1"/>
  <c r="BE114" i="1"/>
  <c r="BF114" i="1"/>
  <c r="BF370" i="1"/>
  <c r="BE370" i="1"/>
  <c r="BH370" i="1"/>
  <c r="BG370" i="1"/>
  <c r="BH958" i="1"/>
  <c r="BE958" i="1"/>
  <c r="BF958" i="1"/>
  <c r="BG958" i="1"/>
  <c r="BI470" i="1"/>
  <c r="BJ470" i="1"/>
  <c r="BK470" i="1"/>
  <c r="BL470" i="1"/>
  <c r="BK71" i="1"/>
  <c r="BL71" i="1"/>
  <c r="BI71" i="1"/>
  <c r="BJ71" i="1"/>
  <c r="BI583" i="1"/>
  <c r="BK583" i="1"/>
  <c r="BJ583" i="1"/>
  <c r="BL583" i="1"/>
  <c r="BK456" i="1"/>
  <c r="BJ456" i="1"/>
  <c r="BL456" i="1"/>
  <c r="BI456" i="1"/>
  <c r="BE962" i="1"/>
  <c r="BG962" i="1"/>
  <c r="BH962" i="1"/>
  <c r="BF962" i="1"/>
  <c r="BL474" i="1"/>
  <c r="BI474" i="1"/>
  <c r="BJ474" i="1"/>
  <c r="BK474" i="1"/>
  <c r="BE449" i="1"/>
  <c r="BF449" i="1"/>
  <c r="BG449" i="1"/>
  <c r="BH449" i="1"/>
  <c r="BL51" i="1"/>
  <c r="BI51" i="1"/>
  <c r="BJ51" i="1"/>
  <c r="BK51" i="1"/>
  <c r="BI563" i="1"/>
  <c r="BJ563" i="1"/>
  <c r="BL563" i="1"/>
  <c r="BK563" i="1"/>
  <c r="BE889" i="1"/>
  <c r="BF889" i="1"/>
  <c r="BG889" i="1"/>
  <c r="BH889" i="1"/>
  <c r="BJ902" i="1"/>
  <c r="BI902" i="1"/>
  <c r="BL902" i="1"/>
  <c r="BK902" i="1"/>
  <c r="BG892" i="1"/>
  <c r="BH892" i="1"/>
  <c r="BE892" i="1"/>
  <c r="BF892" i="1"/>
  <c r="BI903" i="1"/>
  <c r="BJ903" i="1"/>
  <c r="BK903" i="1"/>
  <c r="BL903" i="1"/>
  <c r="BK717" i="1"/>
  <c r="BI717" i="1"/>
  <c r="BJ717" i="1"/>
  <c r="BL717" i="1"/>
  <c r="BJ720" i="1"/>
  <c r="BI720" i="1"/>
  <c r="BK720" i="1"/>
  <c r="BL720" i="1"/>
  <c r="BI665" i="1"/>
  <c r="BK665" i="1"/>
  <c r="BJ665" i="1"/>
  <c r="BL665" i="1"/>
  <c r="BJ796" i="1"/>
  <c r="BI796" i="1"/>
  <c r="BL796" i="1"/>
  <c r="BK796" i="1"/>
  <c r="BK521" i="1"/>
  <c r="BJ521" i="1"/>
  <c r="BL521" i="1"/>
  <c r="BI521" i="1"/>
  <c r="BK853" i="1"/>
  <c r="BL853" i="1"/>
  <c r="BI853" i="1"/>
  <c r="BJ853" i="1"/>
  <c r="BJ875" i="1"/>
  <c r="BI875" i="1"/>
  <c r="BK875" i="1"/>
  <c r="BL875" i="1"/>
  <c r="BH308" i="1"/>
  <c r="BF308" i="1"/>
  <c r="BG308" i="1"/>
  <c r="BE308" i="1"/>
  <c r="BG241" i="1"/>
  <c r="BH241" i="1"/>
  <c r="BE241" i="1"/>
  <c r="BF241" i="1"/>
  <c r="BI230" i="1"/>
  <c r="BJ230" i="1"/>
  <c r="BK230" i="1"/>
  <c r="BL230" i="1"/>
  <c r="BK471" i="1"/>
  <c r="BI471" i="1"/>
  <c r="BL471" i="1"/>
  <c r="BJ471" i="1"/>
  <c r="BG704" i="1"/>
  <c r="BH704" i="1"/>
  <c r="BE704" i="1"/>
  <c r="BF704" i="1"/>
  <c r="BJ736" i="1"/>
  <c r="BK736" i="1"/>
  <c r="BI736" i="1"/>
  <c r="BL736" i="1"/>
  <c r="BG59" i="1"/>
  <c r="BF59" i="1"/>
  <c r="BE59" i="1"/>
  <c r="BH59" i="1"/>
  <c r="BG443" i="1"/>
  <c r="BE443" i="1"/>
  <c r="BF443" i="1"/>
  <c r="BH443" i="1"/>
  <c r="BE571" i="1"/>
  <c r="BF571" i="1"/>
  <c r="BG571" i="1"/>
  <c r="BH571" i="1"/>
  <c r="BH236" i="1"/>
  <c r="BE236" i="1"/>
  <c r="BF236" i="1"/>
  <c r="BG236" i="1"/>
  <c r="BF174" i="1"/>
  <c r="BE174" i="1"/>
  <c r="BG174" i="1"/>
  <c r="BH174" i="1"/>
  <c r="BE95" i="1"/>
  <c r="BG95" i="1"/>
  <c r="BH95" i="1"/>
  <c r="BF95" i="1"/>
  <c r="BG287" i="1"/>
  <c r="BH287" i="1"/>
  <c r="BF287" i="1"/>
  <c r="BE287" i="1"/>
  <c r="BF128" i="1"/>
  <c r="BH128" i="1"/>
  <c r="BG128" i="1"/>
  <c r="BE128" i="1"/>
  <c r="BF384" i="1"/>
  <c r="BG384" i="1"/>
  <c r="BH384" i="1"/>
  <c r="BE384" i="1"/>
  <c r="BH661" i="1"/>
  <c r="BE661" i="1"/>
  <c r="BF661" i="1"/>
  <c r="BG661" i="1"/>
  <c r="BE710" i="1"/>
  <c r="BG710" i="1"/>
  <c r="BF710" i="1"/>
  <c r="BH710" i="1"/>
  <c r="BI222" i="1"/>
  <c r="BK222" i="1"/>
  <c r="BL222" i="1"/>
  <c r="BJ222" i="1"/>
  <c r="BH522" i="1"/>
  <c r="BF522" i="1"/>
  <c r="BE522" i="1"/>
  <c r="BG522" i="1"/>
  <c r="BF1015" i="1"/>
  <c r="BH1015" i="1"/>
  <c r="BE1015" i="1"/>
  <c r="BG1015" i="1"/>
  <c r="BI399" i="1"/>
  <c r="BL399" i="1"/>
  <c r="BJ399" i="1"/>
  <c r="BK399" i="1"/>
  <c r="BE952" i="1"/>
  <c r="BG952" i="1"/>
  <c r="BF952" i="1"/>
  <c r="BH952" i="1"/>
  <c r="BJ208" i="1"/>
  <c r="BK208" i="1"/>
  <c r="BL208" i="1"/>
  <c r="BI208" i="1"/>
  <c r="BL336" i="1"/>
  <c r="BI336" i="1"/>
  <c r="BJ336" i="1"/>
  <c r="BK336" i="1"/>
  <c r="BH162" i="1"/>
  <c r="BF162" i="1"/>
  <c r="BG162" i="1"/>
  <c r="BE162" i="1"/>
  <c r="BF778" i="1"/>
  <c r="BG778" i="1"/>
  <c r="BE778" i="1"/>
  <c r="BH778" i="1"/>
  <c r="BE611" i="1"/>
  <c r="BF611" i="1"/>
  <c r="BG611" i="1"/>
  <c r="BH611" i="1"/>
  <c r="BK315" i="1"/>
  <c r="BI315" i="1"/>
  <c r="BL315" i="1"/>
  <c r="BJ315" i="1"/>
  <c r="BE705" i="1"/>
  <c r="BF705" i="1"/>
  <c r="BH705" i="1"/>
  <c r="BG705" i="1"/>
  <c r="BI868" i="1"/>
  <c r="BK868" i="1"/>
  <c r="BJ868" i="1"/>
  <c r="BL868" i="1"/>
  <c r="BI241" i="1"/>
  <c r="BL241" i="1"/>
  <c r="BK241" i="1"/>
  <c r="BJ241" i="1"/>
  <c r="BJ873" i="1"/>
  <c r="BK873" i="1"/>
  <c r="BL873" i="1"/>
  <c r="BI873" i="1"/>
  <c r="BI858" i="1"/>
  <c r="BL858" i="1"/>
  <c r="BJ858" i="1"/>
  <c r="BK858" i="1"/>
  <c r="BL68" i="1"/>
  <c r="BK68" i="1"/>
  <c r="BI68" i="1"/>
  <c r="BJ68" i="1"/>
  <c r="BK947" i="1"/>
  <c r="BL947" i="1"/>
  <c r="BI947" i="1"/>
  <c r="BJ947" i="1"/>
  <c r="BE579" i="1"/>
  <c r="BF579" i="1"/>
  <c r="BG579" i="1"/>
  <c r="BH579" i="1"/>
  <c r="BE436" i="1"/>
  <c r="BF436" i="1"/>
  <c r="BG436" i="1"/>
  <c r="BH436" i="1"/>
  <c r="BH301" i="1"/>
  <c r="BF301" i="1"/>
  <c r="BG301" i="1"/>
  <c r="BE301" i="1"/>
  <c r="BH989" i="1"/>
  <c r="BF989" i="1"/>
  <c r="BE989" i="1"/>
  <c r="BG989" i="1"/>
  <c r="BG782" i="1"/>
  <c r="BH782" i="1"/>
  <c r="BE782" i="1"/>
  <c r="BF782" i="1"/>
  <c r="BH959" i="1"/>
  <c r="BG959" i="1"/>
  <c r="BE959" i="1"/>
  <c r="BF959" i="1"/>
  <c r="BI821" i="1"/>
  <c r="BL821" i="1"/>
  <c r="BK821" i="1"/>
  <c r="BJ821" i="1"/>
  <c r="BJ727" i="1"/>
  <c r="BL727" i="1"/>
  <c r="BI727" i="1"/>
  <c r="BK727" i="1"/>
  <c r="BI738" i="1"/>
  <c r="BJ738" i="1"/>
  <c r="BK738" i="1"/>
  <c r="BL738" i="1"/>
  <c r="BI869" i="1"/>
  <c r="BL869" i="1"/>
  <c r="BJ869" i="1"/>
  <c r="BK869" i="1"/>
  <c r="BI617" i="1"/>
  <c r="BK617" i="1"/>
  <c r="BJ617" i="1"/>
  <c r="BL617" i="1"/>
  <c r="BF119" i="1"/>
  <c r="BG119" i="1"/>
  <c r="BH119" i="1"/>
  <c r="BE119" i="1"/>
  <c r="BJ167" i="1"/>
  <c r="BK167" i="1"/>
  <c r="BL167" i="1"/>
  <c r="BI167" i="1"/>
  <c r="BJ186" i="1"/>
  <c r="BL186" i="1"/>
  <c r="BK186" i="1"/>
  <c r="BI186" i="1"/>
  <c r="BI57" i="1"/>
  <c r="BJ57" i="1"/>
  <c r="BK57" i="1"/>
  <c r="BL57" i="1"/>
  <c r="BL613" i="1"/>
  <c r="BK613" i="1"/>
  <c r="BI613" i="1"/>
  <c r="BJ613" i="1"/>
  <c r="BE537" i="1"/>
  <c r="BG537" i="1"/>
  <c r="BH537" i="1"/>
  <c r="BF537" i="1"/>
  <c r="BL170" i="1"/>
  <c r="BI170" i="1"/>
  <c r="BJ170" i="1"/>
  <c r="BK170" i="1"/>
  <c r="BK367" i="1"/>
  <c r="BL367" i="1"/>
  <c r="BJ367" i="1"/>
  <c r="BI367" i="1"/>
  <c r="BK750" i="1"/>
  <c r="BL750" i="1"/>
  <c r="BJ750" i="1"/>
  <c r="BI750" i="1"/>
  <c r="BF715" i="1"/>
  <c r="BG715" i="1"/>
  <c r="BE715" i="1"/>
  <c r="BH715" i="1"/>
  <c r="BJ992" i="1"/>
  <c r="BK992" i="1"/>
  <c r="BI992" i="1"/>
  <c r="BL992" i="1"/>
  <c r="BI729" i="1"/>
  <c r="BK729" i="1"/>
  <c r="BL729" i="1"/>
  <c r="BJ729" i="1"/>
  <c r="BH365" i="1"/>
  <c r="BE365" i="1"/>
  <c r="BF365" i="1"/>
  <c r="BG365" i="1"/>
  <c r="BH1007" i="1"/>
  <c r="BE1007" i="1"/>
  <c r="BF1007" i="1"/>
  <c r="BG1007" i="1"/>
  <c r="BI809" i="1"/>
  <c r="BJ809" i="1"/>
  <c r="BL809" i="1"/>
  <c r="BK809" i="1"/>
  <c r="BF400" i="1"/>
  <c r="BE400" i="1"/>
  <c r="BG400" i="1"/>
  <c r="BH400" i="1"/>
  <c r="BF933" i="1"/>
  <c r="BH933" i="1"/>
  <c r="BG933" i="1"/>
  <c r="BE933" i="1"/>
  <c r="BJ302" i="1"/>
  <c r="BK302" i="1"/>
  <c r="BL302" i="1"/>
  <c r="BI302" i="1"/>
  <c r="BE648" i="1"/>
  <c r="BG648" i="1"/>
  <c r="BH648" i="1"/>
  <c r="BF648" i="1"/>
  <c r="BL416" i="1"/>
  <c r="BI416" i="1"/>
  <c r="BK416" i="1"/>
  <c r="BJ416" i="1"/>
  <c r="BJ498" i="1"/>
  <c r="BK498" i="1"/>
  <c r="BI498" i="1"/>
  <c r="BL498" i="1"/>
  <c r="BL587" i="1"/>
  <c r="BI587" i="1"/>
  <c r="BK587" i="1"/>
  <c r="BJ587" i="1"/>
  <c r="BJ660" i="1"/>
  <c r="BK660" i="1"/>
  <c r="BI660" i="1"/>
  <c r="BL660" i="1"/>
  <c r="BJ936" i="1"/>
  <c r="BI936" i="1"/>
  <c r="BL936" i="1"/>
  <c r="BK936" i="1"/>
  <c r="BJ964" i="1"/>
  <c r="BI964" i="1"/>
  <c r="BK964" i="1"/>
  <c r="BL964" i="1"/>
  <c r="BJ940" i="1"/>
  <c r="BK940" i="1"/>
  <c r="BI940" i="1"/>
  <c r="BL940" i="1"/>
  <c r="BF777" i="1"/>
  <c r="BG777" i="1"/>
  <c r="BH777" i="1"/>
  <c r="BE777" i="1"/>
  <c r="BI573" i="1"/>
  <c r="BK573" i="1"/>
  <c r="BJ573" i="1"/>
  <c r="BL573" i="1"/>
  <c r="BK485" i="1"/>
  <c r="BI485" i="1"/>
  <c r="BL485" i="1"/>
  <c r="BJ485" i="1"/>
  <c r="BJ177" i="1"/>
  <c r="BK177" i="1"/>
  <c r="BL177" i="1"/>
  <c r="BI177" i="1"/>
  <c r="BI876" i="1"/>
  <c r="BL876" i="1"/>
  <c r="BJ876" i="1"/>
  <c r="BK876" i="1"/>
  <c r="BL408" i="1"/>
  <c r="BK408" i="1"/>
  <c r="BI408" i="1"/>
  <c r="BJ408" i="1"/>
  <c r="BK691" i="1"/>
  <c r="BJ691" i="1"/>
  <c r="BL691" i="1"/>
  <c r="BI691" i="1"/>
  <c r="BL393" i="1"/>
  <c r="BJ393" i="1"/>
  <c r="BK393" i="1"/>
  <c r="BI393" i="1"/>
  <c r="BF68" i="1"/>
  <c r="BG68" i="1"/>
  <c r="BH68" i="1"/>
  <c r="BE68" i="1"/>
  <c r="BH260" i="1"/>
  <c r="BE260" i="1"/>
  <c r="BF260" i="1"/>
  <c r="BG260" i="1"/>
  <c r="BG573" i="1"/>
  <c r="BE573" i="1"/>
  <c r="BF573" i="1"/>
  <c r="BH573" i="1"/>
  <c r="BF390" i="1"/>
  <c r="BE390" i="1"/>
  <c r="BH390" i="1"/>
  <c r="BG390" i="1"/>
  <c r="BE685" i="1"/>
  <c r="BF685" i="1"/>
  <c r="BG685" i="1"/>
  <c r="BH685" i="1"/>
  <c r="BH749" i="1"/>
  <c r="BF749" i="1"/>
  <c r="BE749" i="1"/>
  <c r="BG749" i="1"/>
  <c r="BJ54" i="1"/>
  <c r="BI54" i="1"/>
  <c r="BL54" i="1"/>
  <c r="BK54" i="1"/>
  <c r="BI566" i="1"/>
  <c r="BL566" i="1"/>
  <c r="BK566" i="1"/>
  <c r="BJ566" i="1"/>
  <c r="BI39" i="1"/>
  <c r="BJ39" i="1"/>
  <c r="BK39" i="1"/>
  <c r="BL39" i="1"/>
  <c r="BI551" i="1"/>
  <c r="BK551" i="1"/>
  <c r="BJ551" i="1"/>
  <c r="BL551" i="1"/>
  <c r="BF418" i="1"/>
  <c r="BE418" i="1"/>
  <c r="BH418" i="1"/>
  <c r="BG418" i="1"/>
  <c r="BL488" i="1"/>
  <c r="BJ488" i="1"/>
  <c r="BI488" i="1"/>
  <c r="BK488" i="1"/>
  <c r="BL680" i="1"/>
  <c r="BK680" i="1"/>
  <c r="BJ680" i="1"/>
  <c r="BI680" i="1"/>
  <c r="BG738" i="1"/>
  <c r="BH738" i="1"/>
  <c r="BF738" i="1"/>
  <c r="BE738" i="1"/>
  <c r="BE635" i="1"/>
  <c r="BF635" i="1"/>
  <c r="BG635" i="1"/>
  <c r="BH635" i="1"/>
  <c r="BJ147" i="1"/>
  <c r="BK147" i="1"/>
  <c r="BL147" i="1"/>
  <c r="BI147" i="1"/>
  <c r="BI659" i="1"/>
  <c r="BK659" i="1"/>
  <c r="BJ659" i="1"/>
  <c r="BL659" i="1"/>
  <c r="BJ934" i="1"/>
  <c r="BK934" i="1"/>
  <c r="BI934" i="1"/>
  <c r="BL934" i="1"/>
  <c r="BK205" i="1"/>
  <c r="BL205" i="1"/>
  <c r="BI205" i="1"/>
  <c r="BJ205" i="1"/>
  <c r="BI674" i="1"/>
  <c r="BL674" i="1"/>
  <c r="BK674" i="1"/>
  <c r="BJ674" i="1"/>
  <c r="BH465" i="1"/>
  <c r="BE465" i="1"/>
  <c r="BF465" i="1"/>
  <c r="BG465" i="1"/>
  <c r="BF193" i="1"/>
  <c r="BG193" i="1"/>
  <c r="BH193" i="1"/>
  <c r="BE193" i="1"/>
  <c r="BL818" i="1"/>
  <c r="BK818" i="1"/>
  <c r="BI818" i="1"/>
  <c r="BJ818" i="1"/>
  <c r="BF908" i="1"/>
  <c r="BH908" i="1"/>
  <c r="BE908" i="1"/>
  <c r="BG908" i="1"/>
  <c r="BK501" i="1"/>
  <c r="BI501" i="1"/>
  <c r="BJ501" i="1"/>
  <c r="BL501" i="1"/>
  <c r="BE865" i="1"/>
  <c r="BH865" i="1"/>
  <c r="BF865" i="1"/>
  <c r="BG865" i="1"/>
  <c r="BL898" i="1"/>
  <c r="BJ898" i="1"/>
  <c r="BK898" i="1"/>
  <c r="BI898" i="1"/>
  <c r="BK1020" i="1"/>
  <c r="BL1020" i="1"/>
  <c r="BI1020" i="1"/>
  <c r="BJ1020" i="1"/>
  <c r="BF1001" i="1"/>
  <c r="BH1001" i="1"/>
  <c r="BG1001" i="1"/>
  <c r="BE1001" i="1"/>
  <c r="BE219" i="1"/>
  <c r="BF219" i="1"/>
  <c r="BG219" i="1"/>
  <c r="BH219" i="1"/>
  <c r="BH268" i="1"/>
  <c r="BE268" i="1"/>
  <c r="BF268" i="1"/>
  <c r="BG268" i="1"/>
  <c r="BE334" i="1"/>
  <c r="BF334" i="1"/>
  <c r="BG334" i="1"/>
  <c r="BH334" i="1"/>
  <c r="BE127" i="1"/>
  <c r="BG127" i="1"/>
  <c r="BF127" i="1"/>
  <c r="BH127" i="1"/>
  <c r="BH480" i="1"/>
  <c r="BE480" i="1"/>
  <c r="BF480" i="1"/>
  <c r="BG480" i="1"/>
  <c r="BE629" i="1"/>
  <c r="BF629" i="1"/>
  <c r="BG629" i="1"/>
  <c r="BH629" i="1"/>
  <c r="BF614" i="1"/>
  <c r="BH614" i="1"/>
  <c r="BE614" i="1"/>
  <c r="BG614" i="1"/>
  <c r="BI126" i="1"/>
  <c r="BJ126" i="1"/>
  <c r="BK126" i="1"/>
  <c r="BL126" i="1"/>
  <c r="BH663" i="1"/>
  <c r="BF663" i="1"/>
  <c r="BG663" i="1"/>
  <c r="BE663" i="1"/>
  <c r="BI239" i="1"/>
  <c r="BK239" i="1"/>
  <c r="BL239" i="1"/>
  <c r="BJ239" i="1"/>
  <c r="BH218" i="1"/>
  <c r="BE218" i="1"/>
  <c r="BF218" i="1"/>
  <c r="BG218" i="1"/>
  <c r="BF600" i="1"/>
  <c r="BG600" i="1"/>
  <c r="BE600" i="1"/>
  <c r="BH600" i="1"/>
  <c r="BE664" i="1"/>
  <c r="BF664" i="1"/>
  <c r="BH664" i="1"/>
  <c r="BG664" i="1"/>
  <c r="BE984" i="1"/>
  <c r="BH984" i="1"/>
  <c r="BG984" i="1"/>
  <c r="BF984" i="1"/>
  <c r="BK112" i="1"/>
  <c r="BL112" i="1"/>
  <c r="BI112" i="1"/>
  <c r="BJ112" i="1"/>
  <c r="BJ176" i="1"/>
  <c r="BK176" i="1"/>
  <c r="BI176" i="1"/>
  <c r="BL176" i="1"/>
  <c r="BH34" i="1"/>
  <c r="BG34" i="1"/>
  <c r="BE34" i="1"/>
  <c r="BF34" i="1"/>
  <c r="BE618" i="1"/>
  <c r="BH618" i="1"/>
  <c r="BF618" i="1"/>
  <c r="BG618" i="1"/>
  <c r="BK130" i="1"/>
  <c r="BL130" i="1"/>
  <c r="BI130" i="1"/>
  <c r="BJ130" i="1"/>
  <c r="BF137" i="1"/>
  <c r="BG137" i="1"/>
  <c r="BH137" i="1"/>
  <c r="BE137" i="1"/>
  <c r="BH385" i="1"/>
  <c r="BE385" i="1"/>
  <c r="BF385" i="1"/>
  <c r="BG385" i="1"/>
  <c r="BF835" i="1"/>
  <c r="BE835" i="1"/>
  <c r="BG835" i="1"/>
  <c r="BH835" i="1"/>
  <c r="BI283" i="1"/>
  <c r="BJ283" i="1"/>
  <c r="BK283" i="1"/>
  <c r="BL283" i="1"/>
  <c r="BL428" i="1"/>
  <c r="BI428" i="1"/>
  <c r="BJ428" i="1"/>
  <c r="BK428" i="1"/>
  <c r="BE1009" i="1"/>
  <c r="BH1009" i="1"/>
  <c r="BG1009" i="1"/>
  <c r="BF1009" i="1"/>
  <c r="BL777" i="1"/>
  <c r="BI777" i="1"/>
  <c r="BJ777" i="1"/>
  <c r="BK777" i="1"/>
  <c r="BF596" i="1"/>
  <c r="BG596" i="1"/>
  <c r="BE596" i="1"/>
  <c r="BH596" i="1"/>
  <c r="BF841" i="1"/>
  <c r="BH841" i="1"/>
  <c r="BE841" i="1"/>
  <c r="BG841" i="1"/>
  <c r="BK602" i="1"/>
  <c r="BI602" i="1"/>
  <c r="BL602" i="1"/>
  <c r="BJ602" i="1"/>
  <c r="BK890" i="1"/>
  <c r="BJ890" i="1"/>
  <c r="BL890" i="1"/>
  <c r="BI890" i="1"/>
  <c r="BK908" i="1"/>
  <c r="BJ908" i="1"/>
  <c r="BI908" i="1"/>
  <c r="BL908" i="1"/>
  <c r="BL444" i="1"/>
  <c r="BI444" i="1"/>
  <c r="BJ444" i="1"/>
  <c r="BK444" i="1"/>
  <c r="BL832" i="1"/>
  <c r="BI832" i="1"/>
  <c r="BJ832" i="1"/>
  <c r="BK832" i="1"/>
  <c r="BJ948" i="1"/>
  <c r="BL948" i="1"/>
  <c r="BI948" i="1"/>
  <c r="BK948" i="1"/>
  <c r="BK216" i="1"/>
  <c r="BL216" i="1"/>
  <c r="BJ216" i="1"/>
  <c r="BI216" i="1"/>
  <c r="BF850" i="1"/>
  <c r="BH850" i="1"/>
  <c r="BE850" i="1"/>
  <c r="BG850" i="1"/>
  <c r="BK234" i="1"/>
  <c r="BJ234" i="1"/>
  <c r="BI234" i="1"/>
  <c r="BL234" i="1"/>
  <c r="BL649" i="1"/>
  <c r="BI649" i="1"/>
  <c r="BK649" i="1"/>
  <c r="BJ649" i="1"/>
  <c r="BL945" i="1"/>
  <c r="BI945" i="1"/>
  <c r="BJ945" i="1"/>
  <c r="BK945" i="1"/>
  <c r="BI763" i="1"/>
  <c r="BJ763" i="1"/>
  <c r="BL763" i="1"/>
  <c r="BK763" i="1"/>
  <c r="BE355" i="1"/>
  <c r="BH355" i="1"/>
  <c r="BF355" i="1"/>
  <c r="BG355" i="1"/>
  <c r="BG148" i="1"/>
  <c r="BE148" i="1"/>
  <c r="BF148" i="1"/>
  <c r="BH148" i="1"/>
  <c r="BH276" i="1"/>
  <c r="BE276" i="1"/>
  <c r="BG276" i="1"/>
  <c r="BF276" i="1"/>
  <c r="BG141" i="1"/>
  <c r="BF141" i="1"/>
  <c r="BE141" i="1"/>
  <c r="BH141" i="1"/>
  <c r="BH205" i="1"/>
  <c r="BG205" i="1"/>
  <c r="BF205" i="1"/>
  <c r="BE205" i="1"/>
  <c r="BF86" i="1"/>
  <c r="BE86" i="1"/>
  <c r="BH86" i="1"/>
  <c r="BG86" i="1"/>
  <c r="BF199" i="1"/>
  <c r="BG199" i="1"/>
  <c r="BH199" i="1"/>
  <c r="BE199" i="1"/>
  <c r="BF296" i="1"/>
  <c r="BE296" i="1"/>
  <c r="BG296" i="1"/>
  <c r="BH296" i="1"/>
  <c r="BH424" i="1"/>
  <c r="BE424" i="1"/>
  <c r="BF424" i="1"/>
  <c r="BG424" i="1"/>
  <c r="BG113" i="1"/>
  <c r="BF113" i="1"/>
  <c r="BH113" i="1"/>
  <c r="BE113" i="1"/>
  <c r="BJ149" i="1"/>
  <c r="BK149" i="1"/>
  <c r="BL149" i="1"/>
  <c r="BI149" i="1"/>
  <c r="BF878" i="1"/>
  <c r="BE878" i="1"/>
  <c r="BH878" i="1"/>
  <c r="BG878" i="1"/>
  <c r="BI390" i="1"/>
  <c r="BK390" i="1"/>
  <c r="BL390" i="1"/>
  <c r="BJ390" i="1"/>
  <c r="BH735" i="1"/>
  <c r="BG735" i="1"/>
  <c r="BF735" i="1"/>
  <c r="BE735" i="1"/>
  <c r="BI183" i="1"/>
  <c r="BL183" i="1"/>
  <c r="BK183" i="1"/>
  <c r="BJ183" i="1"/>
  <c r="BI695" i="1"/>
  <c r="BK695" i="1"/>
  <c r="BL695" i="1"/>
  <c r="BJ695" i="1"/>
  <c r="BH672" i="1"/>
  <c r="BE672" i="1"/>
  <c r="BG672" i="1"/>
  <c r="BF672" i="1"/>
  <c r="BE800" i="1"/>
  <c r="BG800" i="1"/>
  <c r="BH800" i="1"/>
  <c r="BF800" i="1"/>
  <c r="BG928" i="1"/>
  <c r="BH928" i="1"/>
  <c r="BE928" i="1"/>
  <c r="BF928" i="1"/>
  <c r="BL184" i="1"/>
  <c r="BI184" i="1"/>
  <c r="BJ184" i="1"/>
  <c r="BK184" i="1"/>
  <c r="BF754" i="1"/>
  <c r="BE754" i="1"/>
  <c r="BG754" i="1"/>
  <c r="BH754" i="1"/>
  <c r="BF779" i="1"/>
  <c r="BH779" i="1"/>
  <c r="BG779" i="1"/>
  <c r="BE779" i="1"/>
  <c r="BF971" i="1"/>
  <c r="BH971" i="1"/>
  <c r="BG971" i="1"/>
  <c r="BE971" i="1"/>
  <c r="BI355" i="1"/>
  <c r="BK355" i="1"/>
  <c r="BL355" i="1"/>
  <c r="BJ355" i="1"/>
  <c r="BI81" i="1"/>
  <c r="BK81" i="1"/>
  <c r="BL81" i="1"/>
  <c r="BJ81" i="1"/>
  <c r="BI852" i="1"/>
  <c r="BL852" i="1"/>
  <c r="BJ852" i="1"/>
  <c r="BK852" i="1"/>
  <c r="BK301" i="1"/>
  <c r="BJ301" i="1"/>
  <c r="BI301" i="1"/>
  <c r="BL301" i="1"/>
  <c r="BI654" i="1"/>
  <c r="BJ654" i="1"/>
  <c r="BK654" i="1"/>
  <c r="BL654" i="1"/>
  <c r="BL564" i="1"/>
  <c r="BK564" i="1"/>
  <c r="BI564" i="1"/>
  <c r="BJ564" i="1"/>
  <c r="BL472" i="1"/>
  <c r="BI472" i="1"/>
  <c r="BJ472" i="1"/>
  <c r="BK472" i="1"/>
  <c r="BI666" i="1"/>
  <c r="BJ666" i="1"/>
  <c r="BK666" i="1"/>
  <c r="BL666" i="1"/>
  <c r="BH156" i="1"/>
  <c r="BE156" i="1"/>
  <c r="BG156" i="1"/>
  <c r="BF156" i="1"/>
  <c r="BH533" i="1"/>
  <c r="BF533" i="1"/>
  <c r="BG533" i="1"/>
  <c r="BE533" i="1"/>
  <c r="BE30" i="1"/>
  <c r="BH30" i="1"/>
  <c r="BG30" i="1"/>
  <c r="BF30" i="1"/>
  <c r="BF286" i="1"/>
  <c r="BG286" i="1"/>
  <c r="BH286" i="1"/>
  <c r="BE286" i="1"/>
  <c r="BH542" i="1"/>
  <c r="BE542" i="1"/>
  <c r="BG542" i="1"/>
  <c r="BF542" i="1"/>
  <c r="BF207" i="1"/>
  <c r="BE207" i="1"/>
  <c r="BG207" i="1"/>
  <c r="BH207" i="1"/>
  <c r="BF773" i="1"/>
  <c r="BH773" i="1"/>
  <c r="BG773" i="1"/>
  <c r="BE773" i="1"/>
  <c r="BE521" i="1"/>
  <c r="BH521" i="1"/>
  <c r="BF521" i="1"/>
  <c r="BG521" i="1"/>
  <c r="BE807" i="1"/>
  <c r="BH807" i="1"/>
  <c r="BG807" i="1"/>
  <c r="BF807" i="1"/>
  <c r="BI127" i="1"/>
  <c r="BJ127" i="1"/>
  <c r="BK127" i="1"/>
  <c r="BL127" i="1"/>
  <c r="BJ639" i="1"/>
  <c r="BL639" i="1"/>
  <c r="BI639" i="1"/>
  <c r="BK639" i="1"/>
  <c r="BE808" i="1"/>
  <c r="BF808" i="1"/>
  <c r="BG808" i="1"/>
  <c r="BH808" i="1"/>
  <c r="BI320" i="1"/>
  <c r="BK320" i="1"/>
  <c r="BJ320" i="1"/>
  <c r="BL320" i="1"/>
  <c r="BF762" i="1"/>
  <c r="BE762" i="1"/>
  <c r="BG762" i="1"/>
  <c r="BH762" i="1"/>
  <c r="BJ274" i="1"/>
  <c r="BK274" i="1"/>
  <c r="BL274" i="1"/>
  <c r="BI274" i="1"/>
  <c r="BF979" i="1"/>
  <c r="BE979" i="1"/>
  <c r="BH979" i="1"/>
  <c r="BG979" i="1"/>
  <c r="BL299" i="1"/>
  <c r="BK299" i="1"/>
  <c r="BI299" i="1"/>
  <c r="BJ299" i="1"/>
  <c r="BJ113" i="1"/>
  <c r="BK113" i="1"/>
  <c r="BL113" i="1"/>
  <c r="BI113" i="1"/>
  <c r="BI766" i="1"/>
  <c r="BJ766" i="1"/>
  <c r="BK766" i="1"/>
  <c r="BL766" i="1"/>
  <c r="BI505" i="1"/>
  <c r="BK505" i="1"/>
  <c r="BJ505" i="1"/>
  <c r="BL505" i="1"/>
  <c r="BK116" i="1"/>
  <c r="BI116" i="1"/>
  <c r="BJ116" i="1"/>
  <c r="BL116" i="1"/>
  <c r="BJ904" i="1"/>
  <c r="BI904" i="1"/>
  <c r="BL904" i="1"/>
  <c r="BK904" i="1"/>
  <c r="BK73" i="1"/>
  <c r="BL73" i="1"/>
  <c r="BI73" i="1"/>
  <c r="BJ73" i="1"/>
  <c r="BJ733" i="1"/>
  <c r="BK733" i="1"/>
  <c r="BL733" i="1"/>
  <c r="BI733" i="1"/>
  <c r="BJ157" i="1"/>
  <c r="BK157" i="1"/>
  <c r="BL157" i="1"/>
  <c r="BI157" i="1"/>
  <c r="BJ932" i="1"/>
  <c r="BK932" i="1"/>
  <c r="BI932" i="1"/>
  <c r="BL932" i="1"/>
  <c r="BH1004" i="1"/>
  <c r="BF1004" i="1"/>
  <c r="BE1004" i="1"/>
  <c r="BG1004" i="1"/>
  <c r="BI668" i="1"/>
  <c r="BJ668" i="1"/>
  <c r="BK668" i="1"/>
  <c r="BL668" i="1"/>
  <c r="BK931" i="1"/>
  <c r="BL931" i="1"/>
  <c r="BJ931" i="1"/>
  <c r="BI931" i="1"/>
  <c r="BE564" i="1"/>
  <c r="BH564" i="1"/>
  <c r="BG564" i="1"/>
  <c r="BF564" i="1"/>
  <c r="BE200" i="1"/>
  <c r="BF200" i="1"/>
  <c r="BH200" i="1"/>
  <c r="BG200" i="1"/>
  <c r="BL102" i="1"/>
  <c r="BI102" i="1"/>
  <c r="BJ102" i="1"/>
  <c r="BK102" i="1"/>
  <c r="BJ407" i="1"/>
  <c r="BI407" i="1"/>
  <c r="BK407" i="1"/>
  <c r="BL407" i="1"/>
  <c r="BK864" i="1"/>
  <c r="BI864" i="1"/>
  <c r="BL864" i="1"/>
  <c r="BJ864" i="1"/>
  <c r="BE51" i="1"/>
  <c r="BF51" i="1"/>
  <c r="BG51" i="1"/>
  <c r="BH51" i="1"/>
  <c r="BH371" i="1"/>
  <c r="BE371" i="1"/>
  <c r="BG371" i="1"/>
  <c r="BF371" i="1"/>
  <c r="BF563" i="1"/>
  <c r="BG563" i="1"/>
  <c r="BH563" i="1"/>
  <c r="BE563" i="1"/>
  <c r="BG221" i="1"/>
  <c r="BE221" i="1"/>
  <c r="BF221" i="1"/>
  <c r="BH221" i="1"/>
  <c r="BE279" i="1"/>
  <c r="BF279" i="1"/>
  <c r="BG279" i="1"/>
  <c r="BH279" i="1"/>
  <c r="BE653" i="1"/>
  <c r="BF653" i="1"/>
  <c r="BG653" i="1"/>
  <c r="BH653" i="1"/>
  <c r="BK37" i="1"/>
  <c r="BJ37" i="1"/>
  <c r="BI37" i="1"/>
  <c r="BL37" i="1"/>
  <c r="BF766" i="1"/>
  <c r="BE766" i="1"/>
  <c r="BH766" i="1"/>
  <c r="BG766" i="1"/>
  <c r="BJ278" i="1"/>
  <c r="BK278" i="1"/>
  <c r="BL278" i="1"/>
  <c r="BI278" i="1"/>
  <c r="BH879" i="1"/>
  <c r="BG879" i="1"/>
  <c r="BF879" i="1"/>
  <c r="BE879" i="1"/>
  <c r="BK391" i="1"/>
  <c r="BI391" i="1"/>
  <c r="BL391" i="1"/>
  <c r="BJ391" i="1"/>
  <c r="BG58" i="1"/>
  <c r="BH58" i="1"/>
  <c r="BE58" i="1"/>
  <c r="BF58" i="1"/>
  <c r="BL328" i="1"/>
  <c r="BI328" i="1"/>
  <c r="BJ328" i="1"/>
  <c r="BK328" i="1"/>
  <c r="BJ282" i="1"/>
  <c r="BK282" i="1"/>
  <c r="BL282" i="1"/>
  <c r="BI282" i="1"/>
  <c r="BG987" i="1"/>
  <c r="BE987" i="1"/>
  <c r="BF987" i="1"/>
  <c r="BH987" i="1"/>
  <c r="BI371" i="1"/>
  <c r="BJ371" i="1"/>
  <c r="BK371" i="1"/>
  <c r="BL371" i="1"/>
  <c r="BL710" i="1"/>
  <c r="BJ710" i="1"/>
  <c r="BI710" i="1"/>
  <c r="BK710" i="1"/>
  <c r="BK924" i="1"/>
  <c r="BJ924" i="1"/>
  <c r="BI924" i="1"/>
  <c r="BL924" i="1"/>
  <c r="BI165" i="1"/>
  <c r="BL165" i="1"/>
  <c r="BK165" i="1"/>
  <c r="BJ165" i="1"/>
  <c r="BI711" i="1"/>
  <c r="BK711" i="1"/>
  <c r="BJ711" i="1"/>
  <c r="BL711" i="1"/>
  <c r="BI845" i="1"/>
  <c r="BK845" i="1"/>
  <c r="BL845" i="1"/>
  <c r="BJ845" i="1"/>
  <c r="BL929" i="1"/>
  <c r="BK929" i="1"/>
  <c r="BI929" i="1"/>
  <c r="BJ929" i="1"/>
  <c r="BI781" i="1"/>
  <c r="BK781" i="1"/>
  <c r="BJ781" i="1"/>
  <c r="BL781" i="1"/>
  <c r="BJ978" i="1"/>
  <c r="BI978" i="1"/>
  <c r="BK978" i="1"/>
  <c r="BL978" i="1"/>
  <c r="BI245" i="1"/>
  <c r="BL245" i="1"/>
  <c r="BK245" i="1"/>
  <c r="BJ245" i="1"/>
  <c r="BH323" i="1"/>
  <c r="BE323" i="1"/>
  <c r="BF323" i="1"/>
  <c r="BG323" i="1"/>
  <c r="BE45" i="1"/>
  <c r="BF45" i="1"/>
  <c r="BG45" i="1"/>
  <c r="BH45" i="1"/>
  <c r="BE429" i="1"/>
  <c r="BH429" i="1"/>
  <c r="BG429" i="1"/>
  <c r="BF429" i="1"/>
  <c r="BE54" i="1"/>
  <c r="BG54" i="1"/>
  <c r="BF54" i="1"/>
  <c r="BH54" i="1"/>
  <c r="BH438" i="1"/>
  <c r="BG438" i="1"/>
  <c r="BE438" i="1"/>
  <c r="BF438" i="1"/>
  <c r="BH167" i="1"/>
  <c r="BE167" i="1"/>
  <c r="BF167" i="1"/>
  <c r="BG167" i="1"/>
  <c r="BE654" i="1"/>
  <c r="BH654" i="1"/>
  <c r="BF654" i="1"/>
  <c r="BG654" i="1"/>
  <c r="BF895" i="1"/>
  <c r="BH895" i="1"/>
  <c r="BE895" i="1"/>
  <c r="BG895" i="1"/>
  <c r="BH97" i="1"/>
  <c r="BE97" i="1"/>
  <c r="BF97" i="1"/>
  <c r="BG97" i="1"/>
  <c r="BI364" i="1"/>
  <c r="BL364" i="1"/>
  <c r="BK364" i="1"/>
  <c r="BJ364" i="1"/>
  <c r="BE187" i="1"/>
  <c r="BF187" i="1"/>
  <c r="BG187" i="1"/>
  <c r="BH187" i="1"/>
  <c r="BF108" i="1"/>
  <c r="BE108" i="1"/>
  <c r="BG108" i="1"/>
  <c r="BH108" i="1"/>
  <c r="BH229" i="1"/>
  <c r="BG229" i="1"/>
  <c r="BE229" i="1"/>
  <c r="BF229" i="1"/>
  <c r="BE159" i="1"/>
  <c r="BH159" i="1"/>
  <c r="BF159" i="1"/>
  <c r="BG159" i="1"/>
  <c r="BF981" i="1"/>
  <c r="BE981" i="1"/>
  <c r="BG981" i="1"/>
  <c r="BH981" i="1"/>
  <c r="BJ45" i="1"/>
  <c r="BI45" i="1"/>
  <c r="BK45" i="1"/>
  <c r="BL45" i="1"/>
  <c r="BK30" i="1"/>
  <c r="BJ30" i="1"/>
  <c r="BL30" i="1"/>
  <c r="BI30" i="1"/>
  <c r="BL542" i="1"/>
  <c r="BK542" i="1"/>
  <c r="BJ542" i="1"/>
  <c r="BI542" i="1"/>
  <c r="BH345" i="1"/>
  <c r="BG345" i="1"/>
  <c r="BE345" i="1"/>
  <c r="BF345" i="1"/>
  <c r="BG823" i="1"/>
  <c r="BH823" i="1"/>
  <c r="BE823" i="1"/>
  <c r="BF823" i="1"/>
  <c r="BI207" i="1"/>
  <c r="BJ207" i="1"/>
  <c r="BK207" i="1"/>
  <c r="BL207" i="1"/>
  <c r="BE1016" i="1"/>
  <c r="BF1016" i="1"/>
  <c r="BG1016" i="1"/>
  <c r="BH1016" i="1"/>
  <c r="BL528" i="1"/>
  <c r="BI528" i="1"/>
  <c r="BJ528" i="1"/>
  <c r="BK528" i="1"/>
  <c r="BI656" i="1"/>
  <c r="BL656" i="1"/>
  <c r="BJ656" i="1"/>
  <c r="BK656" i="1"/>
  <c r="BJ418" i="1"/>
  <c r="BL418" i="1"/>
  <c r="BI418" i="1"/>
  <c r="BK418" i="1"/>
  <c r="BF931" i="1"/>
  <c r="BE931" i="1"/>
  <c r="BG931" i="1"/>
  <c r="BH931" i="1"/>
  <c r="BL123" i="1"/>
  <c r="BK123" i="1"/>
  <c r="BI123" i="1"/>
  <c r="BJ123" i="1"/>
  <c r="BJ635" i="1"/>
  <c r="BI635" i="1"/>
  <c r="BL635" i="1"/>
  <c r="BK635" i="1"/>
  <c r="BK169" i="1"/>
  <c r="BL169" i="1"/>
  <c r="BI169" i="1"/>
  <c r="BJ169" i="1"/>
  <c r="BL910" i="1"/>
  <c r="BJ910" i="1"/>
  <c r="BK910" i="1"/>
  <c r="BI910" i="1"/>
  <c r="BI513" i="1"/>
  <c r="BK513" i="1"/>
  <c r="BJ513" i="1"/>
  <c r="BL513" i="1"/>
  <c r="BL636" i="1"/>
  <c r="BI636" i="1"/>
  <c r="BJ636" i="1"/>
  <c r="BK636" i="1"/>
  <c r="BK783" i="1"/>
  <c r="BI783" i="1"/>
  <c r="BL783" i="1"/>
  <c r="BJ783" i="1"/>
  <c r="BI975" i="1"/>
  <c r="BL975" i="1"/>
  <c r="BJ975" i="1"/>
  <c r="BK975" i="1"/>
  <c r="BK728" i="1"/>
  <c r="BL728" i="1"/>
  <c r="BI728" i="1"/>
  <c r="BJ728" i="1"/>
  <c r="BI209" i="1"/>
  <c r="BK209" i="1"/>
  <c r="BJ209" i="1"/>
  <c r="BL209" i="1"/>
  <c r="BI677" i="1"/>
  <c r="BJ677" i="1"/>
  <c r="BL677" i="1"/>
  <c r="BK677" i="1"/>
  <c r="BI844" i="1"/>
  <c r="BL844" i="1"/>
  <c r="BK844" i="1"/>
  <c r="BJ844" i="1"/>
  <c r="BL108" i="1"/>
  <c r="BJ108" i="1"/>
  <c r="BK108" i="1"/>
  <c r="BI108" i="1"/>
  <c r="BE161" i="1"/>
  <c r="BF161" i="1"/>
  <c r="BH161" i="1"/>
  <c r="BG161" i="1"/>
  <c r="BF969" i="1"/>
  <c r="BG969" i="1"/>
  <c r="BH969" i="1"/>
  <c r="BE969" i="1"/>
  <c r="BK986" i="1"/>
  <c r="BL986" i="1"/>
  <c r="BJ986" i="1"/>
  <c r="BI986" i="1"/>
  <c r="BH431" i="1"/>
  <c r="BG431" i="1"/>
  <c r="BE431" i="1"/>
  <c r="BF431" i="1"/>
  <c r="BJ755" i="1"/>
  <c r="BL755" i="1"/>
  <c r="BI755" i="1"/>
  <c r="BK755" i="1"/>
  <c r="BG692" i="1"/>
  <c r="BF692" i="1"/>
  <c r="BH692" i="1"/>
  <c r="BE692" i="1"/>
  <c r="BH374" i="1"/>
  <c r="BF374" i="1"/>
  <c r="BG374" i="1"/>
  <c r="BE374" i="1"/>
  <c r="BF456" i="1"/>
  <c r="BG456" i="1"/>
  <c r="BE456" i="1"/>
  <c r="BH456" i="1"/>
  <c r="BG585" i="1"/>
  <c r="BF585" i="1"/>
  <c r="BE585" i="1"/>
  <c r="BH585" i="1"/>
  <c r="BL387" i="1"/>
  <c r="BK387" i="1"/>
  <c r="BJ387" i="1"/>
  <c r="BI387" i="1"/>
  <c r="BI189" i="1"/>
  <c r="BL189" i="1"/>
  <c r="BJ189" i="1"/>
  <c r="BK189" i="1"/>
  <c r="BI881" i="1"/>
  <c r="BK881" i="1"/>
  <c r="BL881" i="1"/>
  <c r="BJ881" i="1"/>
  <c r="BH309" i="1"/>
  <c r="BE309" i="1"/>
  <c r="BG309" i="1"/>
  <c r="BF309" i="1"/>
  <c r="BE239" i="1"/>
  <c r="BF239" i="1"/>
  <c r="BG239" i="1"/>
  <c r="BH239" i="1"/>
  <c r="BE399" i="1"/>
  <c r="BF399" i="1"/>
  <c r="BG399" i="1"/>
  <c r="BH399" i="1"/>
  <c r="BF985" i="1"/>
  <c r="BE985" i="1"/>
  <c r="BG985" i="1"/>
  <c r="BH985" i="1"/>
  <c r="BE620" i="1"/>
  <c r="BF620" i="1"/>
  <c r="BH620" i="1"/>
  <c r="BG620" i="1"/>
  <c r="BF747" i="1"/>
  <c r="BE747" i="1"/>
  <c r="BH747" i="1"/>
  <c r="BG747" i="1"/>
  <c r="BE83" i="1"/>
  <c r="BF83" i="1"/>
  <c r="BH83" i="1"/>
  <c r="BG83" i="1"/>
  <c r="BE189" i="1"/>
  <c r="BF189" i="1"/>
  <c r="BG189" i="1"/>
  <c r="BH189" i="1"/>
  <c r="BI999" i="1"/>
  <c r="BJ999" i="1"/>
  <c r="BK999" i="1"/>
  <c r="BL999" i="1"/>
  <c r="BK980" i="1"/>
  <c r="BI980" i="1"/>
  <c r="BL980" i="1"/>
  <c r="BJ980" i="1"/>
  <c r="BI887" i="1"/>
  <c r="BJ887" i="1"/>
  <c r="BK887" i="1"/>
  <c r="BL887" i="1"/>
  <c r="BH96" i="1"/>
  <c r="BG96" i="1"/>
  <c r="BE96" i="1"/>
  <c r="BF96" i="1"/>
  <c r="BI254" i="1"/>
  <c r="BJ254" i="1"/>
  <c r="BK254" i="1"/>
  <c r="BL254" i="1"/>
  <c r="BJ258" i="1"/>
  <c r="BK258" i="1"/>
  <c r="BL258" i="1"/>
  <c r="BI258" i="1"/>
  <c r="BI701" i="1"/>
  <c r="BK701" i="1"/>
  <c r="BJ701" i="1"/>
  <c r="BL701" i="1"/>
  <c r="BI348" i="1"/>
  <c r="BL348" i="1"/>
  <c r="BK348" i="1"/>
  <c r="BJ348" i="1"/>
  <c r="BG608" i="1"/>
  <c r="BF608" i="1"/>
  <c r="BE608" i="1"/>
  <c r="BH608" i="1"/>
  <c r="BE169" i="1"/>
  <c r="BG169" i="1"/>
  <c r="BH169" i="1"/>
  <c r="BF169" i="1"/>
  <c r="BE478" i="1"/>
  <c r="BH478" i="1"/>
  <c r="BF478" i="1"/>
  <c r="BG478" i="1"/>
  <c r="BI894" i="1"/>
  <c r="BJ894" i="1"/>
  <c r="BL894" i="1"/>
  <c r="BK894" i="1"/>
  <c r="BK652" i="1"/>
  <c r="BI652" i="1"/>
  <c r="BJ652" i="1"/>
  <c r="BL652" i="1"/>
  <c r="BE849" i="1"/>
  <c r="BF849" i="1"/>
  <c r="BG849" i="1"/>
  <c r="BH849" i="1"/>
  <c r="BJ131" i="1"/>
  <c r="BL131" i="1"/>
  <c r="BI131" i="1"/>
  <c r="BK131" i="1"/>
  <c r="BH124" i="1"/>
  <c r="BF124" i="1"/>
  <c r="BE124" i="1"/>
  <c r="BG124" i="1"/>
  <c r="BG382" i="1"/>
  <c r="BF382" i="1"/>
  <c r="BH382" i="1"/>
  <c r="BE382" i="1"/>
  <c r="BE111" i="1"/>
  <c r="BG111" i="1"/>
  <c r="BH111" i="1"/>
  <c r="BF111" i="1"/>
  <c r="BE273" i="1"/>
  <c r="BF273" i="1"/>
  <c r="BH273" i="1"/>
  <c r="BG273" i="1"/>
  <c r="BF790" i="1"/>
  <c r="BE790" i="1"/>
  <c r="BG790" i="1"/>
  <c r="BH790" i="1"/>
  <c r="BI159" i="1"/>
  <c r="BK159" i="1"/>
  <c r="BL159" i="1"/>
  <c r="BJ159" i="1"/>
  <c r="BI671" i="1"/>
  <c r="BK671" i="1"/>
  <c r="BJ671" i="1"/>
  <c r="BL671" i="1"/>
  <c r="BF840" i="1"/>
  <c r="BE840" i="1"/>
  <c r="BG840" i="1"/>
  <c r="BH840" i="1"/>
  <c r="BK160" i="1"/>
  <c r="BL160" i="1"/>
  <c r="BI160" i="1"/>
  <c r="BJ160" i="1"/>
  <c r="BE986" i="1"/>
  <c r="BG986" i="1"/>
  <c r="BH986" i="1"/>
  <c r="BF986" i="1"/>
  <c r="BE329" i="1"/>
  <c r="BF329" i="1"/>
  <c r="BH329" i="1"/>
  <c r="BG329" i="1"/>
  <c r="BI75" i="1"/>
  <c r="BJ75" i="1"/>
  <c r="BK75" i="1"/>
  <c r="BL75" i="1"/>
  <c r="BI732" i="1"/>
  <c r="BJ732" i="1"/>
  <c r="BK732" i="1"/>
  <c r="BL732" i="1"/>
  <c r="BJ293" i="1"/>
  <c r="BK293" i="1"/>
  <c r="BI293" i="1"/>
  <c r="BL293" i="1"/>
  <c r="BL453" i="1"/>
  <c r="BJ453" i="1"/>
  <c r="BI453" i="1"/>
  <c r="BK453" i="1"/>
  <c r="BE139" i="1"/>
  <c r="BG139" i="1"/>
  <c r="BF139" i="1"/>
  <c r="BH139" i="1"/>
  <c r="BE267" i="1"/>
  <c r="BH267" i="1"/>
  <c r="BG267" i="1"/>
  <c r="BF267" i="1"/>
  <c r="BF587" i="1"/>
  <c r="BG587" i="1"/>
  <c r="BE587" i="1"/>
  <c r="BH587" i="1"/>
  <c r="BF53" i="1"/>
  <c r="BH53" i="1"/>
  <c r="BE53" i="1"/>
  <c r="BG53" i="1"/>
  <c r="BF501" i="1"/>
  <c r="BH501" i="1"/>
  <c r="BG501" i="1"/>
  <c r="BE501" i="1"/>
  <c r="BH464" i="1"/>
  <c r="BE464" i="1"/>
  <c r="BF464" i="1"/>
  <c r="BG464" i="1"/>
  <c r="BG592" i="1"/>
  <c r="BH592" i="1"/>
  <c r="BE592" i="1"/>
  <c r="BF592" i="1"/>
  <c r="BF741" i="1"/>
  <c r="BH741" i="1"/>
  <c r="BG741" i="1"/>
  <c r="BE741" i="1"/>
  <c r="BE434" i="1"/>
  <c r="BF434" i="1"/>
  <c r="BH434" i="1"/>
  <c r="BG434" i="1"/>
  <c r="BF598" i="1"/>
  <c r="BG598" i="1"/>
  <c r="BH598" i="1"/>
  <c r="BE598" i="1"/>
  <c r="BJ110" i="1"/>
  <c r="BK110" i="1"/>
  <c r="BL110" i="1"/>
  <c r="BI110" i="1"/>
  <c r="BF903" i="1"/>
  <c r="BH903" i="1"/>
  <c r="BG903" i="1"/>
  <c r="BE903" i="1"/>
  <c r="BI479" i="1"/>
  <c r="BK479" i="1"/>
  <c r="BJ479" i="1"/>
  <c r="BL479" i="1"/>
  <c r="BE968" i="1"/>
  <c r="BF968" i="1"/>
  <c r="BG968" i="1"/>
  <c r="BH968" i="1"/>
  <c r="BE794" i="1"/>
  <c r="BF794" i="1"/>
  <c r="BG794" i="1"/>
  <c r="BH794" i="1"/>
  <c r="BK306" i="1"/>
  <c r="BJ306" i="1"/>
  <c r="BI306" i="1"/>
  <c r="BL306" i="1"/>
  <c r="BF691" i="1"/>
  <c r="BG691" i="1"/>
  <c r="BH691" i="1"/>
  <c r="BE691" i="1"/>
  <c r="BF819" i="1"/>
  <c r="BG819" i="1"/>
  <c r="BE819" i="1"/>
  <c r="BH819" i="1"/>
  <c r="BI395" i="1"/>
  <c r="BL395" i="1"/>
  <c r="BJ395" i="1"/>
  <c r="BK395" i="1"/>
  <c r="BL212" i="1"/>
  <c r="BI212" i="1"/>
  <c r="BK212" i="1"/>
  <c r="BJ212" i="1"/>
  <c r="BI990" i="1"/>
  <c r="BJ990" i="1"/>
  <c r="BK990" i="1"/>
  <c r="BL990" i="1"/>
  <c r="BJ927" i="1"/>
  <c r="BK927" i="1"/>
  <c r="BL927" i="1"/>
  <c r="BI927" i="1"/>
  <c r="BI25" i="1"/>
  <c r="BJ25" i="1"/>
  <c r="BK25" i="1"/>
  <c r="BL25" i="1"/>
  <c r="BK237" i="1"/>
  <c r="BI237" i="1"/>
  <c r="BL237" i="1"/>
  <c r="BJ237" i="1"/>
  <c r="BF836" i="1"/>
  <c r="BG836" i="1"/>
  <c r="BH836" i="1"/>
  <c r="BE836" i="1"/>
  <c r="BL697" i="1"/>
  <c r="BI697" i="1"/>
  <c r="BK697" i="1"/>
  <c r="BJ697" i="1"/>
  <c r="BI401" i="1"/>
  <c r="BJ401" i="1"/>
  <c r="BL401" i="1"/>
  <c r="BK401" i="1"/>
  <c r="BL413" i="1"/>
  <c r="BI413" i="1"/>
  <c r="BK413" i="1"/>
  <c r="BJ413" i="1"/>
  <c r="BK938" i="1"/>
  <c r="BI938" i="1"/>
  <c r="BL938" i="1"/>
  <c r="BJ938" i="1"/>
  <c r="BK963" i="1"/>
  <c r="BI963" i="1"/>
  <c r="BJ963" i="1"/>
  <c r="BL963" i="1"/>
  <c r="BI1021" i="1"/>
  <c r="BJ1021" i="1"/>
  <c r="BK1021" i="1"/>
  <c r="BL1021" i="1"/>
  <c r="BL740" i="1"/>
  <c r="BI740" i="1"/>
  <c r="BJ740" i="1"/>
  <c r="BK740" i="1"/>
  <c r="BE275" i="1"/>
  <c r="BH275" i="1"/>
  <c r="BF275" i="1"/>
  <c r="BG275" i="1"/>
  <c r="BH580" i="1"/>
  <c r="BE580" i="1"/>
  <c r="BF580" i="1"/>
  <c r="BG580" i="1"/>
  <c r="BG381" i="1"/>
  <c r="BH381" i="1"/>
  <c r="BF381" i="1"/>
  <c r="BE381" i="1"/>
  <c r="BH198" i="1"/>
  <c r="BG198" i="1"/>
  <c r="BF198" i="1"/>
  <c r="BE198" i="1"/>
  <c r="BH216" i="1"/>
  <c r="BG216" i="1"/>
  <c r="BE216" i="1"/>
  <c r="BF216" i="1"/>
  <c r="BF242" i="1"/>
  <c r="BG242" i="1"/>
  <c r="BH242" i="1"/>
  <c r="BE242" i="1"/>
  <c r="BE862" i="1"/>
  <c r="BH862" i="1"/>
  <c r="BF862" i="1"/>
  <c r="BG862" i="1"/>
  <c r="BL374" i="1"/>
  <c r="BK374" i="1"/>
  <c r="BJ374" i="1"/>
  <c r="BI374" i="1"/>
  <c r="BF911" i="1"/>
  <c r="BH911" i="1"/>
  <c r="BG911" i="1"/>
  <c r="BE911" i="1"/>
  <c r="BK359" i="1"/>
  <c r="BL359" i="1"/>
  <c r="BI359" i="1"/>
  <c r="BJ359" i="1"/>
  <c r="BF186" i="1"/>
  <c r="BH186" i="1"/>
  <c r="BG186" i="1"/>
  <c r="BE186" i="1"/>
  <c r="BL58" i="1"/>
  <c r="BK58" i="1"/>
  <c r="BI58" i="1"/>
  <c r="BJ58" i="1"/>
  <c r="BK378" i="1"/>
  <c r="BI378" i="1"/>
  <c r="BL378" i="1"/>
  <c r="BJ378" i="1"/>
  <c r="BE361" i="1"/>
  <c r="BG361" i="1"/>
  <c r="BF361" i="1"/>
  <c r="BH361" i="1"/>
  <c r="BF955" i="1"/>
  <c r="BH955" i="1"/>
  <c r="BG955" i="1"/>
  <c r="BE955" i="1"/>
  <c r="BJ467" i="1"/>
  <c r="BI467" i="1"/>
  <c r="BK467" i="1"/>
  <c r="BL467" i="1"/>
  <c r="BI742" i="1"/>
  <c r="BJ742" i="1"/>
  <c r="BK742" i="1"/>
  <c r="BL742" i="1"/>
  <c r="BI772" i="1"/>
  <c r="BJ772" i="1"/>
  <c r="BL772" i="1"/>
  <c r="BK772" i="1"/>
  <c r="BJ405" i="1"/>
  <c r="BK405" i="1"/>
  <c r="BL405" i="1"/>
  <c r="BI405" i="1"/>
  <c r="BJ956" i="1"/>
  <c r="BK956" i="1"/>
  <c r="BI956" i="1"/>
  <c r="BL956" i="1"/>
  <c r="BI925" i="1"/>
  <c r="BJ925" i="1"/>
  <c r="BK925" i="1"/>
  <c r="BL925" i="1"/>
  <c r="BF881" i="1"/>
  <c r="BH881" i="1"/>
  <c r="BG881" i="1"/>
  <c r="BE881" i="1"/>
  <c r="BI682" i="1"/>
  <c r="BL682" i="1"/>
  <c r="BJ682" i="1"/>
  <c r="BK682" i="1"/>
  <c r="BG612" i="1"/>
  <c r="BH612" i="1"/>
  <c r="BE612" i="1"/>
  <c r="BF612" i="1"/>
  <c r="BK833" i="1"/>
  <c r="BL833" i="1"/>
  <c r="BI833" i="1"/>
  <c r="BJ833" i="1"/>
  <c r="BI965" i="1"/>
  <c r="BK965" i="1"/>
  <c r="BL965" i="1"/>
  <c r="BJ965" i="1"/>
  <c r="BI946" i="1"/>
  <c r="BK946" i="1"/>
  <c r="BJ946" i="1"/>
  <c r="BL946" i="1"/>
  <c r="BL971" i="1"/>
  <c r="BI971" i="1"/>
  <c r="BJ971" i="1"/>
  <c r="BK971" i="1"/>
  <c r="BJ597" i="1"/>
  <c r="BI597" i="1"/>
  <c r="BK597" i="1"/>
  <c r="BL597" i="1"/>
  <c r="BK614" i="1"/>
  <c r="BI614" i="1"/>
  <c r="BJ614" i="1"/>
  <c r="BL614" i="1"/>
  <c r="BJ546" i="1"/>
  <c r="BK546" i="1"/>
  <c r="BI546" i="1"/>
  <c r="BL546" i="1"/>
  <c r="BJ800" i="1"/>
  <c r="BK800" i="1"/>
  <c r="BI800" i="1"/>
  <c r="BL800" i="1"/>
  <c r="BL916" i="1"/>
  <c r="BJ916" i="1"/>
  <c r="BK916" i="1"/>
  <c r="BI916" i="1"/>
  <c r="BJ866" i="1"/>
  <c r="BK866" i="1"/>
  <c r="BI866" i="1"/>
  <c r="BL866" i="1"/>
  <c r="BF155" i="1"/>
  <c r="BG155" i="1"/>
  <c r="BH155" i="1"/>
  <c r="BE155" i="1"/>
  <c r="BE347" i="1"/>
  <c r="BF347" i="1"/>
  <c r="BG347" i="1"/>
  <c r="BH347" i="1"/>
  <c r="BG524" i="1"/>
  <c r="BH524" i="1"/>
  <c r="BE524" i="1"/>
  <c r="BF524" i="1"/>
  <c r="BH389" i="1"/>
  <c r="BE389" i="1"/>
  <c r="BG389" i="1"/>
  <c r="BF389" i="1"/>
  <c r="BE142" i="1"/>
  <c r="BF142" i="1"/>
  <c r="BH142" i="1"/>
  <c r="BG142" i="1"/>
  <c r="BH526" i="1"/>
  <c r="BE526" i="1"/>
  <c r="BF526" i="1"/>
  <c r="BG526" i="1"/>
  <c r="BF255" i="1"/>
  <c r="BG255" i="1"/>
  <c r="BH255" i="1"/>
  <c r="BE255" i="1"/>
  <c r="BF160" i="1"/>
  <c r="BH160" i="1"/>
  <c r="BG160" i="1"/>
  <c r="BE160" i="1"/>
  <c r="BH416" i="1"/>
  <c r="BE416" i="1"/>
  <c r="BF416" i="1"/>
  <c r="BG416" i="1"/>
  <c r="BE337" i="1"/>
  <c r="BF337" i="1"/>
  <c r="BG337" i="1"/>
  <c r="BH337" i="1"/>
  <c r="BF949" i="1"/>
  <c r="BE949" i="1"/>
  <c r="BG949" i="1"/>
  <c r="BH949" i="1"/>
  <c r="BF934" i="1"/>
  <c r="BG934" i="1"/>
  <c r="BH934" i="1"/>
  <c r="BE934" i="1"/>
  <c r="BJ446" i="1"/>
  <c r="BL446" i="1"/>
  <c r="BI446" i="1"/>
  <c r="BK446" i="1"/>
  <c r="BH217" i="1"/>
  <c r="BE217" i="1"/>
  <c r="BF217" i="1"/>
  <c r="BG217" i="1"/>
  <c r="BE439" i="1"/>
  <c r="BF439" i="1"/>
  <c r="BG439" i="1"/>
  <c r="BH439" i="1"/>
  <c r="BF983" i="1"/>
  <c r="BE983" i="1"/>
  <c r="BG983" i="1"/>
  <c r="BH983" i="1"/>
  <c r="BI47" i="1"/>
  <c r="BJ47" i="1"/>
  <c r="BK47" i="1"/>
  <c r="BL47" i="1"/>
  <c r="BJ559" i="1"/>
  <c r="BK559" i="1"/>
  <c r="BL559" i="1"/>
  <c r="BI559" i="1"/>
  <c r="BE920" i="1"/>
  <c r="BF920" i="1"/>
  <c r="BG920" i="1"/>
  <c r="BH920" i="1"/>
  <c r="BJ304" i="1"/>
  <c r="BI304" i="1"/>
  <c r="BL304" i="1"/>
  <c r="BK304" i="1"/>
  <c r="BK496" i="1"/>
  <c r="BL496" i="1"/>
  <c r="BI496" i="1"/>
  <c r="BJ496" i="1"/>
  <c r="BE938" i="1"/>
  <c r="BH938" i="1"/>
  <c r="BG938" i="1"/>
  <c r="BF938" i="1"/>
  <c r="BK450" i="1"/>
  <c r="BI450" i="1"/>
  <c r="BJ450" i="1"/>
  <c r="BL450" i="1"/>
  <c r="BE643" i="1"/>
  <c r="BF643" i="1"/>
  <c r="BG643" i="1"/>
  <c r="BH643" i="1"/>
  <c r="BI91" i="1"/>
  <c r="BK91" i="1"/>
  <c r="BL91" i="1"/>
  <c r="BJ91" i="1"/>
  <c r="BI603" i="1"/>
  <c r="BJ603" i="1"/>
  <c r="BK603" i="1"/>
  <c r="BL603" i="1"/>
  <c r="BI942" i="1"/>
  <c r="BK942" i="1"/>
  <c r="BL942" i="1"/>
  <c r="BJ942" i="1"/>
  <c r="BF450" i="1"/>
  <c r="BE450" i="1"/>
  <c r="BG450" i="1"/>
  <c r="BH450" i="1"/>
  <c r="BK879" i="1"/>
  <c r="BL879" i="1"/>
  <c r="BI879" i="1"/>
  <c r="BJ879" i="1"/>
  <c r="BF833" i="1"/>
  <c r="BH833" i="1"/>
  <c r="BE833" i="1"/>
  <c r="BG833" i="1"/>
  <c r="BF900" i="1"/>
  <c r="BG900" i="1"/>
  <c r="BE900" i="1"/>
  <c r="BH900" i="1"/>
  <c r="BK698" i="1"/>
  <c r="BI698" i="1"/>
  <c r="BJ698" i="1"/>
  <c r="BL698" i="1"/>
  <c r="BJ954" i="1"/>
  <c r="BL954" i="1"/>
  <c r="BK954" i="1"/>
  <c r="BI954" i="1"/>
  <c r="BK181" i="1"/>
  <c r="BL181" i="1"/>
  <c r="BI181" i="1"/>
  <c r="BJ181" i="1"/>
  <c r="BJ979" i="1"/>
  <c r="BK979" i="1"/>
  <c r="BL979" i="1"/>
  <c r="BI979" i="1"/>
  <c r="BF657" i="1"/>
  <c r="BH657" i="1"/>
  <c r="BE657" i="1"/>
  <c r="BG657" i="1"/>
  <c r="BI449" i="1"/>
  <c r="BL449" i="1"/>
  <c r="BK449" i="1"/>
  <c r="BJ449" i="1"/>
  <c r="BL923" i="1"/>
  <c r="BK923" i="1"/>
  <c r="BJ923" i="1"/>
  <c r="BI923" i="1"/>
  <c r="BK662" i="1"/>
  <c r="BL662" i="1"/>
  <c r="BI662" i="1"/>
  <c r="BJ662" i="1"/>
  <c r="BF745" i="1"/>
  <c r="BH745" i="1"/>
  <c r="BE745" i="1"/>
  <c r="BG745" i="1"/>
  <c r="BE578" i="1"/>
  <c r="BG578" i="1"/>
  <c r="BF578" i="1"/>
  <c r="BH578" i="1"/>
  <c r="BE35" i="1"/>
  <c r="BF35" i="1"/>
  <c r="BG35" i="1"/>
  <c r="BH35" i="1"/>
  <c r="BE525" i="1"/>
  <c r="BF525" i="1"/>
  <c r="BH525" i="1"/>
  <c r="BG525" i="1"/>
  <c r="BG214" i="1"/>
  <c r="BH214" i="1"/>
  <c r="BF214" i="1"/>
  <c r="BE214" i="1"/>
  <c r="BH104" i="1"/>
  <c r="BE104" i="1"/>
  <c r="BG104" i="1"/>
  <c r="BF104" i="1"/>
  <c r="BE360" i="1"/>
  <c r="BF360" i="1"/>
  <c r="BG360" i="1"/>
  <c r="BH360" i="1"/>
  <c r="BF957" i="1"/>
  <c r="BH957" i="1"/>
  <c r="BE957" i="1"/>
  <c r="BG957" i="1"/>
  <c r="BE686" i="1"/>
  <c r="BF686" i="1"/>
  <c r="BH686" i="1"/>
  <c r="BG686" i="1"/>
  <c r="BJ198" i="1"/>
  <c r="BK198" i="1"/>
  <c r="BI198" i="1"/>
  <c r="BL198" i="1"/>
  <c r="BH458" i="1"/>
  <c r="BF458" i="1"/>
  <c r="BE458" i="1"/>
  <c r="BG458" i="1"/>
  <c r="BI503" i="1"/>
  <c r="BL503" i="1"/>
  <c r="BK503" i="1"/>
  <c r="BJ503" i="1"/>
  <c r="BH992" i="1"/>
  <c r="BE992" i="1"/>
  <c r="BF992" i="1"/>
  <c r="BG992" i="1"/>
  <c r="BL504" i="1"/>
  <c r="BK504" i="1"/>
  <c r="BI504" i="1"/>
  <c r="BJ504" i="1"/>
  <c r="BK74" i="1"/>
  <c r="BI74" i="1"/>
  <c r="BJ74" i="1"/>
  <c r="BL74" i="1"/>
  <c r="BI394" i="1"/>
  <c r="BK394" i="1"/>
  <c r="BJ394" i="1"/>
  <c r="BL394" i="1"/>
  <c r="BF577" i="1"/>
  <c r="BG577" i="1"/>
  <c r="BH577" i="1"/>
  <c r="BE577" i="1"/>
  <c r="BL163" i="1"/>
  <c r="BJ163" i="1"/>
  <c r="BI163" i="1"/>
  <c r="BK163" i="1"/>
  <c r="BJ675" i="1"/>
  <c r="BI675" i="1"/>
  <c r="BK675" i="1"/>
  <c r="BL675" i="1"/>
  <c r="BL886" i="1"/>
  <c r="BI886" i="1"/>
  <c r="BK886" i="1"/>
  <c r="BJ886" i="1"/>
  <c r="BK749" i="1"/>
  <c r="BL749" i="1"/>
  <c r="BI749" i="1"/>
  <c r="BJ749" i="1"/>
  <c r="BF619" i="1"/>
  <c r="BG619" i="1"/>
  <c r="BE619" i="1"/>
  <c r="BH619" i="1"/>
  <c r="BG804" i="1"/>
  <c r="BH804" i="1"/>
  <c r="BE804" i="1"/>
  <c r="BF804" i="1"/>
  <c r="BE107" i="1"/>
  <c r="BH107" i="1"/>
  <c r="BF107" i="1"/>
  <c r="BG107" i="1"/>
  <c r="BH171" i="1"/>
  <c r="BF171" i="1"/>
  <c r="BG171" i="1"/>
  <c r="BE171" i="1"/>
  <c r="BE363" i="1"/>
  <c r="BH363" i="1"/>
  <c r="BF363" i="1"/>
  <c r="BG363" i="1"/>
  <c r="BG341" i="1"/>
  <c r="BH341" i="1"/>
  <c r="BE341" i="1"/>
  <c r="BF341" i="1"/>
  <c r="BE112" i="1"/>
  <c r="BF112" i="1"/>
  <c r="BG112" i="1"/>
  <c r="BH112" i="1"/>
  <c r="BE145" i="1"/>
  <c r="BH145" i="1"/>
  <c r="BG145" i="1"/>
  <c r="BF145" i="1"/>
  <c r="BE561" i="1"/>
  <c r="BG561" i="1"/>
  <c r="BH561" i="1"/>
  <c r="BF561" i="1"/>
  <c r="BL78" i="1"/>
  <c r="BI78" i="1"/>
  <c r="BK78" i="1"/>
  <c r="BJ78" i="1"/>
  <c r="BE615" i="1"/>
  <c r="BF615" i="1"/>
  <c r="BG615" i="1"/>
  <c r="BH615" i="1"/>
  <c r="BK447" i="1"/>
  <c r="BI447" i="1"/>
  <c r="BJ447" i="1"/>
  <c r="BL447" i="1"/>
  <c r="BF936" i="1"/>
  <c r="BE936" i="1"/>
  <c r="BG936" i="1"/>
  <c r="BH936" i="1"/>
  <c r="BI640" i="1"/>
  <c r="BK640" i="1"/>
  <c r="BL640" i="1"/>
  <c r="BJ640" i="1"/>
  <c r="BK82" i="1"/>
  <c r="BI82" i="1"/>
  <c r="BJ82" i="1"/>
  <c r="BL82" i="1"/>
  <c r="BF787" i="1"/>
  <c r="BE787" i="1"/>
  <c r="BG787" i="1"/>
  <c r="BH787" i="1"/>
  <c r="BI107" i="1"/>
  <c r="BJ107" i="1"/>
  <c r="BL107" i="1"/>
  <c r="BK107" i="1"/>
  <c r="BI619" i="1"/>
  <c r="BJ619" i="1"/>
  <c r="BL619" i="1"/>
  <c r="BK619" i="1"/>
  <c r="BL895" i="1"/>
  <c r="BK895" i="1"/>
  <c r="BI895" i="1"/>
  <c r="BJ895" i="1"/>
  <c r="BH628" i="1"/>
  <c r="BG628" i="1"/>
  <c r="BE628" i="1"/>
  <c r="BF628" i="1"/>
  <c r="BJ620" i="1"/>
  <c r="BI620" i="1"/>
  <c r="BL620" i="1"/>
  <c r="BK620" i="1"/>
  <c r="BF897" i="1"/>
  <c r="BE897" i="1"/>
  <c r="BH897" i="1"/>
  <c r="BG897" i="1"/>
  <c r="BJ968" i="1"/>
  <c r="BK968" i="1"/>
  <c r="BI968" i="1"/>
  <c r="BL968" i="1"/>
  <c r="BF708" i="1"/>
  <c r="BG708" i="1"/>
  <c r="BH708" i="1"/>
  <c r="BE708" i="1"/>
  <c r="BL369" i="1"/>
  <c r="BI369" i="1"/>
  <c r="BK369" i="1"/>
  <c r="BJ369" i="1"/>
  <c r="BJ857" i="1"/>
  <c r="BI857" i="1"/>
  <c r="BL857" i="1"/>
  <c r="BK857" i="1"/>
  <c r="BI921" i="1"/>
  <c r="BK921" i="1"/>
  <c r="BL921" i="1"/>
  <c r="BJ921" i="1"/>
  <c r="BF905" i="1"/>
  <c r="BE905" i="1"/>
  <c r="BG905" i="1"/>
  <c r="BH905" i="1"/>
  <c r="BK778" i="1"/>
  <c r="BJ778" i="1"/>
  <c r="BL778" i="1"/>
  <c r="BI778" i="1"/>
  <c r="BI805" i="1"/>
  <c r="BJ805" i="1"/>
  <c r="BL805" i="1"/>
  <c r="BK805" i="1"/>
  <c r="BI225" i="1"/>
  <c r="BL225" i="1"/>
  <c r="BJ225" i="1"/>
  <c r="BK225" i="1"/>
  <c r="BK739" i="1"/>
  <c r="BI739" i="1"/>
  <c r="BL739" i="1"/>
  <c r="BJ739" i="1"/>
  <c r="BJ988" i="1"/>
  <c r="BI988" i="1"/>
  <c r="BL988" i="1"/>
  <c r="BK988" i="1"/>
  <c r="BE451" i="1"/>
  <c r="BF451" i="1"/>
  <c r="BH451" i="1"/>
  <c r="BG451" i="1"/>
  <c r="BE502" i="1"/>
  <c r="BH502" i="1"/>
  <c r="BF502" i="1"/>
  <c r="BG502" i="1"/>
  <c r="BH925" i="1"/>
  <c r="BF925" i="1"/>
  <c r="BE925" i="1"/>
  <c r="BG925" i="1"/>
  <c r="BH831" i="1"/>
  <c r="BE831" i="1"/>
  <c r="BF831" i="1"/>
  <c r="BG831" i="1"/>
  <c r="BF425" i="1"/>
  <c r="BH425" i="1"/>
  <c r="BE425" i="1"/>
  <c r="BG425" i="1"/>
  <c r="BK193" i="1"/>
  <c r="BL193" i="1"/>
  <c r="BJ193" i="1"/>
  <c r="BI193" i="1"/>
  <c r="BL273" i="1"/>
  <c r="BK273" i="1"/>
  <c r="BJ273" i="1"/>
  <c r="BI273" i="1"/>
  <c r="BE228" i="1"/>
  <c r="BF228" i="1"/>
  <c r="BH228" i="1"/>
  <c r="BG228" i="1"/>
  <c r="BE38" i="1"/>
  <c r="BG38" i="1"/>
  <c r="BH38" i="1"/>
  <c r="BF38" i="1"/>
  <c r="BH166" i="1"/>
  <c r="BF166" i="1"/>
  <c r="BG166" i="1"/>
  <c r="BE166" i="1"/>
  <c r="BG294" i="1"/>
  <c r="BE294" i="1"/>
  <c r="BF294" i="1"/>
  <c r="BH294" i="1"/>
  <c r="BF87" i="1"/>
  <c r="BE87" i="1"/>
  <c r="BG87" i="1"/>
  <c r="BH87" i="1"/>
  <c r="BH120" i="1"/>
  <c r="BF120" i="1"/>
  <c r="BG120" i="1"/>
  <c r="BE120" i="1"/>
  <c r="BH312" i="1"/>
  <c r="BE312" i="1"/>
  <c r="BG312" i="1"/>
  <c r="BF312" i="1"/>
  <c r="BG845" i="1"/>
  <c r="BE845" i="1"/>
  <c r="BF845" i="1"/>
  <c r="BH845" i="1"/>
  <c r="BJ86" i="1"/>
  <c r="BK86" i="1"/>
  <c r="BL86" i="1"/>
  <c r="BI86" i="1"/>
  <c r="BH687" i="1"/>
  <c r="BF687" i="1"/>
  <c r="BG687" i="1"/>
  <c r="BE687" i="1"/>
  <c r="BJ199" i="1"/>
  <c r="BK199" i="1"/>
  <c r="BL199" i="1"/>
  <c r="BI199" i="1"/>
  <c r="BK136" i="1"/>
  <c r="BL136" i="1"/>
  <c r="BI136" i="1"/>
  <c r="BJ136" i="1"/>
  <c r="BK648" i="1"/>
  <c r="BJ648" i="1"/>
  <c r="BL648" i="1"/>
  <c r="BI648" i="1"/>
  <c r="BH383" i="1"/>
  <c r="BG383" i="1"/>
  <c r="BF383" i="1"/>
  <c r="BE383" i="1"/>
  <c r="BF553" i="1"/>
  <c r="BG553" i="1"/>
  <c r="BH553" i="1"/>
  <c r="BE553" i="1"/>
  <c r="BH706" i="1"/>
  <c r="BG706" i="1"/>
  <c r="BE706" i="1"/>
  <c r="BF706" i="1"/>
  <c r="BK90" i="1"/>
  <c r="BI90" i="1"/>
  <c r="BL90" i="1"/>
  <c r="BJ90" i="1"/>
  <c r="BF795" i="1"/>
  <c r="BG795" i="1"/>
  <c r="BE795" i="1"/>
  <c r="BH795" i="1"/>
  <c r="BK179" i="1"/>
  <c r="BI179" i="1"/>
  <c r="BJ179" i="1"/>
  <c r="BL179" i="1"/>
  <c r="BK317" i="1"/>
  <c r="BL317" i="1"/>
  <c r="BI317" i="1"/>
  <c r="BJ317" i="1"/>
  <c r="BE423" i="1"/>
  <c r="BF423" i="1"/>
  <c r="BG423" i="1"/>
  <c r="BH423" i="1"/>
  <c r="BI321" i="1"/>
  <c r="BJ321" i="1"/>
  <c r="BK321" i="1"/>
  <c r="BL321" i="1"/>
  <c r="BH321" i="1"/>
  <c r="BE321" i="1"/>
  <c r="BF321" i="1"/>
  <c r="BG321" i="1"/>
  <c r="BE673" i="1"/>
  <c r="BF673" i="1"/>
  <c r="BG673" i="1"/>
  <c r="BH673" i="1"/>
  <c r="BK784" i="1"/>
  <c r="BJ784" i="1"/>
  <c r="BL784" i="1"/>
  <c r="BI784" i="1"/>
  <c r="BJ848" i="1"/>
  <c r="BI848" i="1"/>
  <c r="BL848" i="1"/>
  <c r="BK848" i="1"/>
  <c r="BK333" i="1"/>
  <c r="BJ333" i="1"/>
  <c r="BI333" i="1"/>
  <c r="BL333" i="1"/>
  <c r="BH266" i="1"/>
  <c r="BG266" i="1"/>
  <c r="BF266" i="1"/>
  <c r="BE266" i="1"/>
  <c r="BI801" i="1"/>
  <c r="BJ801" i="1"/>
  <c r="BL801" i="1"/>
  <c r="BK801" i="1"/>
  <c r="BK786" i="1"/>
  <c r="BL786" i="1"/>
  <c r="BI786" i="1"/>
  <c r="BJ786" i="1"/>
  <c r="BL461" i="1"/>
  <c r="BI461" i="1"/>
  <c r="BK461" i="1"/>
  <c r="BJ461" i="1"/>
  <c r="BE409" i="1"/>
  <c r="BF409" i="1"/>
  <c r="BG409" i="1"/>
  <c r="BH409" i="1"/>
  <c r="BJ1003" i="1"/>
  <c r="BL1003" i="1"/>
  <c r="BI1003" i="1"/>
  <c r="BK1003" i="1"/>
  <c r="BH330" i="1"/>
  <c r="BE330" i="1"/>
  <c r="BG330" i="1"/>
  <c r="BF330" i="1"/>
  <c r="BG52" i="1"/>
  <c r="BE52" i="1"/>
  <c r="BF52" i="1"/>
  <c r="BH52" i="1"/>
  <c r="BF359" i="1"/>
  <c r="BG359" i="1"/>
  <c r="BH359" i="1"/>
  <c r="BE359" i="1"/>
  <c r="BL42" i="1"/>
  <c r="BK42" i="1"/>
  <c r="BJ42" i="1"/>
  <c r="BI42" i="1"/>
  <c r="BJ259" i="1"/>
  <c r="BI259" i="1"/>
  <c r="BK259" i="1"/>
  <c r="BL259" i="1"/>
  <c r="BJ433" i="1"/>
  <c r="BL433" i="1"/>
  <c r="BK433" i="1"/>
  <c r="BI433" i="1"/>
  <c r="BK221" i="1"/>
  <c r="BI221" i="1"/>
  <c r="BL221" i="1"/>
  <c r="BJ221" i="1"/>
  <c r="BK100" i="1"/>
  <c r="BL100" i="1"/>
  <c r="BI100" i="1"/>
  <c r="BJ100" i="1"/>
  <c r="BE251" i="1"/>
  <c r="BH251" i="1"/>
  <c r="BF251" i="1"/>
  <c r="BG251" i="1"/>
  <c r="BG101" i="1"/>
  <c r="BE101" i="1"/>
  <c r="BH101" i="1"/>
  <c r="BF101" i="1"/>
  <c r="BH549" i="1"/>
  <c r="BE549" i="1"/>
  <c r="BF549" i="1"/>
  <c r="BG549" i="1"/>
  <c r="BE302" i="1"/>
  <c r="BG302" i="1"/>
  <c r="BH302" i="1"/>
  <c r="BF302" i="1"/>
  <c r="BH256" i="1"/>
  <c r="BG256" i="1"/>
  <c r="BF256" i="1"/>
  <c r="BE256" i="1"/>
  <c r="BF789" i="1"/>
  <c r="BH789" i="1"/>
  <c r="BG789" i="1"/>
  <c r="BE789" i="1"/>
  <c r="BH146" i="1"/>
  <c r="BF146" i="1"/>
  <c r="BG146" i="1"/>
  <c r="BE146" i="1"/>
  <c r="BE838" i="1"/>
  <c r="BF838" i="1"/>
  <c r="BG838" i="1"/>
  <c r="BH838" i="1"/>
  <c r="BI350" i="1"/>
  <c r="BK350" i="1"/>
  <c r="BL350" i="1"/>
  <c r="BJ350" i="1"/>
  <c r="BH631" i="1"/>
  <c r="BF631" i="1"/>
  <c r="BG631" i="1"/>
  <c r="BE631" i="1"/>
  <c r="BJ527" i="1"/>
  <c r="BI527" i="1"/>
  <c r="BK527" i="1"/>
  <c r="BL527" i="1"/>
  <c r="BG824" i="1"/>
  <c r="BH824" i="1"/>
  <c r="BE824" i="1"/>
  <c r="BF824" i="1"/>
  <c r="BH402" i="1"/>
  <c r="BE402" i="1"/>
  <c r="BF402" i="1"/>
  <c r="BG402" i="1"/>
  <c r="BF906" i="1"/>
  <c r="BG906" i="1"/>
  <c r="BH906" i="1"/>
  <c r="BE906" i="1"/>
  <c r="BJ226" i="1"/>
  <c r="BK226" i="1"/>
  <c r="BL226" i="1"/>
  <c r="BI226" i="1"/>
  <c r="BF739" i="1"/>
  <c r="BE739" i="1"/>
  <c r="BH739" i="1"/>
  <c r="BG739" i="1"/>
  <c r="BL443" i="1"/>
  <c r="BK443" i="1"/>
  <c r="BI443" i="1"/>
  <c r="BJ443" i="1"/>
  <c r="BF921" i="1"/>
  <c r="BH921" i="1"/>
  <c r="BG921" i="1"/>
  <c r="BE921" i="1"/>
  <c r="BK718" i="1"/>
  <c r="BL718" i="1"/>
  <c r="BI718" i="1"/>
  <c r="BJ718" i="1"/>
  <c r="BK765" i="1"/>
  <c r="BI765" i="1"/>
  <c r="BJ765" i="1"/>
  <c r="BL765" i="1"/>
  <c r="BK172" i="1"/>
  <c r="BL172" i="1"/>
  <c r="BI172" i="1"/>
  <c r="BJ172" i="1"/>
  <c r="BK365" i="1"/>
  <c r="BL365" i="1"/>
  <c r="BI365" i="1"/>
  <c r="BJ365" i="1"/>
  <c r="BK650" i="1"/>
  <c r="BI650" i="1"/>
  <c r="BJ650" i="1"/>
  <c r="BL650" i="1"/>
  <c r="BI984" i="1"/>
  <c r="BL984" i="1"/>
  <c r="BJ984" i="1"/>
  <c r="BK984" i="1"/>
  <c r="BH386" i="1"/>
  <c r="BF386" i="1"/>
  <c r="BG386" i="1"/>
  <c r="BE386" i="1"/>
  <c r="BJ28" i="1"/>
  <c r="BK28" i="1"/>
  <c r="BL28" i="1"/>
  <c r="BI28" i="1"/>
  <c r="BI937" i="1"/>
  <c r="BJ937" i="1"/>
  <c r="BL937" i="1"/>
  <c r="BK937" i="1"/>
  <c r="BL1001" i="1"/>
  <c r="BI1001" i="1"/>
  <c r="BJ1001" i="1"/>
  <c r="BK1001" i="1"/>
  <c r="BJ541" i="1"/>
  <c r="BI541" i="1"/>
  <c r="BK541" i="1"/>
  <c r="BL541" i="1"/>
  <c r="BI268" i="1"/>
  <c r="BK268" i="1"/>
  <c r="BL268" i="1"/>
  <c r="BJ268" i="1"/>
  <c r="BJ41" i="1"/>
  <c r="BI41" i="1"/>
  <c r="BK41" i="1"/>
  <c r="BL41" i="1"/>
  <c r="BF231" i="1"/>
  <c r="BG231" i="1"/>
  <c r="BH231" i="1"/>
  <c r="BE231" i="1"/>
  <c r="BG605" i="1"/>
  <c r="BF605" i="1"/>
  <c r="BH605" i="1"/>
  <c r="BE605" i="1"/>
  <c r="BL166" i="1"/>
  <c r="BJ166" i="1"/>
  <c r="BK166" i="1"/>
  <c r="BI166" i="1"/>
  <c r="BK343" i="1"/>
  <c r="BL343" i="1"/>
  <c r="BI343" i="1"/>
  <c r="BJ343" i="1"/>
  <c r="BH546" i="1"/>
  <c r="BE546" i="1"/>
  <c r="BF546" i="1"/>
  <c r="BG546" i="1"/>
  <c r="BH297" i="1"/>
  <c r="BE297" i="1"/>
  <c r="BF297" i="1"/>
  <c r="BG297" i="1"/>
  <c r="BL854" i="1"/>
  <c r="BJ854" i="1"/>
  <c r="BK854" i="1"/>
  <c r="BI854" i="1"/>
  <c r="BL554" i="1"/>
  <c r="BI554" i="1"/>
  <c r="BJ554" i="1"/>
  <c r="BK554" i="1"/>
  <c r="BE289" i="1"/>
  <c r="BH289" i="1"/>
  <c r="BG289" i="1"/>
  <c r="BF289" i="1"/>
  <c r="BI764" i="1"/>
  <c r="BK764" i="1"/>
  <c r="BL764" i="1"/>
  <c r="BJ764" i="1"/>
  <c r="AP870" i="1"/>
  <c r="AE870" i="1" s="1"/>
  <c r="AQ834" i="1"/>
  <c r="AQ486" i="1"/>
  <c r="AQ958" i="1"/>
  <c r="AP332" i="1"/>
  <c r="AE332" i="1" s="1"/>
  <c r="AQ332" i="1"/>
  <c r="AQ861" i="1"/>
  <c r="AP635" i="1"/>
  <c r="AE635" i="1" s="1"/>
  <c r="AP976" i="1"/>
  <c r="AE976" i="1" s="1"/>
  <c r="AP703" i="1"/>
  <c r="AE703" i="1" s="1"/>
  <c r="AQ201" i="1"/>
  <c r="AQ294" i="1"/>
  <c r="L9" i="5"/>
  <c r="D6" i="1"/>
  <c r="B45" i="6" a="1"/>
  <c r="B45" i="6" s="1"/>
  <c r="I30" i="6" a="1"/>
  <c r="I30" i="6" s="1"/>
  <c r="B72" i="6" a="1"/>
  <c r="B72" i="6" s="1"/>
  <c r="B26" i="6" a="1"/>
  <c r="B26" i="6" s="1"/>
  <c r="B18" i="6" a="1"/>
  <c r="B18" i="6" s="1"/>
  <c r="B42" i="6" a="1"/>
  <c r="B42" i="6" s="1"/>
  <c r="B69" i="6" a="1"/>
  <c r="B69" i="6" s="1"/>
  <c r="B70" i="6" a="1"/>
  <c r="B70" i="6" s="1"/>
  <c r="I6" i="6" a="1"/>
  <c r="I6" i="6" s="1"/>
  <c r="I4" i="6" a="1"/>
  <c r="I4" i="6" s="1"/>
  <c r="I5" i="6" a="1"/>
  <c r="I5" i="6" s="1"/>
  <c r="B74" i="6" a="1"/>
  <c r="B74" i="6" s="1"/>
  <c r="E39" i="6" a="1"/>
  <c r="E39" i="6" s="1"/>
  <c r="B38" i="6" a="1"/>
  <c r="B38" i="6" s="1"/>
  <c r="E38" i="6" a="1"/>
  <c r="E38" i="6" s="1"/>
  <c r="B39" i="6" a="1"/>
  <c r="B39" i="6" s="1"/>
  <c r="B43" i="6" a="1"/>
  <c r="B43" i="6" s="1"/>
  <c r="B29" i="6" a="1"/>
  <c r="B29" i="6" s="1"/>
  <c r="E30" i="6" a="1"/>
  <c r="E30" i="6" s="1"/>
  <c r="B27" i="6" a="1"/>
  <c r="B27" i="6" s="1"/>
  <c r="C24" i="6" a="1"/>
  <c r="C24" i="6" s="1"/>
  <c r="B19" i="6" a="1"/>
  <c r="B19" i="6" s="1"/>
  <c r="B15" i="6" a="1"/>
  <c r="B15" i="6" s="1"/>
  <c r="B13" i="6" a="1"/>
  <c r="B13" i="6" s="1"/>
  <c r="B12" i="6" a="1"/>
  <c r="B12" i="6" s="1"/>
  <c r="B8" i="6" a="1"/>
  <c r="B8" i="6" s="1"/>
  <c r="B11" i="6" a="1"/>
  <c r="B11" i="6" s="1"/>
  <c r="B22" i="6" a="1"/>
  <c r="B22" i="6" s="1"/>
  <c r="AP309" i="1" l="1"/>
  <c r="AE309" i="1" s="1"/>
  <c r="AP697" i="1"/>
  <c r="AE697" i="1" s="1"/>
  <c r="AQ552" i="1"/>
  <c r="AQ40" i="1"/>
  <c r="AP255" i="1"/>
  <c r="AE255" i="1" s="1"/>
  <c r="AQ898" i="1"/>
  <c r="X898" i="1" s="1"/>
  <c r="AQ205" i="1"/>
  <c r="X205" i="1" s="1"/>
  <c r="AP648" i="1"/>
  <c r="AE648" i="1" s="1"/>
  <c r="AQ643" i="1"/>
  <c r="AP201" i="1"/>
  <c r="AE201" i="1" s="1"/>
  <c r="AP76" i="1"/>
  <c r="AE76" i="1" s="1"/>
  <c r="AP173" i="1"/>
  <c r="AE173" i="1" s="1"/>
  <c r="AQ511" i="1"/>
  <c r="AP331" i="1"/>
  <c r="AE331" i="1" s="1"/>
  <c r="AP799" i="1"/>
  <c r="AE799" i="1" s="1"/>
  <c r="AP203" i="1"/>
  <c r="AE203" i="1" s="1"/>
  <c r="AQ76" i="1"/>
  <c r="X76" i="1" s="1"/>
  <c r="AQ331" i="1"/>
  <c r="AP861" i="1"/>
  <c r="AE861" i="1" s="1"/>
  <c r="AP422" i="1"/>
  <c r="AE422" i="1" s="1"/>
  <c r="AP958" i="1"/>
  <c r="AE958" i="1" s="1"/>
  <c r="AP862" i="1"/>
  <c r="AE862" i="1" s="1"/>
  <c r="AQ541" i="1"/>
  <c r="X541" i="1" s="1"/>
  <c r="AQ937" i="1"/>
  <c r="X937" i="1" s="1"/>
  <c r="AQ718" i="1"/>
  <c r="X718" i="1" s="1"/>
  <c r="AP706" i="1"/>
  <c r="AE706" i="1" s="1"/>
  <c r="AP294" i="1"/>
  <c r="AE294" i="1" s="1"/>
  <c r="AQ447" i="1"/>
  <c r="X447" i="1" s="1"/>
  <c r="AP643" i="1"/>
  <c r="AE643" i="1" s="1"/>
  <c r="AQ304" i="1"/>
  <c r="X304" i="1" s="1"/>
  <c r="AQ971" i="1"/>
  <c r="X971" i="1" s="1"/>
  <c r="AP242" i="1"/>
  <c r="AE242" i="1" s="1"/>
  <c r="AQ697" i="1"/>
  <c r="X697" i="1" s="1"/>
  <c r="AP267" i="1"/>
  <c r="AE267" i="1" s="1"/>
  <c r="AP329" i="1"/>
  <c r="AE329" i="1" s="1"/>
  <c r="AQ733" i="1"/>
  <c r="AP205" i="1"/>
  <c r="AE205" i="1" s="1"/>
  <c r="AP34" i="1"/>
  <c r="AE34" i="1" s="1"/>
  <c r="AP480" i="1"/>
  <c r="AE480" i="1" s="1"/>
  <c r="AQ393" i="1"/>
  <c r="X393" i="1" s="1"/>
  <c r="AQ767" i="1"/>
  <c r="X767" i="1" s="1"/>
  <c r="AQ319" i="1"/>
  <c r="X319" i="1" s="1"/>
  <c r="AP213" i="1"/>
  <c r="AE213" i="1" s="1"/>
  <c r="AQ376" i="1"/>
  <c r="X376" i="1" s="1"/>
  <c r="AP27" i="1"/>
  <c r="AE27" i="1" s="1"/>
  <c r="AQ586" i="1"/>
  <c r="X586" i="1" s="1"/>
  <c r="AQ362" i="1"/>
  <c r="X362" i="1" s="1"/>
  <c r="AQ799" i="1"/>
  <c r="X799" i="1" s="1"/>
  <c r="AQ152" i="1"/>
  <c r="X152" i="1" s="1"/>
  <c r="AQ158" i="1"/>
  <c r="X158" i="1" s="1"/>
  <c r="AP246" i="1"/>
  <c r="AE246" i="1" s="1"/>
  <c r="AQ427" i="1"/>
  <c r="X427" i="1" s="1"/>
  <c r="AQ93" i="1"/>
  <c r="X93" i="1" s="1"/>
  <c r="AQ606" i="1"/>
  <c r="X606" i="1" s="1"/>
  <c r="AQ202" i="1"/>
  <c r="X202" i="1" s="1"/>
  <c r="AQ594" i="1"/>
  <c r="X594" i="1" s="1"/>
  <c r="AQ771" i="1"/>
  <c r="AQ600" i="1"/>
  <c r="X600" i="1" s="1"/>
  <c r="AQ358" i="1"/>
  <c r="AQ313" i="1"/>
  <c r="X313" i="1" s="1"/>
  <c r="AQ341" i="1"/>
  <c r="X341" i="1" s="1"/>
  <c r="AP902" i="1"/>
  <c r="AE902" i="1" s="1"/>
  <c r="AQ996" i="1"/>
  <c r="X996" i="1" s="1"/>
  <c r="AQ641" i="1"/>
  <c r="X641" i="1" s="1"/>
  <c r="AQ243" i="1"/>
  <c r="X243" i="1" s="1"/>
  <c r="AP898" i="1"/>
  <c r="AE898" i="1" s="1"/>
  <c r="AQ263" i="1"/>
  <c r="X263" i="1" s="1"/>
  <c r="AP358" i="1"/>
  <c r="AE358" i="1" s="1"/>
  <c r="AQ919" i="1"/>
  <c r="AP718" i="1"/>
  <c r="AE718" i="1" s="1"/>
  <c r="AQ970" i="1"/>
  <c r="X970" i="1" s="1"/>
  <c r="AP601" i="1"/>
  <c r="AE601" i="1" s="1"/>
  <c r="AP851" i="1"/>
  <c r="AE851" i="1" s="1"/>
  <c r="AP630" i="1"/>
  <c r="AE630" i="1" s="1"/>
  <c r="AP304" i="1"/>
  <c r="AE304" i="1" s="1"/>
  <c r="AP843" i="1"/>
  <c r="AE843" i="1" s="1"/>
  <c r="AQ762" i="1"/>
  <c r="X762" i="1" s="1"/>
  <c r="AQ638" i="1"/>
  <c r="X638" i="1" s="1"/>
  <c r="AP258" i="1"/>
  <c r="AE258" i="1" s="1"/>
  <c r="AQ69" i="1"/>
  <c r="X69" i="1" s="1"/>
  <c r="AQ309" i="1"/>
  <c r="X309" i="1" s="1"/>
  <c r="AQ1017" i="1"/>
  <c r="X1017" i="1" s="1"/>
  <c r="AP785" i="1"/>
  <c r="AE785" i="1" s="1"/>
  <c r="AQ213" i="1"/>
  <c r="AP967" i="1"/>
  <c r="AE967" i="1" s="1"/>
  <c r="AP367" i="1"/>
  <c r="AE367" i="1" s="1"/>
  <c r="AP190" i="1"/>
  <c r="AE190" i="1" s="1"/>
  <c r="AP117" i="1"/>
  <c r="AE117" i="1" s="1"/>
  <c r="AP603" i="1"/>
  <c r="AE603" i="1" s="1"/>
  <c r="AQ1023" i="1"/>
  <c r="AQ34" i="1"/>
  <c r="AP937" i="1"/>
  <c r="AE937" i="1" s="1"/>
  <c r="AP102" i="1"/>
  <c r="AE102" i="1" s="1"/>
  <c r="AQ210" i="1"/>
  <c r="X210" i="1" s="1"/>
  <c r="AQ575" i="1"/>
  <c r="AP825" i="1"/>
  <c r="AE825" i="1" s="1"/>
  <c r="AP393" i="1"/>
  <c r="AE393" i="1" s="1"/>
  <c r="AP594" i="1"/>
  <c r="AE594" i="1" s="1"/>
  <c r="AP846" i="1"/>
  <c r="AE846" i="1" s="1"/>
  <c r="AP830" i="1"/>
  <c r="AE830" i="1" s="1"/>
  <c r="AQ191" i="1"/>
  <c r="AQ545" i="1"/>
  <c r="X545" i="1" s="1"/>
  <c r="AP899" i="1"/>
  <c r="AE899" i="1" s="1"/>
  <c r="AQ265" i="1"/>
  <c r="X265" i="1" s="1"/>
  <c r="AP575" i="1"/>
  <c r="AE575" i="1" s="1"/>
  <c r="AP633" i="1"/>
  <c r="AE633" i="1" s="1"/>
  <c r="AQ204" i="1"/>
  <c r="AP665" i="1"/>
  <c r="AE665" i="1" s="1"/>
  <c r="AP760" i="1"/>
  <c r="AE760" i="1" s="1"/>
  <c r="AP733" i="1"/>
  <c r="AE733" i="1" s="1"/>
  <c r="AP40" i="1"/>
  <c r="AE40" i="1" s="1"/>
  <c r="AQ27" i="1"/>
  <c r="X27" i="1" s="1"/>
  <c r="AP919" i="1"/>
  <c r="AE919" i="1" s="1"/>
  <c r="AP122" i="1"/>
  <c r="AE122" i="1" s="1"/>
  <c r="AQ601" i="1"/>
  <c r="X601" i="1" s="1"/>
  <c r="AP523" i="1"/>
  <c r="AE523" i="1" s="1"/>
  <c r="AQ255" i="1"/>
  <c r="X255" i="1" s="1"/>
  <c r="AP72" i="1"/>
  <c r="AE72" i="1" s="1"/>
  <c r="AP980" i="1"/>
  <c r="AE980" i="1" s="1"/>
  <c r="AQ846" i="1"/>
  <c r="X846" i="1" s="1"/>
  <c r="AP265" i="1"/>
  <c r="AE265" i="1" s="1"/>
  <c r="AP966" i="1"/>
  <c r="AE966" i="1" s="1"/>
  <c r="AP639" i="1"/>
  <c r="AE639" i="1" s="1"/>
  <c r="AQ349" i="1"/>
  <c r="X349" i="1" s="1"/>
  <c r="AP996" i="1"/>
  <c r="AE996" i="1" s="1"/>
  <c r="AQ173" i="1"/>
  <c r="X173" i="1" s="1"/>
  <c r="AP834" i="1"/>
  <c r="AE834" i="1" s="1"/>
  <c r="AP993" i="1"/>
  <c r="AE993" i="1" s="1"/>
  <c r="AP915" i="1"/>
  <c r="AE915" i="1" s="1"/>
  <c r="AP698" i="1"/>
  <c r="AE698" i="1" s="1"/>
  <c r="AQ63" i="1"/>
  <c r="X63" i="1" s="1"/>
  <c r="AP220" i="1"/>
  <c r="AE220" i="1" s="1"/>
  <c r="AQ877" i="1"/>
  <c r="X877" i="1" s="1"/>
  <c r="AP736" i="1"/>
  <c r="AE736" i="1" s="1"/>
  <c r="AQ175" i="1"/>
  <c r="X175" i="1" s="1"/>
  <c r="AQ465" i="1"/>
  <c r="X465" i="1" s="1"/>
  <c r="AP763" i="1"/>
  <c r="AE763" i="1" s="1"/>
  <c r="AQ502" i="1"/>
  <c r="X502" i="1" s="1"/>
  <c r="AP326" i="1"/>
  <c r="AE326" i="1" s="1"/>
  <c r="AP403" i="1"/>
  <c r="AE403" i="1" s="1"/>
  <c r="AQ523" i="1"/>
  <c r="X523" i="1" s="1"/>
  <c r="AQ434" i="1"/>
  <c r="X434" i="1" s="1"/>
  <c r="AQ238" i="1"/>
  <c r="X238" i="1" s="1"/>
  <c r="AQ648" i="1"/>
  <c r="X648" i="1" s="1"/>
  <c r="AP204" i="1"/>
  <c r="AE204" i="1" s="1"/>
  <c r="AQ870" i="1"/>
  <c r="X870" i="1" s="1"/>
  <c r="AQ678" i="1"/>
  <c r="X678" i="1" s="1"/>
  <c r="AP395" i="1"/>
  <c r="AE395" i="1" s="1"/>
  <c r="AP924" i="1"/>
  <c r="AE924" i="1" s="1"/>
  <c r="AQ38" i="1"/>
  <c r="X38" i="1" s="1"/>
  <c r="AQ703" i="1"/>
  <c r="X703" i="1" s="1"/>
  <c r="AP511" i="1"/>
  <c r="AE511" i="1" s="1"/>
  <c r="AQ203" i="1"/>
  <c r="X203" i="1" s="1"/>
  <c r="AP73" i="1"/>
  <c r="AE73" i="1" s="1"/>
  <c r="AQ854" i="1"/>
  <c r="AQ166" i="1"/>
  <c r="X166" i="1" s="1"/>
  <c r="AP231" i="1"/>
  <c r="AE231" i="1" s="1"/>
  <c r="AQ28" i="1"/>
  <c r="X28" i="1" s="1"/>
  <c r="AP921" i="1"/>
  <c r="AE921" i="1" s="1"/>
  <c r="AP906" i="1"/>
  <c r="AE906" i="1" s="1"/>
  <c r="AP631" i="1"/>
  <c r="AE631" i="1" s="1"/>
  <c r="AP789" i="1"/>
  <c r="AE789" i="1" s="1"/>
  <c r="AQ433" i="1"/>
  <c r="X433" i="1" s="1"/>
  <c r="AQ42" i="1"/>
  <c r="X42" i="1" s="1"/>
  <c r="AQ784" i="1"/>
  <c r="X784" i="1" s="1"/>
  <c r="AQ597" i="1"/>
  <c r="AQ925" i="1"/>
  <c r="AP911" i="1"/>
  <c r="AE911" i="1" s="1"/>
  <c r="AQ395" i="1"/>
  <c r="X395" i="1" s="1"/>
  <c r="AQ75" i="1"/>
  <c r="X75" i="1" s="1"/>
  <c r="AQ635" i="1"/>
  <c r="X635" i="1" s="1"/>
  <c r="AQ73" i="1"/>
  <c r="X73" i="1" s="1"/>
  <c r="AQ639" i="1"/>
  <c r="X639" i="1" s="1"/>
  <c r="AQ457" i="1"/>
  <c r="X457" i="1" s="1"/>
  <c r="AP817" i="1"/>
  <c r="AE817" i="1" s="1"/>
  <c r="AP63" i="1"/>
  <c r="AE63" i="1" s="1"/>
  <c r="AQ603" i="1"/>
  <c r="AM603" i="1" s="1"/>
  <c r="AK603" i="1" s="1"/>
  <c r="AQ665" i="1"/>
  <c r="AP1009" i="1"/>
  <c r="AE1009" i="1" s="1"/>
  <c r="AP783" i="1"/>
  <c r="AE783" i="1" s="1"/>
  <c r="AP38" i="1"/>
  <c r="AE38" i="1" s="1"/>
  <c r="AP541" i="1"/>
  <c r="AE541" i="1" s="1"/>
  <c r="AQ706" i="1"/>
  <c r="X706" i="1" s="1"/>
  <c r="AP737" i="1"/>
  <c r="AE737" i="1" s="1"/>
  <c r="AQ862" i="1"/>
  <c r="AP410" i="1"/>
  <c r="AE410" i="1" s="1"/>
  <c r="AQ830" i="1"/>
  <c r="X830" i="1" s="1"/>
  <c r="AQ140" i="1"/>
  <c r="AQ422" i="1"/>
  <c r="X422" i="1" s="1"/>
  <c r="AQ137" i="1"/>
  <c r="X137" i="1" s="1"/>
  <c r="AP42" i="1"/>
  <c r="AE42" i="1" s="1"/>
  <c r="AP678" i="1"/>
  <c r="AE678" i="1" s="1"/>
  <c r="AP590" i="1"/>
  <c r="AE590" i="1" s="1"/>
  <c r="AP170" i="1"/>
  <c r="AE170" i="1" s="1"/>
  <c r="AP514" i="1"/>
  <c r="AE514" i="1" s="1"/>
  <c r="AQ122" i="1"/>
  <c r="X122" i="1" s="1"/>
  <c r="AQ737" i="1"/>
  <c r="X737" i="1" s="1"/>
  <c r="AP731" i="1"/>
  <c r="AE731" i="1" s="1"/>
  <c r="AP545" i="1"/>
  <c r="AE545" i="1" s="1"/>
  <c r="AQ329" i="1"/>
  <c r="X329" i="1" s="1"/>
  <c r="AQ383" i="1"/>
  <c r="X383" i="1" s="1"/>
  <c r="AP552" i="1"/>
  <c r="AE552" i="1" s="1"/>
  <c r="AP191" i="1"/>
  <c r="AE191" i="1" s="1"/>
  <c r="AP140" i="1"/>
  <c r="AE140" i="1" s="1"/>
  <c r="AP362" i="1"/>
  <c r="AE362" i="1" s="1"/>
  <c r="AP457" i="1"/>
  <c r="AE457" i="1" s="1"/>
  <c r="AQ899" i="1"/>
  <c r="AM899" i="1" s="1"/>
  <c r="AK899" i="1" s="1"/>
  <c r="AP447" i="1"/>
  <c r="AE447" i="1" s="1"/>
  <c r="AP210" i="1"/>
  <c r="AE210" i="1" s="1"/>
  <c r="AP437" i="1"/>
  <c r="AE437" i="1" s="1"/>
  <c r="AP75" i="1"/>
  <c r="AE75" i="1" s="1"/>
  <c r="AQ410" i="1"/>
  <c r="X410" i="1" s="1"/>
  <c r="AP719" i="1"/>
  <c r="AE719" i="1" s="1"/>
  <c r="AQ719" i="1"/>
  <c r="X719" i="1" s="1"/>
  <c r="AQ1009" i="1"/>
  <c r="X1009" i="1" s="1"/>
  <c r="AQ976" i="1"/>
  <c r="X976" i="1" s="1"/>
  <c r="AQ460" i="1"/>
  <c r="X460" i="1" s="1"/>
  <c r="AP318" i="1"/>
  <c r="AE318" i="1" s="1"/>
  <c r="AP333" i="1"/>
  <c r="AE333" i="1" s="1"/>
  <c r="AQ84" i="1"/>
  <c r="X84" i="1" s="1"/>
  <c r="AQ924" i="1"/>
  <c r="X924" i="1" s="1"/>
  <c r="AP127" i="1"/>
  <c r="AE127" i="1" s="1"/>
  <c r="AP376" i="1"/>
  <c r="AE376" i="1" s="1"/>
  <c r="AQ326" i="1"/>
  <c r="AQ127" i="1"/>
  <c r="X127" i="1" s="1"/>
  <c r="AQ652" i="1"/>
  <c r="X652" i="1" s="1"/>
  <c r="AQ636" i="1"/>
  <c r="X636" i="1" s="1"/>
  <c r="AP931" i="1"/>
  <c r="AE931" i="1" s="1"/>
  <c r="AQ45" i="1"/>
  <c r="X45" i="1" s="1"/>
  <c r="AP108" i="1"/>
  <c r="AE108" i="1" s="1"/>
  <c r="AP167" i="1"/>
  <c r="AE167" i="1" s="1"/>
  <c r="AP987" i="1"/>
  <c r="AE987" i="1" s="1"/>
  <c r="AQ328" i="1"/>
  <c r="X328" i="1" s="1"/>
  <c r="AQ391" i="1"/>
  <c r="X391" i="1" s="1"/>
  <c r="AQ407" i="1"/>
  <c r="X407" i="1" s="1"/>
  <c r="AQ170" i="1"/>
  <c r="AQ230" i="1"/>
  <c r="X230" i="1" s="1"/>
  <c r="AQ561" i="1"/>
  <c r="X561" i="1" s="1"/>
  <c r="AP767" i="1"/>
  <c r="AE767" i="1" s="1"/>
  <c r="AP319" i="1"/>
  <c r="AE319" i="1" s="1"/>
  <c r="AQ550" i="1"/>
  <c r="X550" i="1" s="1"/>
  <c r="AQ825" i="1"/>
  <c r="AQ267" i="1"/>
  <c r="X267" i="1" s="1"/>
  <c r="AQ911" i="1"/>
  <c r="X911" i="1" s="1"/>
  <c r="AP597" i="1"/>
  <c r="AE597" i="1" s="1"/>
  <c r="AQ480" i="1"/>
  <c r="X480" i="1" s="1"/>
  <c r="AP740" i="1"/>
  <c r="AE740" i="1" s="1"/>
  <c r="AP929" i="1"/>
  <c r="AE929" i="1" s="1"/>
  <c r="AP184" i="1"/>
  <c r="AE184" i="1" s="1"/>
  <c r="AP550" i="1"/>
  <c r="AE550" i="1" s="1"/>
  <c r="AP230" i="1"/>
  <c r="AE230" i="1" s="1"/>
  <c r="AP1023" i="1"/>
  <c r="AE1023" i="1" s="1"/>
  <c r="AQ171" i="1"/>
  <c r="X171" i="1" s="1"/>
  <c r="AP28" i="1"/>
  <c r="AE28" i="1" s="1"/>
  <c r="AQ1018" i="1"/>
  <c r="X1018" i="1" s="1"/>
  <c r="AQ514" i="1"/>
  <c r="X514" i="1" s="1"/>
  <c r="AP453" i="1"/>
  <c r="AE453" i="1" s="1"/>
  <c r="AP69" i="1"/>
  <c r="AE69" i="1" s="1"/>
  <c r="AP586" i="1"/>
  <c r="AE586" i="1" s="1"/>
  <c r="AQ731" i="1"/>
  <c r="AQ116" i="1"/>
  <c r="AP542" i="1"/>
  <c r="AE542" i="1" s="1"/>
  <c r="AP156" i="1"/>
  <c r="AE156" i="1" s="1"/>
  <c r="AQ472" i="1"/>
  <c r="X472" i="1" s="1"/>
  <c r="AQ184" i="1"/>
  <c r="AP878" i="1"/>
  <c r="AE878" i="1" s="1"/>
  <c r="AP296" i="1"/>
  <c r="AE296" i="1" s="1"/>
  <c r="AP86" i="1"/>
  <c r="AE86" i="1" s="1"/>
  <c r="AP148" i="1"/>
  <c r="AE148" i="1" s="1"/>
  <c r="AQ649" i="1"/>
  <c r="X649" i="1" s="1"/>
  <c r="AQ444" i="1"/>
  <c r="X444" i="1" s="1"/>
  <c r="AQ777" i="1"/>
  <c r="X777" i="1" s="1"/>
  <c r="AQ428" i="1"/>
  <c r="X428" i="1" s="1"/>
  <c r="AP835" i="1"/>
  <c r="AE835" i="1" s="1"/>
  <c r="AQ500" i="1"/>
  <c r="AQ782" i="1"/>
  <c r="AQ725" i="1"/>
  <c r="X725" i="1" s="1"/>
  <c r="AP285" i="1"/>
  <c r="AE285" i="1" s="1"/>
  <c r="AP25" i="1"/>
  <c r="AE25" i="1" s="1"/>
  <c r="AP822" i="1"/>
  <c r="AE822" i="1" s="1"/>
  <c r="AP368" i="1"/>
  <c r="AE368" i="1" s="1"/>
  <c r="AP555" i="1"/>
  <c r="AE555" i="1" s="1"/>
  <c r="AQ533" i="1"/>
  <c r="X533" i="1" s="1"/>
  <c r="AP721" i="1"/>
  <c r="AE721" i="1" s="1"/>
  <c r="AQ768" i="1"/>
  <c r="AP322" i="1"/>
  <c r="AE322" i="1" s="1"/>
  <c r="AP269" i="1"/>
  <c r="AE269" i="1" s="1"/>
  <c r="AP212" i="1"/>
  <c r="AE212" i="1" s="1"/>
  <c r="AP916" i="1"/>
  <c r="AE916" i="1" s="1"/>
  <c r="AQ97" i="1"/>
  <c r="X97" i="1" s="1"/>
  <c r="AQ952" i="1"/>
  <c r="X952" i="1" s="1"/>
  <c r="AQ715" i="1"/>
  <c r="AQ161" i="1"/>
  <c r="X161" i="1" s="1"/>
  <c r="AQ998" i="1"/>
  <c r="X998" i="1" s="1"/>
  <c r="AP606" i="1"/>
  <c r="AQ734" i="1"/>
  <c r="X734" i="1" s="1"/>
  <c r="AQ223" i="1"/>
  <c r="X223" i="1" s="1"/>
  <c r="AP854" i="1"/>
  <c r="AE854" i="1" s="1"/>
  <c r="AP486" i="1"/>
  <c r="AE486" i="1" s="1"/>
  <c r="AP325" i="1"/>
  <c r="AE325" i="1" s="1"/>
  <c r="AP353" i="1"/>
  <c r="AE353" i="1" s="1"/>
  <c r="AP152" i="1"/>
  <c r="AP134" i="1"/>
  <c r="AE134" i="1" s="1"/>
  <c r="AQ132" i="1"/>
  <c r="X132" i="1" s="1"/>
  <c r="AQ244" i="1"/>
  <c r="X244" i="1" s="1"/>
  <c r="AP730" i="1"/>
  <c r="AE730" i="1" s="1"/>
  <c r="AQ46" i="1"/>
  <c r="X46" i="1" s="1"/>
  <c r="AP677" i="1"/>
  <c r="AE677" i="1" s="1"/>
  <c r="AP939" i="1"/>
  <c r="AE939" i="1" s="1"/>
  <c r="AQ922" i="1"/>
  <c r="X922" i="1" s="1"/>
  <c r="AP209" i="1"/>
  <c r="AE209" i="1" s="1"/>
  <c r="AQ669" i="1"/>
  <c r="X669" i="1" s="1"/>
  <c r="AQ712" i="1"/>
  <c r="X712" i="1" s="1"/>
  <c r="AP857" i="1"/>
  <c r="AE857" i="1" s="1"/>
  <c r="AP609" i="1"/>
  <c r="AE609" i="1" s="1"/>
  <c r="AP490" i="1"/>
  <c r="AE490" i="1" s="1"/>
  <c r="AQ642" i="1"/>
  <c r="X642" i="1" s="1"/>
  <c r="AQ452" i="1"/>
  <c r="X452" i="1" s="1"/>
  <c r="AP771" i="1"/>
  <c r="AE771" i="1" s="1"/>
  <c r="AQ588" i="1"/>
  <c r="X588" i="1" s="1"/>
  <c r="AQ658" i="1"/>
  <c r="X658" i="1" s="1"/>
  <c r="AQ133" i="1"/>
  <c r="X133" i="1" s="1"/>
  <c r="AQ284" i="1"/>
  <c r="X284" i="1" s="1"/>
  <c r="AP60" i="1"/>
  <c r="AE60" i="1" s="1"/>
  <c r="AQ556" i="1"/>
  <c r="X556" i="1" s="1"/>
  <c r="AQ311" i="1"/>
  <c r="X311" i="1" s="1"/>
  <c r="AQ187" i="1"/>
  <c r="X187" i="1" s="1"/>
  <c r="AP293" i="1"/>
  <c r="AE293" i="1" s="1"/>
  <c r="X771" i="1"/>
  <c r="AQ568" i="1"/>
  <c r="X568" i="1" s="1"/>
  <c r="AQ1007" i="1"/>
  <c r="X1007" i="1" s="1"/>
  <c r="AP466" i="1"/>
  <c r="AE466" i="1" s="1"/>
  <c r="AQ748" i="1"/>
  <c r="X748" i="1" s="1"/>
  <c r="AP715" i="1"/>
  <c r="AE715" i="1" s="1"/>
  <c r="AP782" i="1"/>
  <c r="AE782" i="1" s="1"/>
  <c r="AQ68" i="1"/>
  <c r="X68" i="1" s="1"/>
  <c r="AP778" i="1"/>
  <c r="AE778" i="1" s="1"/>
  <c r="AP1015" i="1"/>
  <c r="AE1015" i="1" s="1"/>
  <c r="AQ736" i="1"/>
  <c r="AP241" i="1"/>
  <c r="AE241" i="1" s="1"/>
  <c r="AP892" i="1"/>
  <c r="AE892" i="1" s="1"/>
  <c r="AQ71" i="1"/>
  <c r="X71" i="1" s="1"/>
  <c r="AP114" i="1"/>
  <c r="AE114" i="1" s="1"/>
  <c r="AQ252" i="1"/>
  <c r="X252" i="1" s="1"/>
  <c r="AQ396" i="1"/>
  <c r="X396" i="1" s="1"/>
  <c r="AQ466" i="1"/>
  <c r="AQ256" i="1"/>
  <c r="X256" i="1" s="1"/>
  <c r="AQ462" i="1"/>
  <c r="X462" i="1" s="1"/>
  <c r="AQ388" i="1"/>
  <c r="X388" i="1" s="1"/>
  <c r="AQ35" i="1"/>
  <c r="X35" i="1" s="1"/>
  <c r="AQ70" i="1"/>
  <c r="X70" i="1" s="1"/>
  <c r="AP1003" i="1"/>
  <c r="AE1003" i="1" s="1"/>
  <c r="AQ308" i="1"/>
  <c r="X308" i="1" s="1"/>
  <c r="AP828" i="1"/>
  <c r="AE828" i="1" s="1"/>
  <c r="AP940" i="1"/>
  <c r="AE940" i="1" s="1"/>
  <c r="AQ292" i="1"/>
  <c r="AQ49" i="1"/>
  <c r="X49" i="1" s="1"/>
  <c r="AQ322" i="1"/>
  <c r="AP460" i="1"/>
  <c r="AE460" i="1" s="1"/>
  <c r="AQ356" i="1"/>
  <c r="X356" i="1" s="1"/>
  <c r="AQ689" i="1"/>
  <c r="AQ168" i="1"/>
  <c r="X168" i="1" s="1"/>
  <c r="AQ570" i="1"/>
  <c r="X570" i="1" s="1"/>
  <c r="AQ494" i="1"/>
  <c r="X494" i="1" s="1"/>
  <c r="AP489" i="1"/>
  <c r="AE489" i="1" s="1"/>
  <c r="AQ406" i="1"/>
  <c r="X406" i="1" s="1"/>
  <c r="AQ968" i="1"/>
  <c r="X968" i="1" s="1"/>
  <c r="AQ895" i="1"/>
  <c r="X895" i="1" s="1"/>
  <c r="AP561" i="1"/>
  <c r="AE561" i="1" s="1"/>
  <c r="AP619" i="1"/>
  <c r="AE619" i="1" s="1"/>
  <c r="AQ163" i="1"/>
  <c r="X163" i="1" s="1"/>
  <c r="AQ504" i="1"/>
  <c r="X504" i="1" s="1"/>
  <c r="AQ198" i="1"/>
  <c r="X198" i="1" s="1"/>
  <c r="AP957" i="1"/>
  <c r="AE957" i="1" s="1"/>
  <c r="AQ662" i="1"/>
  <c r="X662" i="1" s="1"/>
  <c r="AP900" i="1"/>
  <c r="AE900" i="1" s="1"/>
  <c r="AQ879" i="1"/>
  <c r="X879" i="1" s="1"/>
  <c r="AQ496" i="1"/>
  <c r="X496" i="1" s="1"/>
  <c r="AQ446" i="1"/>
  <c r="X446" i="1" s="1"/>
  <c r="AP524" i="1"/>
  <c r="AE524" i="1" s="1"/>
  <c r="AQ546" i="1"/>
  <c r="X546" i="1" s="1"/>
  <c r="AQ833" i="1"/>
  <c r="AP216" i="1"/>
  <c r="AE216" i="1" s="1"/>
  <c r="AP592" i="1"/>
  <c r="AE592" i="1" s="1"/>
  <c r="AP587" i="1"/>
  <c r="AE587" i="1" s="1"/>
  <c r="AQ293" i="1"/>
  <c r="AP137" i="1"/>
  <c r="AE137" i="1" s="1"/>
  <c r="AP268" i="1"/>
  <c r="AE268" i="1" s="1"/>
  <c r="AQ501" i="1"/>
  <c r="X501" i="1" s="1"/>
  <c r="AP465" i="1"/>
  <c r="AP418" i="1"/>
  <c r="AE418" i="1" s="1"/>
  <c r="AQ54" i="1"/>
  <c r="X54" i="1" s="1"/>
  <c r="AP573" i="1"/>
  <c r="AE573" i="1" s="1"/>
  <c r="AQ485" i="1"/>
  <c r="X485" i="1" s="1"/>
  <c r="AQ964" i="1"/>
  <c r="X964" i="1" s="1"/>
  <c r="AQ519" i="1"/>
  <c r="X519" i="1" s="1"/>
  <c r="AQ950" i="1"/>
  <c r="X950" i="1" s="1"/>
  <c r="AP757" i="1"/>
  <c r="AE757" i="1" s="1"/>
  <c r="AQ673" i="1"/>
  <c r="X673" i="1" s="1"/>
  <c r="AQ798" i="1"/>
  <c r="X798" i="1" s="1"/>
  <c r="AP126" i="1"/>
  <c r="AE126" i="1" s="1"/>
  <c r="AQ813" i="1"/>
  <c r="X813" i="1" s="1"/>
  <c r="AP121" i="1"/>
  <c r="AE121" i="1" s="1"/>
  <c r="AP566" i="1"/>
  <c r="AE566" i="1" s="1"/>
  <c r="AP961" i="1"/>
  <c r="AE961" i="1" s="1"/>
  <c r="AP364" i="1"/>
  <c r="AE364" i="1" s="1"/>
  <c r="AP811" i="1"/>
  <c r="AE811" i="1" s="1"/>
  <c r="AQ148" i="1"/>
  <c r="AP770" i="1"/>
  <c r="AE770" i="1" s="1"/>
  <c r="AQ72" i="1"/>
  <c r="AP1022" i="1"/>
  <c r="AE1022" i="1" s="1"/>
  <c r="AQ530" i="1"/>
  <c r="X530" i="1" s="1"/>
  <c r="AP282" i="1"/>
  <c r="AE282" i="1" s="1"/>
  <c r="AQ330" i="1"/>
  <c r="X330" i="1" s="1"/>
  <c r="AP463" i="1"/>
  <c r="AE463" i="1" s="1"/>
  <c r="AP498" i="1"/>
  <c r="AE498" i="1" s="1"/>
  <c r="AP768" i="1"/>
  <c r="AE768" i="1" s="1"/>
  <c r="AQ285" i="1"/>
  <c r="AQ1016" i="1"/>
  <c r="X1016" i="1" s="1"/>
  <c r="AQ52" i="1"/>
  <c r="X52" i="1" s="1"/>
  <c r="AP977" i="1"/>
  <c r="AE977" i="1" s="1"/>
  <c r="AQ676" i="1"/>
  <c r="X676" i="1" s="1"/>
  <c r="AP380" i="1"/>
  <c r="AE380" i="1" s="1"/>
  <c r="AQ571" i="1"/>
  <c r="X571" i="1" s="1"/>
  <c r="AQ464" i="1"/>
  <c r="X464" i="1" s="1"/>
  <c r="AQ655" i="1"/>
  <c r="X655" i="1" s="1"/>
  <c r="AP379" i="1"/>
  <c r="AE379" i="1" s="1"/>
  <c r="AP923" i="1"/>
  <c r="AE923" i="1" s="1"/>
  <c r="AQ264" i="1"/>
  <c r="AP910" i="1"/>
  <c r="AE910" i="1" s="1"/>
  <c r="AQ117" i="1"/>
  <c r="AQ867" i="1"/>
  <c r="AQ906" i="1"/>
  <c r="X906" i="1" s="1"/>
  <c r="AQ522" i="1"/>
  <c r="AP50" i="1"/>
  <c r="AE50" i="1" s="1"/>
  <c r="AP327" i="1"/>
  <c r="AE327" i="1" s="1"/>
  <c r="AQ497" i="1"/>
  <c r="X497" i="1" s="1"/>
  <c r="AQ574" i="1"/>
  <c r="X574" i="1" s="1"/>
  <c r="AP475" i="1"/>
  <c r="AE475" i="1" s="1"/>
  <c r="AP896" i="1"/>
  <c r="AE896" i="1" s="1"/>
  <c r="AQ532" i="1"/>
  <c r="X532" i="1" s="1"/>
  <c r="AP869" i="1"/>
  <c r="AE869" i="1" s="1"/>
  <c r="AP500" i="1"/>
  <c r="AE500" i="1" s="1"/>
  <c r="AQ343" i="1"/>
  <c r="X343" i="1" s="1"/>
  <c r="AQ172" i="1"/>
  <c r="AQ443" i="1"/>
  <c r="X443" i="1" s="1"/>
  <c r="AQ786" i="1"/>
  <c r="AQ317" i="1"/>
  <c r="X317" i="1" s="1"/>
  <c r="AP795" i="1"/>
  <c r="AE795" i="1" s="1"/>
  <c r="AP383" i="1"/>
  <c r="AE383" i="1" s="1"/>
  <c r="AQ136" i="1"/>
  <c r="AP425" i="1"/>
  <c r="AE425" i="1" s="1"/>
  <c r="AP925" i="1"/>
  <c r="AE925" i="1" s="1"/>
  <c r="AP628" i="1"/>
  <c r="AE628" i="1" s="1"/>
  <c r="AP341" i="1"/>
  <c r="AP804" i="1"/>
  <c r="AE804" i="1" s="1"/>
  <c r="AQ749" i="1"/>
  <c r="X749" i="1" s="1"/>
  <c r="AP458" i="1"/>
  <c r="AE458" i="1" s="1"/>
  <c r="AP745" i="1"/>
  <c r="AE745" i="1" s="1"/>
  <c r="AP657" i="1"/>
  <c r="AE657" i="1" s="1"/>
  <c r="AQ181" i="1"/>
  <c r="X181" i="1" s="1"/>
  <c r="AP833" i="1"/>
  <c r="AE833" i="1" s="1"/>
  <c r="AQ866" i="1"/>
  <c r="AQ800" i="1"/>
  <c r="X800" i="1" s="1"/>
  <c r="AP612" i="1"/>
  <c r="AE612" i="1" s="1"/>
  <c r="AQ956" i="1"/>
  <c r="X956" i="1" s="1"/>
  <c r="AQ58" i="1"/>
  <c r="X58" i="1" s="1"/>
  <c r="AQ359" i="1"/>
  <c r="X359" i="1" s="1"/>
  <c r="AP819" i="1"/>
  <c r="AE819" i="1" s="1"/>
  <c r="AQ306" i="1"/>
  <c r="X306" i="1" s="1"/>
  <c r="AP53" i="1"/>
  <c r="AE53" i="1" s="1"/>
  <c r="AQ453" i="1"/>
  <c r="AQ160" i="1"/>
  <c r="X160" i="1" s="1"/>
  <c r="AP124" i="1"/>
  <c r="AE124" i="1" s="1"/>
  <c r="AP82" i="1"/>
  <c r="AE82" i="1" s="1"/>
  <c r="AQ865" i="1"/>
  <c r="X865" i="1" s="1"/>
  <c r="AQ253" i="1"/>
  <c r="X253" i="1" s="1"/>
  <c r="AP136" i="1"/>
  <c r="AE136" i="1" s="1"/>
  <c r="AP313" i="1"/>
  <c r="AP305" i="1"/>
  <c r="AE305" i="1" s="1"/>
  <c r="AQ746" i="1"/>
  <c r="X746" i="1" s="1"/>
  <c r="AQ60" i="1"/>
  <c r="AQ572" i="1"/>
  <c r="X572" i="1" s="1"/>
  <c r="AP867" i="1"/>
  <c r="AE867" i="1" s="1"/>
  <c r="AP430" i="1"/>
  <c r="AE430" i="1" s="1"/>
  <c r="AP300" i="1"/>
  <c r="AE300" i="1" s="1"/>
  <c r="AQ316" i="1"/>
  <c r="X316" i="1" s="1"/>
  <c r="AQ621" i="1"/>
  <c r="X621" i="1" s="1"/>
  <c r="AQ327" i="1"/>
  <c r="AP57" i="1"/>
  <c r="AE57" i="1" s="1"/>
  <c r="AP177" i="1"/>
  <c r="AE177" i="1" s="1"/>
  <c r="AP248" i="1"/>
  <c r="AE248" i="1" s="1"/>
  <c r="AP157" i="1"/>
  <c r="AE157" i="1" s="1"/>
  <c r="AP292" i="1"/>
  <c r="AE292" i="1" s="1"/>
  <c r="AP24" i="1"/>
  <c r="AE24" i="1" s="1"/>
  <c r="AP1012" i="1"/>
  <c r="AE1012" i="1" s="1"/>
  <c r="AP744" i="1"/>
  <c r="AE744" i="1" s="1"/>
  <c r="AP1014" i="1"/>
  <c r="AE1014" i="1" s="1"/>
  <c r="AP709" i="1"/>
  <c r="AE709" i="1" s="1"/>
  <c r="AP414" i="1"/>
  <c r="AE414" i="1" s="1"/>
  <c r="AP149" i="1"/>
  <c r="AE149" i="1" s="1"/>
  <c r="AQ515" i="1"/>
  <c r="X515" i="1" s="1"/>
  <c r="AP701" i="1"/>
  <c r="AE701" i="1" s="1"/>
  <c r="AQ802" i="1"/>
  <c r="X802" i="1" s="1"/>
  <c r="AQ836" i="1"/>
  <c r="X836" i="1" s="1"/>
  <c r="AP81" i="1"/>
  <c r="AE81" i="1" s="1"/>
  <c r="AP517" i="1"/>
  <c r="AE517" i="1" s="1"/>
  <c r="AQ704" i="1"/>
  <c r="AQ754" i="1"/>
  <c r="X754" i="1" s="1"/>
  <c r="AQ65" i="1"/>
  <c r="X65" i="1" s="1"/>
  <c r="AQ961" i="1"/>
  <c r="AQ595" i="1"/>
  <c r="X595" i="1" s="1"/>
  <c r="AQ506" i="1"/>
  <c r="X506" i="1" s="1"/>
  <c r="AQ487" i="1"/>
  <c r="X487" i="1" s="1"/>
  <c r="AQ892" i="1"/>
  <c r="AP960" i="1"/>
  <c r="AE960" i="1" s="1"/>
  <c r="AQ607" i="1"/>
  <c r="X607" i="1" s="1"/>
  <c r="AP640" i="1"/>
  <c r="AE640" i="1" s="1"/>
  <c r="AP354" i="1"/>
  <c r="AE354" i="1" s="1"/>
  <c r="AP491" i="1"/>
  <c r="AE491" i="1" s="1"/>
  <c r="AQ24" i="1"/>
  <c r="AQ631" i="1"/>
  <c r="X631" i="1" s="1"/>
  <c r="AP247" i="1"/>
  <c r="AE247" i="1" s="1"/>
  <c r="AQ753" i="1"/>
  <c r="X753" i="1" s="1"/>
  <c r="AP459" i="1"/>
  <c r="AE459" i="1" s="1"/>
  <c r="AP264" i="1"/>
  <c r="AE264" i="1" s="1"/>
  <c r="AP884" i="1"/>
  <c r="AE884" i="1" s="1"/>
  <c r="AQ897" i="1"/>
  <c r="X897" i="1" s="1"/>
  <c r="AP866" i="1"/>
  <c r="AE866" i="1" s="1"/>
  <c r="AQ437" i="1"/>
  <c r="AQ507" i="1"/>
  <c r="AP64" i="1"/>
  <c r="AE64" i="1" s="1"/>
  <c r="AP110" i="1"/>
  <c r="AE110" i="1" s="1"/>
  <c r="AP492" i="1"/>
  <c r="AE492" i="1" s="1"/>
  <c r="AQ489" i="1"/>
  <c r="AP859" i="1"/>
  <c r="AE859" i="1" s="1"/>
  <c r="AP688" i="1"/>
  <c r="AE688" i="1" s="1"/>
  <c r="AP751" i="1"/>
  <c r="AE751" i="1" s="1"/>
  <c r="AP638" i="1"/>
  <c r="AQ324" i="1"/>
  <c r="X324" i="1" s="1"/>
  <c r="AQ1015" i="1"/>
  <c r="AP750" i="1"/>
  <c r="AE750" i="1" s="1"/>
  <c r="AP534" i="1"/>
  <c r="AE534" i="1" s="1"/>
  <c r="AQ664" i="1"/>
  <c r="X664" i="1" s="1"/>
  <c r="AQ1012" i="1"/>
  <c r="AQ155" i="1"/>
  <c r="X155" i="1" s="1"/>
  <c r="AP290" i="1"/>
  <c r="AE290" i="1" s="1"/>
  <c r="AQ623" i="1"/>
  <c r="X623" i="1" s="1"/>
  <c r="AP593" i="1"/>
  <c r="AE593" i="1" s="1"/>
  <c r="AP809" i="1"/>
  <c r="AE809" i="1" s="1"/>
  <c r="AP868" i="1"/>
  <c r="AE868" i="1" s="1"/>
  <c r="AQ686" i="1"/>
  <c r="X686" i="1" s="1"/>
  <c r="AQ442" i="1"/>
  <c r="X442" i="1" s="1"/>
  <c r="AP516" i="1"/>
  <c r="AE516" i="1" s="1"/>
  <c r="AQ1002" i="1"/>
  <c r="X1002" i="1" s="1"/>
  <c r="AQ135" i="1"/>
  <c r="X135" i="1" s="1"/>
  <c r="AQ404" i="1"/>
  <c r="X404" i="1" s="1"/>
  <c r="AP674" i="1"/>
  <c r="AE674" i="1" s="1"/>
  <c r="AQ424" i="1"/>
  <c r="AQ295" i="1"/>
  <c r="X295" i="1" s="1"/>
  <c r="AP769" i="1"/>
  <c r="AE769" i="1" s="1"/>
  <c r="AQ415" i="1"/>
  <c r="AQ558" i="1"/>
  <c r="X558" i="1" s="1"/>
  <c r="AQ992" i="1"/>
  <c r="X992" i="1" s="1"/>
  <c r="AQ613" i="1"/>
  <c r="X613" i="1" s="1"/>
  <c r="AQ727" i="1"/>
  <c r="X727" i="1" s="1"/>
  <c r="AP959" i="1"/>
  <c r="AE959" i="1" s="1"/>
  <c r="AP989" i="1"/>
  <c r="AE989" i="1" s="1"/>
  <c r="AQ947" i="1"/>
  <c r="X947" i="1" s="1"/>
  <c r="AP522" i="1"/>
  <c r="AE522" i="1" s="1"/>
  <c r="AP59" i="1"/>
  <c r="AE59" i="1" s="1"/>
  <c r="AP704" i="1"/>
  <c r="AE704" i="1" s="1"/>
  <c r="AQ853" i="1"/>
  <c r="X853" i="1" s="1"/>
  <c r="AP717" i="1"/>
  <c r="AE717" i="1" s="1"/>
  <c r="AP118" i="1"/>
  <c r="AE118" i="1" s="1"/>
  <c r="AP954" i="1"/>
  <c r="AE954" i="1" s="1"/>
  <c r="AP999" i="1"/>
  <c r="AE999" i="1" s="1"/>
  <c r="AP965" i="1"/>
  <c r="AE965" i="1" s="1"/>
  <c r="AQ547" i="1"/>
  <c r="X547" i="1" s="1"/>
  <c r="AQ632" i="1"/>
  <c r="AQ582" i="1"/>
  <c r="X582" i="1" s="1"/>
  <c r="AP829" i="1"/>
  <c r="AE829" i="1" s="1"/>
  <c r="AP397" i="1"/>
  <c r="AE397" i="1" s="1"/>
  <c r="AQ708" i="1"/>
  <c r="X708" i="1" s="1"/>
  <c r="AP810" i="1"/>
  <c r="AE810" i="1" s="1"/>
  <c r="AQ373" i="1"/>
  <c r="X373" i="1" s="1"/>
  <c r="AP930" i="1"/>
  <c r="AE930" i="1" s="1"/>
  <c r="AP876" i="1"/>
  <c r="AE876" i="1" s="1"/>
  <c r="AP401" i="1"/>
  <c r="AE401" i="1" s="1"/>
  <c r="AQ518" i="1"/>
  <c r="AP226" i="1"/>
  <c r="AE226" i="1" s="1"/>
  <c r="AQ637" i="1"/>
  <c r="X637" i="1" s="1"/>
  <c r="AP963" i="1"/>
  <c r="AE963" i="1" s="1"/>
  <c r="AQ944" i="1"/>
  <c r="X944" i="1" s="1"/>
  <c r="AP182" i="1"/>
  <c r="AE182" i="1" s="1"/>
  <c r="AQ974" i="1"/>
  <c r="X974" i="1" s="1"/>
  <c r="AQ80" i="1"/>
  <c r="X80" i="1" s="1"/>
  <c r="AQ220" i="1"/>
  <c r="AQ516" i="1"/>
  <c r="AP943" i="1"/>
  <c r="AE943" i="1" s="1"/>
  <c r="AP151" i="1"/>
  <c r="AE151" i="1" s="1"/>
  <c r="AP420" i="1"/>
  <c r="AE420" i="1" s="1"/>
  <c r="AP435" i="1"/>
  <c r="AE435" i="1" s="1"/>
  <c r="AQ933" i="1"/>
  <c r="X933" i="1" s="1"/>
  <c r="AQ384" i="1"/>
  <c r="X384" i="1" s="1"/>
  <c r="AQ334" i="1"/>
  <c r="X334" i="1" s="1"/>
  <c r="AP348" i="1"/>
  <c r="AE348" i="1" s="1"/>
  <c r="AP651" i="1"/>
  <c r="AE651" i="1" s="1"/>
  <c r="AP682" i="1"/>
  <c r="AE682" i="1" s="1"/>
  <c r="AP398" i="1"/>
  <c r="AE398" i="1" s="1"/>
  <c r="AQ629" i="1"/>
  <c r="X629" i="1" s="1"/>
  <c r="AQ882" i="1"/>
  <c r="X882" i="1" s="1"/>
  <c r="AQ822" i="1"/>
  <c r="AP154" i="1"/>
  <c r="AE154" i="1" s="1"/>
  <c r="AQ366" i="1"/>
  <c r="X366" i="1" s="1"/>
  <c r="AP254" i="1"/>
  <c r="AE254" i="1" s="1"/>
  <c r="AP978" i="1"/>
  <c r="AE978" i="1" s="1"/>
  <c r="AQ787" i="1"/>
  <c r="X787" i="1" s="1"/>
  <c r="AP689" i="1"/>
  <c r="AE689" i="1" s="1"/>
  <c r="AP786" i="1"/>
  <c r="AE786" i="1" s="1"/>
  <c r="AP39" i="1"/>
  <c r="AE39" i="1" s="1"/>
  <c r="AQ590" i="1"/>
  <c r="AQ537" i="1"/>
  <c r="X537" i="1" s="1"/>
  <c r="AQ59" i="1"/>
  <c r="AP471" i="1"/>
  <c r="AE471" i="1" s="1"/>
  <c r="AP90" i="1"/>
  <c r="AE90" i="1" s="1"/>
  <c r="AP178" i="1"/>
  <c r="AE178" i="1" s="1"/>
  <c r="AP131" i="1"/>
  <c r="AE131" i="1" s="1"/>
  <c r="AQ218" i="1"/>
  <c r="AP415" i="1"/>
  <c r="AE415" i="1" s="1"/>
  <c r="AQ670" i="1"/>
  <c r="X670" i="1" s="1"/>
  <c r="AQ235" i="1"/>
  <c r="X235" i="1" s="1"/>
  <c r="AP743" i="1"/>
  <c r="AE743" i="1" s="1"/>
  <c r="AP240" i="1"/>
  <c r="AE240" i="1" s="1"/>
  <c r="AQ120" i="1"/>
  <c r="X120" i="1" s="1"/>
  <c r="AP671" i="1"/>
  <c r="AE671" i="1" s="1"/>
  <c r="AQ441" i="1"/>
  <c r="X441" i="1" s="1"/>
  <c r="AQ219" i="1"/>
  <c r="X219" i="1" s="1"/>
  <c r="AQ377" i="1"/>
  <c r="X377" i="1" s="1"/>
  <c r="AQ508" i="1"/>
  <c r="X508" i="1" s="1"/>
  <c r="AQ752" i="1"/>
  <c r="X752" i="1" s="1"/>
  <c r="AP994" i="1"/>
  <c r="AE994" i="1" s="1"/>
  <c r="AQ217" i="1"/>
  <c r="X217" i="1" s="1"/>
  <c r="AQ549" i="1"/>
  <c r="X549" i="1" s="1"/>
  <c r="AP208" i="1"/>
  <c r="AE208" i="1" s="1"/>
  <c r="AP797" i="1"/>
  <c r="AE797" i="1" s="1"/>
  <c r="AP894" i="1"/>
  <c r="AE894" i="1" s="1"/>
  <c r="AP901" i="1"/>
  <c r="AE901" i="1" s="1"/>
  <c r="AP765" i="1"/>
  <c r="AE765" i="1" s="1"/>
  <c r="AP793" i="1"/>
  <c r="AE793" i="1" s="1"/>
  <c r="AQ791" i="1"/>
  <c r="X791" i="1" s="1"/>
  <c r="AQ989" i="1"/>
  <c r="AP47" i="1"/>
  <c r="AE47" i="1" s="1"/>
  <c r="AQ980" i="1"/>
  <c r="X980" i="1" s="1"/>
  <c r="AP747" i="1"/>
  <c r="AE747" i="1" s="1"/>
  <c r="AP985" i="1"/>
  <c r="AE985" i="1" s="1"/>
  <c r="AQ783" i="1"/>
  <c r="X783" i="1" s="1"/>
  <c r="AQ528" i="1"/>
  <c r="X528" i="1" s="1"/>
  <c r="AP345" i="1"/>
  <c r="AE345" i="1" s="1"/>
  <c r="AP981" i="1"/>
  <c r="AE981" i="1" s="1"/>
  <c r="AP97" i="1"/>
  <c r="AE97" i="1" s="1"/>
  <c r="AP323" i="1"/>
  <c r="AE323" i="1" s="1"/>
  <c r="AQ978" i="1"/>
  <c r="AQ929" i="1"/>
  <c r="X929" i="1" s="1"/>
  <c r="AP766" i="1"/>
  <c r="AE766" i="1" s="1"/>
  <c r="AP221" i="1"/>
  <c r="AE221" i="1" s="1"/>
  <c r="AP371" i="1"/>
  <c r="AE371" i="1" s="1"/>
  <c r="AQ864" i="1"/>
  <c r="X864" i="1" s="1"/>
  <c r="AQ102" i="1"/>
  <c r="AQ904" i="1"/>
  <c r="X904" i="1" s="1"/>
  <c r="AP979" i="1"/>
  <c r="AE979" i="1" s="1"/>
  <c r="AP762" i="1"/>
  <c r="AP207" i="1"/>
  <c r="AE207" i="1" s="1"/>
  <c r="AP971" i="1"/>
  <c r="AE971" i="1" s="1"/>
  <c r="AP754" i="1"/>
  <c r="AE754" i="1" s="1"/>
  <c r="AP672" i="1"/>
  <c r="AE672" i="1" s="1"/>
  <c r="AP424" i="1"/>
  <c r="AE424" i="1" s="1"/>
  <c r="AP276" i="1"/>
  <c r="AE276" i="1" s="1"/>
  <c r="AQ945" i="1"/>
  <c r="X945" i="1" s="1"/>
  <c r="AQ832" i="1"/>
  <c r="X832" i="1" s="1"/>
  <c r="AQ602" i="1"/>
  <c r="X602" i="1" s="1"/>
  <c r="AP385" i="1"/>
  <c r="AE385" i="1" s="1"/>
  <c r="AP218" i="1"/>
  <c r="AE218" i="1" s="1"/>
  <c r="AP390" i="1"/>
  <c r="AE390" i="1" s="1"/>
  <c r="AP260" i="1"/>
  <c r="AE260" i="1" s="1"/>
  <c r="AQ936" i="1"/>
  <c r="X936" i="1" s="1"/>
  <c r="AQ587" i="1"/>
  <c r="AQ416" i="1"/>
  <c r="X416" i="1" s="1"/>
  <c r="AP400" i="1"/>
  <c r="AE400" i="1" s="1"/>
  <c r="AP632" i="1"/>
  <c r="AE632" i="1" s="1"/>
  <c r="AP172" i="1"/>
  <c r="AE172" i="1" s="1"/>
  <c r="AP91" i="1"/>
  <c r="AE91" i="1" s="1"/>
  <c r="AQ960" i="1"/>
  <c r="AQ182" i="1"/>
  <c r="AP518" i="1"/>
  <c r="AE518" i="1" s="1"/>
  <c r="AQ298" i="1"/>
  <c r="AP493" i="1"/>
  <c r="AE493" i="1" s="1"/>
  <c r="AP116" i="1"/>
  <c r="AE116" i="1" s="1"/>
  <c r="AP129" i="1"/>
  <c r="AE129" i="1" s="1"/>
  <c r="AQ972" i="1"/>
  <c r="X972" i="1" s="1"/>
  <c r="AQ162" i="1"/>
  <c r="X162" i="1" s="1"/>
  <c r="AQ272" i="1"/>
  <c r="X272" i="1" s="1"/>
  <c r="AP562" i="1"/>
  <c r="AE562" i="1" s="1"/>
  <c r="AP448" i="1"/>
  <c r="AE448" i="1" s="1"/>
  <c r="AP37" i="1"/>
  <c r="AE37" i="1" s="1"/>
  <c r="AP507" i="1"/>
  <c r="AE507" i="1" s="1"/>
  <c r="AQ966" i="1"/>
  <c r="AP477" i="1"/>
  <c r="AE477" i="1" s="1"/>
  <c r="AP484" i="1"/>
  <c r="AE484" i="1" s="1"/>
  <c r="AP298" i="1"/>
  <c r="AE298" i="1" s="1"/>
  <c r="AQ43" i="1"/>
  <c r="X43" i="1" s="1"/>
  <c r="AP48" i="1"/>
  <c r="AE48" i="1" s="1"/>
  <c r="AQ248" i="1"/>
  <c r="AQ598" i="1"/>
  <c r="X598" i="1" s="1"/>
  <c r="AQ539" i="1"/>
  <c r="X539" i="1" s="1"/>
  <c r="AP885" i="1"/>
  <c r="AE885" i="1" s="1"/>
  <c r="AQ769" i="1"/>
  <c r="AQ310" i="1"/>
  <c r="X310" i="1" s="1"/>
  <c r="AQ889" i="1"/>
  <c r="X889" i="1" s="1"/>
  <c r="AQ365" i="1"/>
  <c r="AP824" i="1"/>
  <c r="AE824" i="1" s="1"/>
  <c r="AQ100" i="1"/>
  <c r="AQ1003" i="1"/>
  <c r="AQ333" i="1"/>
  <c r="AP546" i="1"/>
  <c r="AQ1001" i="1"/>
  <c r="AQ765" i="1"/>
  <c r="AP739" i="1"/>
  <c r="AE739" i="1" s="1"/>
  <c r="AP101" i="1"/>
  <c r="AE101" i="1" s="1"/>
  <c r="AP52" i="1"/>
  <c r="AQ461" i="1"/>
  <c r="AP321" i="1"/>
  <c r="AE321" i="1" s="1"/>
  <c r="AQ179" i="1"/>
  <c r="AQ90" i="1"/>
  <c r="AP289" i="1"/>
  <c r="AE289" i="1" s="1"/>
  <c r="AQ268" i="1"/>
  <c r="AQ984" i="1"/>
  <c r="AP838" i="1"/>
  <c r="AE838" i="1" s="1"/>
  <c r="AP302" i="1"/>
  <c r="AE302" i="1" s="1"/>
  <c r="AQ801" i="1"/>
  <c r="AP423" i="1"/>
  <c r="AE423" i="1" s="1"/>
  <c r="AP605" i="1"/>
  <c r="AE605" i="1" s="1"/>
  <c r="AP386" i="1"/>
  <c r="AE386" i="1" s="1"/>
  <c r="AQ226" i="1"/>
  <c r="AP146" i="1"/>
  <c r="AE146" i="1" s="1"/>
  <c r="AP256" i="1"/>
  <c r="AP359" i="1"/>
  <c r="AP266" i="1"/>
  <c r="AE266" i="1" s="1"/>
  <c r="AQ554" i="1"/>
  <c r="AP297" i="1"/>
  <c r="AE297" i="1" s="1"/>
  <c r="AQ41" i="1"/>
  <c r="AQ650" i="1"/>
  <c r="AP402" i="1"/>
  <c r="AE402" i="1" s="1"/>
  <c r="AQ527" i="1"/>
  <c r="AP549" i="1"/>
  <c r="AQ221" i="1"/>
  <c r="AQ259" i="1"/>
  <c r="AP330" i="1"/>
  <c r="AQ848" i="1"/>
  <c r="AP845" i="1"/>
  <c r="AE845" i="1" s="1"/>
  <c r="AP533" i="1"/>
  <c r="AQ764" i="1"/>
  <c r="AQ350" i="1"/>
  <c r="AP251" i="1"/>
  <c r="AE251" i="1" s="1"/>
  <c r="AP409" i="1"/>
  <c r="AE409" i="1" s="1"/>
  <c r="AQ619" i="1"/>
  <c r="AP938" i="1"/>
  <c r="AE938" i="1" s="1"/>
  <c r="AP673" i="1"/>
  <c r="AQ321" i="1"/>
  <c r="AP451" i="1"/>
  <c r="AE451" i="1" s="1"/>
  <c r="AQ805" i="1"/>
  <c r="AQ640" i="1"/>
  <c r="AP145" i="1"/>
  <c r="AE145" i="1" s="1"/>
  <c r="AP686" i="1"/>
  <c r="AP360" i="1"/>
  <c r="AE360" i="1" s="1"/>
  <c r="AP35" i="1"/>
  <c r="AP337" i="1"/>
  <c r="AE337" i="1" s="1"/>
  <c r="AP347" i="1"/>
  <c r="AE347" i="1" s="1"/>
  <c r="AQ965" i="1"/>
  <c r="AQ772" i="1"/>
  <c r="AP361" i="1"/>
  <c r="AE361" i="1" s="1"/>
  <c r="AP968" i="1"/>
  <c r="AQ732" i="1"/>
  <c r="AQ671" i="1"/>
  <c r="AP111" i="1"/>
  <c r="AE111" i="1" s="1"/>
  <c r="AQ258" i="1"/>
  <c r="AQ387" i="1"/>
  <c r="AP692" i="1"/>
  <c r="AE692" i="1" s="1"/>
  <c r="AP969" i="1"/>
  <c r="AE969" i="1" s="1"/>
  <c r="AQ108" i="1"/>
  <c r="AQ30" i="1"/>
  <c r="AQ282" i="1"/>
  <c r="AP879" i="1"/>
  <c r="AQ113" i="1"/>
  <c r="AP286" i="1"/>
  <c r="AE286" i="1" s="1"/>
  <c r="AQ149" i="1"/>
  <c r="AP199" i="1"/>
  <c r="AE199" i="1" s="1"/>
  <c r="AQ216" i="1"/>
  <c r="AP663" i="1"/>
  <c r="AE663" i="1" s="1"/>
  <c r="AP193" i="1"/>
  <c r="AE193" i="1" s="1"/>
  <c r="AQ147" i="1"/>
  <c r="AP738" i="1"/>
  <c r="AE738" i="1" s="1"/>
  <c r="AQ177" i="1"/>
  <c r="AQ302" i="1"/>
  <c r="AQ729" i="1"/>
  <c r="AP537" i="1"/>
  <c r="AQ57" i="1"/>
  <c r="AQ617" i="1"/>
  <c r="AQ738" i="1"/>
  <c r="AQ821" i="1"/>
  <c r="AP579" i="1"/>
  <c r="AE579" i="1" s="1"/>
  <c r="AQ868" i="1"/>
  <c r="AP952" i="1"/>
  <c r="AQ222" i="1"/>
  <c r="AP95" i="1"/>
  <c r="AE95" i="1" s="1"/>
  <c r="AP889" i="1"/>
  <c r="AP36" i="1"/>
  <c r="AE36" i="1" s="1"/>
  <c r="AP455" i="1"/>
  <c r="AE455" i="1" s="1"/>
  <c r="AP557" i="1"/>
  <c r="AE557" i="1" s="1"/>
  <c r="AQ593" i="1"/>
  <c r="AQ297" i="1"/>
  <c r="AQ512" i="1"/>
  <c r="AP950" i="1"/>
  <c r="AP271" i="1"/>
  <c r="AE271" i="1" s="1"/>
  <c r="AQ997" i="1"/>
  <c r="AP946" i="1"/>
  <c r="AE946" i="1" s="1"/>
  <c r="AP71" i="1"/>
  <c r="AQ760" i="1"/>
  <c r="AQ624" i="1"/>
  <c r="AP855" i="1"/>
  <c r="AE855" i="1" s="1"/>
  <c r="AP806" i="1"/>
  <c r="AE806" i="1" s="1"/>
  <c r="AQ141" i="1"/>
  <c r="AP544" i="1"/>
  <c r="AE544" i="1" s="1"/>
  <c r="AP78" i="1"/>
  <c r="AE78" i="1" s="1"/>
  <c r="AQ741" i="1"/>
  <c r="AQ250" i="1"/>
  <c r="AP324" i="1"/>
  <c r="AP147" i="1"/>
  <c r="AE147" i="1" s="1"/>
  <c r="AQ604" i="1"/>
  <c r="AQ835" i="1"/>
  <c r="AQ484" i="1"/>
  <c r="AP234" i="1"/>
  <c r="AE234" i="1" s="1"/>
  <c r="AQ178" i="1"/>
  <c r="AQ608" i="1"/>
  <c r="AP775" i="1"/>
  <c r="AE775" i="1" s="1"/>
  <c r="AP80" i="1"/>
  <c r="AQ644" i="1"/>
  <c r="AQ240" i="1"/>
  <c r="AP711" i="1"/>
  <c r="AE711" i="1" s="1"/>
  <c r="AP803" i="1"/>
  <c r="AE803" i="1" s="1"/>
  <c r="AQ98" i="1"/>
  <c r="AP433" i="1"/>
  <c r="AE433" i="1" s="1"/>
  <c r="AP506" i="1"/>
  <c r="AP343" i="1"/>
  <c r="AQ625" i="1"/>
  <c r="AP679" i="1"/>
  <c r="AE679" i="1" s="1"/>
  <c r="AP626" i="1"/>
  <c r="AE626" i="1" s="1"/>
  <c r="AQ55" i="1"/>
  <c r="AP306" i="1"/>
  <c r="AP637" i="1"/>
  <c r="AP998" i="1"/>
  <c r="AQ1004" i="1"/>
  <c r="AQ806" i="1"/>
  <c r="AP975" i="1"/>
  <c r="AE975" i="1" s="1"/>
  <c r="AQ438" i="1"/>
  <c r="AP408" i="1"/>
  <c r="AE408" i="1" s="1"/>
  <c r="AQ409" i="1"/>
  <c r="AQ544" i="1"/>
  <c r="AP776" i="1"/>
  <c r="AE776" i="1" s="1"/>
  <c r="AP805" i="1"/>
  <c r="AE805" i="1" s="1"/>
  <c r="AQ726" i="1"/>
  <c r="AP233" i="1"/>
  <c r="AE233" i="1" s="1"/>
  <c r="AP583" i="1"/>
  <c r="AE583" i="1" s="1"/>
  <c r="AP476" i="1"/>
  <c r="AE476" i="1" s="1"/>
  <c r="AQ445" i="1"/>
  <c r="AP1006" i="1"/>
  <c r="AE1006" i="1" s="1"/>
  <c r="AP684" i="1"/>
  <c r="AE684" i="1" s="1"/>
  <c r="AQ275" i="1"/>
  <c r="AQ1013" i="1"/>
  <c r="AQ735" i="1"/>
  <c r="AQ847" i="1"/>
  <c r="AP995" i="1"/>
  <c r="AE995" i="1" s="1"/>
  <c r="AQ855" i="1"/>
  <c r="AQ87" i="1"/>
  <c r="AQ775" i="1"/>
  <c r="AQ774" i="1"/>
  <c r="AP816" i="1"/>
  <c r="AE816" i="1" s="1"/>
  <c r="AQ342" i="1"/>
  <c r="AP543" i="1"/>
  <c r="AE543" i="1" s="1"/>
  <c r="AP103" i="1"/>
  <c r="AE103" i="1" s="1"/>
  <c r="AP143" i="1"/>
  <c r="AE143" i="1" s="1"/>
  <c r="AP658" i="1"/>
  <c r="AQ517" i="1"/>
  <c r="AP818" i="1"/>
  <c r="AE818" i="1" s="1"/>
  <c r="AQ454" i="1"/>
  <c r="AP263" i="1"/>
  <c r="AP532" i="1"/>
  <c r="AP419" i="1"/>
  <c r="AE419" i="1" s="1"/>
  <c r="AQ633" i="1"/>
  <c r="AQ716" i="1"/>
  <c r="AQ585" i="1"/>
  <c r="AP728" i="1"/>
  <c r="AE728" i="1" s="1"/>
  <c r="AP588" i="1"/>
  <c r="AP813" i="1"/>
  <c r="AQ269" i="1"/>
  <c r="AQ661" i="1"/>
  <c r="AP729" i="1"/>
  <c r="AE729" i="1" s="1"/>
  <c r="AP647" i="1"/>
  <c r="AE647" i="1" s="1"/>
  <c r="AP474" i="1"/>
  <c r="AE474" i="1" s="1"/>
  <c r="AP188" i="1"/>
  <c r="AE188" i="1" s="1"/>
  <c r="AQ398" i="1"/>
  <c r="AQ151" i="1"/>
  <c r="AQ372" i="1"/>
  <c r="AQ196" i="1"/>
  <c r="AQ605" i="1"/>
  <c r="AP238" i="1"/>
  <c r="AQ421" i="1"/>
  <c r="AQ663" i="1"/>
  <c r="AP669" i="1"/>
  <c r="AP948" i="1"/>
  <c r="AE948" i="1" s="1"/>
  <c r="AQ967" i="1"/>
  <c r="AP781" i="1"/>
  <c r="AE781" i="1" s="1"/>
  <c r="AQ469" i="1"/>
  <c r="AQ468" i="1"/>
  <c r="AP79" i="1"/>
  <c r="AE79" i="1" s="1"/>
  <c r="AQ859" i="1"/>
  <c r="AQ611" i="1"/>
  <c r="AP1010" i="1"/>
  <c r="AE1010" i="1" s="1"/>
  <c r="AQ439" i="1"/>
  <c r="AP622" i="1"/>
  <c r="AE622" i="1" s="1"/>
  <c r="AP150" i="1"/>
  <c r="AE150" i="1" s="1"/>
  <c r="AQ723" i="1"/>
  <c r="AQ804" i="1"/>
  <c r="AQ495" i="1"/>
  <c r="AQ382" i="1"/>
  <c r="AQ280" i="1"/>
  <c r="AP553" i="1"/>
  <c r="AE553" i="1" s="1"/>
  <c r="AQ199" i="1"/>
  <c r="AQ86" i="1"/>
  <c r="AP166" i="1"/>
  <c r="AE166" i="1" s="1"/>
  <c r="AQ193" i="1"/>
  <c r="AQ778" i="1"/>
  <c r="AQ979" i="1"/>
  <c r="AQ954" i="1"/>
  <c r="AP155" i="1"/>
  <c r="AQ916" i="1"/>
  <c r="AQ405" i="1"/>
  <c r="AP955" i="1"/>
  <c r="AE955" i="1" s="1"/>
  <c r="AP186" i="1"/>
  <c r="AE186" i="1" s="1"/>
  <c r="AP381" i="1"/>
  <c r="AE381" i="1" s="1"/>
  <c r="AP836" i="1"/>
  <c r="AP691" i="1"/>
  <c r="AE691" i="1" s="1"/>
  <c r="AQ110" i="1"/>
  <c r="AP501" i="1"/>
  <c r="AP382" i="1"/>
  <c r="AE382" i="1" s="1"/>
  <c r="AP96" i="1"/>
  <c r="AE96" i="1" s="1"/>
  <c r="AP456" i="1"/>
  <c r="AE456" i="1" s="1"/>
  <c r="AP431" i="1"/>
  <c r="AE431" i="1" s="1"/>
  <c r="AQ728" i="1"/>
  <c r="AQ169" i="1"/>
  <c r="AQ123" i="1"/>
  <c r="AQ418" i="1"/>
  <c r="AP229" i="1"/>
  <c r="AE229" i="1" s="1"/>
  <c r="AP438" i="1"/>
  <c r="AE438" i="1" s="1"/>
  <c r="AP58" i="1"/>
  <c r="AQ932" i="1"/>
  <c r="AQ564" i="1"/>
  <c r="AQ301" i="1"/>
  <c r="AP928" i="1"/>
  <c r="AE928" i="1" s="1"/>
  <c r="AQ234" i="1"/>
  <c r="AQ908" i="1"/>
  <c r="AP596" i="1"/>
  <c r="AE596" i="1" s="1"/>
  <c r="AQ130" i="1"/>
  <c r="AQ112" i="1"/>
  <c r="AP614" i="1"/>
  <c r="AE614" i="1" s="1"/>
  <c r="AQ1020" i="1"/>
  <c r="AP908" i="1"/>
  <c r="AE908" i="1" s="1"/>
  <c r="AQ934" i="1"/>
  <c r="AQ488" i="1"/>
  <c r="AP749" i="1"/>
  <c r="AQ408" i="1"/>
  <c r="AQ940" i="1"/>
  <c r="AQ750" i="1"/>
  <c r="AQ186" i="1"/>
  <c r="AP119" i="1"/>
  <c r="AE119" i="1" s="1"/>
  <c r="AP162" i="1"/>
  <c r="AQ208" i="1"/>
  <c r="AP384" i="1"/>
  <c r="AP287" i="1"/>
  <c r="AE287" i="1" s="1"/>
  <c r="AP308" i="1"/>
  <c r="AQ688" i="1"/>
  <c r="AP259" i="1"/>
  <c r="AE259" i="1" s="1"/>
  <c r="AQ228" i="1"/>
  <c r="AQ300" i="1"/>
  <c r="AP222" i="1"/>
  <c r="AE222" i="1" s="1"/>
  <c r="AP724" i="1"/>
  <c r="AE724" i="1" s="1"/>
  <c r="AQ397" i="1"/>
  <c r="AQ266" i="1"/>
  <c r="AP570" i="1"/>
  <c r="AQ751" i="1"/>
  <c r="AP274" i="1"/>
  <c r="AE274" i="1" s="1"/>
  <c r="AQ260" i="1"/>
  <c r="AQ231" i="1"/>
  <c r="AP253" i="1"/>
  <c r="AQ896" i="1"/>
  <c r="AP74" i="1"/>
  <c r="AE74" i="1" s="1"/>
  <c r="AP666" i="1"/>
  <c r="AE666" i="1" s="1"/>
  <c r="AQ32" i="1"/>
  <c r="AQ883" i="1"/>
  <c r="AQ420" i="1"/>
  <c r="AP165" i="1"/>
  <c r="AE165" i="1" s="1"/>
  <c r="AP944" i="1"/>
  <c r="AP278" i="1"/>
  <c r="AE278" i="1" s="1"/>
  <c r="AP1017" i="1"/>
  <c r="AQ679" i="1"/>
  <c r="AQ630" i="1"/>
  <c r="AQ400" i="1"/>
  <c r="AQ79" i="1"/>
  <c r="AP89" i="1"/>
  <c r="AE89" i="1" s="1"/>
  <c r="AP421" i="1"/>
  <c r="AE421" i="1" s="1"/>
  <c r="AP315" i="1"/>
  <c r="AE315" i="1" s="1"/>
  <c r="AQ681" i="1"/>
  <c r="AP681" i="1"/>
  <c r="AE681" i="1" s="1"/>
  <c r="AP788" i="1"/>
  <c r="AE788" i="1" s="1"/>
  <c r="AP667" i="1"/>
  <c r="AE667" i="1" s="1"/>
  <c r="AQ200" i="1"/>
  <c r="AQ150" i="1"/>
  <c r="AP909" i="1"/>
  <c r="AE909" i="1" s="1"/>
  <c r="AP29" i="1"/>
  <c r="AE29" i="1" s="1"/>
  <c r="AQ645" i="1"/>
  <c r="AQ756" i="1"/>
  <c r="AP964" i="1"/>
  <c r="AP85" i="1"/>
  <c r="AE85" i="1" s="1"/>
  <c r="AQ289" i="1"/>
  <c r="AQ759" i="1"/>
  <c r="AQ567" i="1"/>
  <c r="AP106" i="1"/>
  <c r="AE106" i="1" s="1"/>
  <c r="AQ770" i="1"/>
  <c r="AQ823" i="1"/>
  <c r="AQ943" i="1"/>
  <c r="AQ667" i="1"/>
  <c r="AP707" i="1"/>
  <c r="AE707" i="1" s="1"/>
  <c r="AP1002" i="1"/>
  <c r="AP441" i="1"/>
  <c r="AQ111" i="1"/>
  <c r="AP1013" i="1"/>
  <c r="AE1013" i="1" s="1"/>
  <c r="AP206" i="1"/>
  <c r="AE206" i="1" s="1"/>
  <c r="AP539" i="1"/>
  <c r="AP844" i="1"/>
  <c r="AE844" i="1" s="1"/>
  <c r="AQ589" i="1"/>
  <c r="AQ305" i="1"/>
  <c r="AP848" i="1"/>
  <c r="AE848" i="1" s="1"/>
  <c r="AQ195" i="1"/>
  <c r="AP377" i="1"/>
  <c r="AQ121" i="1"/>
  <c r="AP858" i="1"/>
  <c r="AE858" i="1" s="1"/>
  <c r="AQ543" i="1"/>
  <c r="AQ174" i="1"/>
  <c r="AP565" i="1"/>
  <c r="AE565" i="1" s="1"/>
  <c r="AP636" i="1"/>
  <c r="AP310" i="1"/>
  <c r="AP935" i="1"/>
  <c r="AE935" i="1" s="1"/>
  <c r="AP536" i="1"/>
  <c r="AE536" i="1" s="1"/>
  <c r="AQ114" i="1"/>
  <c r="AQ745" i="1"/>
  <c r="AP668" i="1"/>
  <c r="AE668" i="1" s="1"/>
  <c r="AQ482" i="1"/>
  <c r="AP527" i="1"/>
  <c r="AE527" i="1" s="1"/>
  <c r="AP887" i="1"/>
  <c r="AE887" i="1" s="1"/>
  <c r="AP515" i="1"/>
  <c r="AQ185" i="1"/>
  <c r="AQ912" i="1"/>
  <c r="AQ435" i="1"/>
  <c r="AQ455" i="1"/>
  <c r="AP683" i="1"/>
  <c r="AE683" i="1" s="1"/>
  <c r="AP852" i="1"/>
  <c r="AE852" i="1" s="1"/>
  <c r="AQ338" i="1"/>
  <c r="AP837" i="1"/>
  <c r="AE837" i="1" s="1"/>
  <c r="AP412" i="1"/>
  <c r="AE412" i="1" s="1"/>
  <c r="AP756" i="1"/>
  <c r="AE756" i="1" s="1"/>
  <c r="AQ841" i="1"/>
  <c r="AP660" i="1"/>
  <c r="AE660" i="1" s="1"/>
  <c r="AQ581" i="1"/>
  <c r="AQ194" i="1"/>
  <c r="AQ303" i="1"/>
  <c r="AQ190" i="1"/>
  <c r="AP32" i="1"/>
  <c r="AE32" i="1" s="1"/>
  <c r="AQ1010" i="1"/>
  <c r="AQ232" i="1"/>
  <c r="AP655" i="1"/>
  <c r="AP280" i="1"/>
  <c r="AE280" i="1" s="1"/>
  <c r="AP125" i="1"/>
  <c r="AE125" i="1" s="1"/>
  <c r="AQ721" i="1"/>
  <c r="AQ509" i="1"/>
  <c r="AQ344" i="1"/>
  <c r="AQ402" i="1"/>
  <c r="AQ888" i="1"/>
  <c r="AP1011" i="1"/>
  <c r="AE1011" i="1" s="1"/>
  <c r="AQ287" i="1"/>
  <c r="AQ379" i="1"/>
  <c r="AP346" i="1"/>
  <c r="AE346" i="1" s="1"/>
  <c r="AQ939" i="1"/>
  <c r="AQ26" i="1"/>
  <c r="AQ534" i="1"/>
  <c r="AP1018" i="1"/>
  <c r="AP482" i="1"/>
  <c r="AE482" i="1" s="1"/>
  <c r="AQ817" i="1"/>
  <c r="AQ785" i="1"/>
  <c r="AP249" i="1"/>
  <c r="AE249" i="1" s="1"/>
  <c r="AP893" i="1"/>
  <c r="AE893" i="1" s="1"/>
  <c r="AP617" i="1"/>
  <c r="AE617" i="1" s="1"/>
  <c r="AQ815" i="1"/>
  <c r="AQ403" i="1"/>
  <c r="AP912" i="1"/>
  <c r="AE912" i="1" s="1"/>
  <c r="AP317" i="1"/>
  <c r="AP467" i="1"/>
  <c r="AE467" i="1" s="1"/>
  <c r="AQ951" i="1"/>
  <c r="AQ874" i="1"/>
  <c r="AQ478" i="1"/>
  <c r="AQ536" i="1"/>
  <c r="AQ914" i="1"/>
  <c r="AQ307" i="1"/>
  <c r="AP752" i="1"/>
  <c r="AP440" i="1"/>
  <c r="AE440" i="1" s="1"/>
  <c r="AQ702" i="1"/>
  <c r="AP694" i="1"/>
  <c r="AE694" i="1" s="1"/>
  <c r="AP469" i="1"/>
  <c r="AE469" i="1" s="1"/>
  <c r="AQ913" i="1"/>
  <c r="AQ325" i="1"/>
  <c r="AQ66" i="1"/>
  <c r="AQ687" i="1"/>
  <c r="AQ104" i="1"/>
  <c r="AP472" i="1"/>
  <c r="AP211" i="1"/>
  <c r="AE211" i="1" s="1"/>
  <c r="AQ618" i="1"/>
  <c r="AQ95" i="1"/>
  <c r="AP312" i="1"/>
  <c r="AE312" i="1" s="1"/>
  <c r="AP87" i="1"/>
  <c r="AE87" i="1" s="1"/>
  <c r="AP831" i="1"/>
  <c r="AE831" i="1" s="1"/>
  <c r="AQ988" i="1"/>
  <c r="AQ369" i="1"/>
  <c r="AQ620" i="1"/>
  <c r="AQ82" i="1"/>
  <c r="AP936" i="1"/>
  <c r="AQ886" i="1"/>
  <c r="AP104" i="1"/>
  <c r="AE104" i="1" s="1"/>
  <c r="AQ450" i="1"/>
  <c r="AP949" i="1"/>
  <c r="AE949" i="1" s="1"/>
  <c r="AP416" i="1"/>
  <c r="AQ378" i="1"/>
  <c r="AQ938" i="1"/>
  <c r="AP840" i="1"/>
  <c r="AE840" i="1" s="1"/>
  <c r="AP849" i="1"/>
  <c r="AE849" i="1" s="1"/>
  <c r="AQ894" i="1"/>
  <c r="AP169" i="1"/>
  <c r="AE169" i="1" s="1"/>
  <c r="AQ348" i="1"/>
  <c r="AP189" i="1"/>
  <c r="AE189" i="1" s="1"/>
  <c r="AP239" i="1"/>
  <c r="AE239" i="1" s="1"/>
  <c r="AQ881" i="1"/>
  <c r="AQ677" i="1"/>
  <c r="AQ513" i="1"/>
  <c r="AQ207" i="1"/>
  <c r="AP187" i="1"/>
  <c r="AP654" i="1"/>
  <c r="AE654" i="1" s="1"/>
  <c r="AP429" i="1"/>
  <c r="AE429" i="1" s="1"/>
  <c r="AQ711" i="1"/>
  <c r="AQ371" i="1"/>
  <c r="AP653" i="1"/>
  <c r="AE653" i="1" s="1"/>
  <c r="AP564" i="1"/>
  <c r="AE564" i="1" s="1"/>
  <c r="AQ668" i="1"/>
  <c r="AQ505" i="1"/>
  <c r="AP808" i="1"/>
  <c r="AE808" i="1" s="1"/>
  <c r="AP521" i="1"/>
  <c r="AE521" i="1" s="1"/>
  <c r="AQ666" i="1"/>
  <c r="AQ81" i="1"/>
  <c r="AQ183" i="1"/>
  <c r="AQ390" i="1"/>
  <c r="AP355" i="1"/>
  <c r="AE355" i="1" s="1"/>
  <c r="AQ283" i="1"/>
  <c r="AP664" i="1"/>
  <c r="AP334" i="1"/>
  <c r="AP219" i="1"/>
  <c r="AP865" i="1"/>
  <c r="AQ674" i="1"/>
  <c r="AQ551" i="1"/>
  <c r="AQ566" i="1"/>
  <c r="AQ573" i="1"/>
  <c r="AP365" i="1"/>
  <c r="AE365" i="1" s="1"/>
  <c r="AP174" i="1"/>
  <c r="AE174" i="1" s="1"/>
  <c r="AQ796" i="1"/>
  <c r="AQ720" i="1"/>
  <c r="AQ902" i="1"/>
  <c r="AP370" i="1"/>
  <c r="AE370" i="1" s="1"/>
  <c r="AQ164" i="1"/>
  <c r="AQ959" i="1"/>
  <c r="AP1000" i="1"/>
  <c r="AE1000" i="1" s="1"/>
  <c r="AQ955" i="1"/>
  <c r="AP864" i="1"/>
  <c r="AE864" i="1" s="1"/>
  <c r="AP470" i="1"/>
  <c r="AE470" i="1" s="1"/>
  <c r="AP716" i="1"/>
  <c r="AE716" i="1" s="1"/>
  <c r="AQ851" i="1"/>
  <c r="AQ957" i="1"/>
  <c r="AQ475" i="1"/>
  <c r="AQ431" i="1"/>
  <c r="AQ318" i="1"/>
  <c r="AQ827" i="1"/>
  <c r="AP1020" i="1"/>
  <c r="AE1020" i="1" s="1"/>
  <c r="AQ339" i="1"/>
  <c r="AP827" i="1"/>
  <c r="AE827" i="1" s="1"/>
  <c r="AP734" i="1"/>
  <c r="AP132" i="1"/>
  <c r="AQ694" i="1"/>
  <c r="AP988" i="1"/>
  <c r="AE988" i="1" s="1"/>
  <c r="AQ352" i="1"/>
  <c r="AP336" i="1"/>
  <c r="AE336" i="1" s="1"/>
  <c r="AP303" i="1"/>
  <c r="AE303" i="1" s="1"/>
  <c r="AQ144" i="1"/>
  <c r="AP890" i="1"/>
  <c r="AE890" i="1" s="1"/>
  <c r="AQ797" i="1"/>
  <c r="AQ535" i="1"/>
  <c r="AP970" i="1"/>
  <c r="AQ414" i="1"/>
  <c r="AQ88" i="1"/>
  <c r="AQ417" i="1"/>
  <c r="AQ154" i="1"/>
  <c r="AQ520" i="1"/>
  <c r="AP604" i="1"/>
  <c r="AE604" i="1" s="1"/>
  <c r="AQ142" i="1"/>
  <c r="AP645" i="1"/>
  <c r="AE645" i="1" s="1"/>
  <c r="AP405" i="1"/>
  <c r="AE405" i="1" s="1"/>
  <c r="AQ56" i="1"/>
  <c r="AP340" i="1"/>
  <c r="AE340" i="1" s="1"/>
  <c r="AQ353" i="1"/>
  <c r="AQ1006" i="1"/>
  <c r="AQ569" i="1"/>
  <c r="AP610" i="1"/>
  <c r="AE610" i="1" s="1"/>
  <c r="AQ423" i="1"/>
  <c r="AP497" i="1"/>
  <c r="AP445" i="1"/>
  <c r="AE445" i="1" s="1"/>
  <c r="AQ370" i="1"/>
  <c r="AQ31" i="1"/>
  <c r="AP662" i="1"/>
  <c r="AQ761" i="1"/>
  <c r="AP528" i="1"/>
  <c r="AE528" i="1" s="1"/>
  <c r="AQ757" i="1"/>
  <c r="AP888" i="1"/>
  <c r="AE888" i="1" s="1"/>
  <c r="AP123" i="1"/>
  <c r="AE123" i="1" s="1"/>
  <c r="AQ345" i="1"/>
  <c r="AQ392" i="1"/>
  <c r="AP624" i="1"/>
  <c r="AE624" i="1" s="1"/>
  <c r="AP503" i="1"/>
  <c r="AE503" i="1" s="1"/>
  <c r="AP100" i="1"/>
  <c r="AE100" i="1" s="1"/>
  <c r="AP180" i="1"/>
  <c r="AE180" i="1" s="1"/>
  <c r="AQ780" i="1"/>
  <c r="AQ610" i="1"/>
  <c r="AQ128" i="1"/>
  <c r="AP94" i="1"/>
  <c r="AE94" i="1" s="1"/>
  <c r="AP250" i="1"/>
  <c r="AE250" i="1" s="1"/>
  <c r="AQ380" i="1"/>
  <c r="AQ368" i="1"/>
  <c r="AQ743" i="1"/>
  <c r="AQ615" i="1"/>
  <c r="AQ700" i="1"/>
  <c r="AQ953" i="1"/>
  <c r="AQ553" i="1"/>
  <c r="AQ651" i="1"/>
  <c r="AP947" i="1"/>
  <c r="AP904" i="1"/>
  <c r="AP153" i="1"/>
  <c r="AE153" i="1" s="1"/>
  <c r="AP997" i="1"/>
  <c r="AE997" i="1" s="1"/>
  <c r="AQ839" i="1"/>
  <c r="AP882" i="1"/>
  <c r="AP77" i="1"/>
  <c r="AE77" i="1" s="1"/>
  <c r="AP791" i="1"/>
  <c r="AQ981" i="1"/>
  <c r="AP252" i="1"/>
  <c r="AQ949" i="1"/>
  <c r="AP974" i="1"/>
  <c r="AQ1011" i="1"/>
  <c r="AQ286" i="1"/>
  <c r="AP223" i="1"/>
  <c r="AP328" i="1"/>
  <c r="AQ627" i="1"/>
  <c r="AQ584" i="1"/>
  <c r="AP505" i="1"/>
  <c r="AE505" i="1" s="1"/>
  <c r="AP504" i="1"/>
  <c r="AQ557" i="1"/>
  <c r="AQ793" i="1"/>
  <c r="AP426" i="1"/>
  <c r="AE426" i="1" s="1"/>
  <c r="AP560" i="1"/>
  <c r="AE560" i="1" s="1"/>
  <c r="AP299" i="1"/>
  <c r="AE299" i="1" s="1"/>
  <c r="AQ277" i="1"/>
  <c r="AP407" i="1"/>
  <c r="AP135" i="1"/>
  <c r="AP483" i="1"/>
  <c r="AE483" i="1" s="1"/>
  <c r="AQ451" i="1"/>
  <c r="AQ905" i="1"/>
  <c r="AQ386" i="1"/>
  <c r="AQ432" i="1"/>
  <c r="AP932" i="1"/>
  <c r="AE932" i="1" s="1"/>
  <c r="AP621" i="1"/>
  <c r="AQ926" i="1"/>
  <c r="AQ242" i="1"/>
  <c r="AQ412" i="1"/>
  <c r="AQ143" i="1"/>
  <c r="AQ622" i="1"/>
  <c r="AP215" i="1"/>
  <c r="AE215" i="1" s="1"/>
  <c r="AP499" i="1"/>
  <c r="AE499" i="1" s="1"/>
  <c r="AQ426" i="1"/>
  <c r="AP748" i="1"/>
  <c r="AP92" i="1"/>
  <c r="AE92" i="1" s="1"/>
  <c r="AQ361" i="1"/>
  <c r="AP907" i="1"/>
  <c r="AE907" i="1" s="1"/>
  <c r="AP690" i="1"/>
  <c r="AE690" i="1" s="1"/>
  <c r="AP814" i="1"/>
  <c r="AE814" i="1" s="1"/>
  <c r="AP168" i="1"/>
  <c r="AQ524" i="1"/>
  <c r="AQ657" i="1"/>
  <c r="AP202" i="1"/>
  <c r="AQ281" i="1"/>
  <c r="AQ257" i="1"/>
  <c r="AQ124" i="1"/>
  <c r="AQ83" i="1"/>
  <c r="AP509" i="1"/>
  <c r="AE509" i="1" s="1"/>
  <c r="AQ44" i="1"/>
  <c r="AP726" i="1"/>
  <c r="AE726" i="1" s="1"/>
  <c r="AP228" i="1"/>
  <c r="AE228" i="1" s="1"/>
  <c r="AP502" i="1"/>
  <c r="AQ225" i="1"/>
  <c r="AQ921" i="1"/>
  <c r="AQ107" i="1"/>
  <c r="AP615" i="1"/>
  <c r="AE615" i="1" s="1"/>
  <c r="AP112" i="1"/>
  <c r="AE112" i="1" s="1"/>
  <c r="AP363" i="1"/>
  <c r="AE363" i="1" s="1"/>
  <c r="AP107" i="1"/>
  <c r="AE107" i="1" s="1"/>
  <c r="AQ394" i="1"/>
  <c r="AQ503" i="1"/>
  <c r="AP525" i="1"/>
  <c r="AE525" i="1" s="1"/>
  <c r="AP578" i="1"/>
  <c r="AE578" i="1" s="1"/>
  <c r="AQ449" i="1"/>
  <c r="AQ942" i="1"/>
  <c r="AQ91" i="1"/>
  <c r="AP920" i="1"/>
  <c r="AE920" i="1" s="1"/>
  <c r="AQ47" i="1"/>
  <c r="AP439" i="1"/>
  <c r="AE439" i="1" s="1"/>
  <c r="AP142" i="1"/>
  <c r="AE142" i="1" s="1"/>
  <c r="AQ946" i="1"/>
  <c r="AQ682" i="1"/>
  <c r="AQ742" i="1"/>
  <c r="AP275" i="1"/>
  <c r="AE275" i="1" s="1"/>
  <c r="AQ1021" i="1"/>
  <c r="AQ401" i="1"/>
  <c r="AQ25" i="1"/>
  <c r="AQ990" i="1"/>
  <c r="AP794" i="1"/>
  <c r="AE794" i="1" s="1"/>
  <c r="AQ479" i="1"/>
  <c r="AP434" i="1"/>
  <c r="AP139" i="1"/>
  <c r="AE139" i="1" s="1"/>
  <c r="AP986" i="1"/>
  <c r="AE986" i="1" s="1"/>
  <c r="AQ159" i="1"/>
  <c r="AP273" i="1"/>
  <c r="AE273" i="1" s="1"/>
  <c r="AP374" i="1"/>
  <c r="AE374" i="1" s="1"/>
  <c r="AQ986" i="1"/>
  <c r="AQ910" i="1"/>
  <c r="AQ542" i="1"/>
  <c r="AQ278" i="1"/>
  <c r="AP563" i="1"/>
  <c r="AE563" i="1" s="1"/>
  <c r="AQ931" i="1"/>
  <c r="AQ157" i="1"/>
  <c r="AQ274" i="1"/>
  <c r="AP773" i="1"/>
  <c r="AE773" i="1" s="1"/>
  <c r="AP779" i="1"/>
  <c r="AE779" i="1" s="1"/>
  <c r="AP735" i="1"/>
  <c r="AE735" i="1" s="1"/>
  <c r="AP113" i="1"/>
  <c r="AE113" i="1" s="1"/>
  <c r="AQ890" i="1"/>
  <c r="AP1001" i="1"/>
  <c r="AE1001" i="1" s="1"/>
  <c r="AQ680" i="1"/>
  <c r="AP68" i="1"/>
  <c r="AQ691" i="1"/>
  <c r="AP777" i="1"/>
  <c r="AP933" i="1"/>
  <c r="AQ809" i="1"/>
  <c r="AQ869" i="1"/>
  <c r="AP436" i="1"/>
  <c r="AE436" i="1" s="1"/>
  <c r="AQ858" i="1"/>
  <c r="AQ241" i="1"/>
  <c r="AP705" i="1"/>
  <c r="AE705" i="1" s="1"/>
  <c r="AP611" i="1"/>
  <c r="AE611" i="1" s="1"/>
  <c r="AQ399" i="1"/>
  <c r="AP710" i="1"/>
  <c r="AE710" i="1" s="1"/>
  <c r="AP571" i="1"/>
  <c r="AQ903" i="1"/>
  <c r="AQ563" i="1"/>
  <c r="AP449" i="1"/>
  <c r="AE449" i="1" s="1"/>
  <c r="AP962" i="1"/>
  <c r="AE962" i="1" s="1"/>
  <c r="AQ583" i="1"/>
  <c r="AQ470" i="1"/>
  <c r="AP413" i="1"/>
  <c r="AE413" i="1" s="1"/>
  <c r="AP584" i="1"/>
  <c r="AE584" i="1" s="1"/>
  <c r="AQ249" i="1"/>
  <c r="AQ491" i="1"/>
  <c r="AQ448" i="1"/>
  <c r="AP281" i="1"/>
  <c r="AE281" i="1" s="1"/>
  <c r="AQ270" i="1"/>
  <c r="AP758" i="1"/>
  <c r="AE758" i="1" s="1"/>
  <c r="AP232" i="1"/>
  <c r="AE232" i="1" s="1"/>
  <c r="AP227" i="1"/>
  <c r="AE227" i="1" s="1"/>
  <c r="AQ824" i="1"/>
  <c r="AQ814" i="1"/>
  <c r="AP856" i="1"/>
  <c r="AE856" i="1" s="1"/>
  <c r="AP821" i="1"/>
  <c r="AE821" i="1" s="1"/>
  <c r="AP261" i="1"/>
  <c r="AE261" i="1" s="1"/>
  <c r="AQ790" i="1"/>
  <c r="AQ885" i="1"/>
  <c r="AQ843" i="1"/>
  <c r="AQ1008" i="1"/>
  <c r="AP417" i="1"/>
  <c r="AE417" i="1" s="1"/>
  <c r="AP49" i="1"/>
  <c r="AP582" i="1"/>
  <c r="AQ1019" i="1"/>
  <c r="AP473" i="1"/>
  <c r="AE473" i="1" s="1"/>
  <c r="AQ1000" i="1"/>
  <c r="AP378" i="1"/>
  <c r="AE378" i="1" s="1"/>
  <c r="AQ351" i="1"/>
  <c r="AP567" i="1"/>
  <c r="AE567" i="1" s="1"/>
  <c r="AP982" i="1"/>
  <c r="AE982" i="1" s="1"/>
  <c r="AP444" i="1"/>
  <c r="AP812" i="1"/>
  <c r="AE812" i="1" s="1"/>
  <c r="AQ828" i="1"/>
  <c r="AP158" i="1"/>
  <c r="AQ483" i="1"/>
  <c r="AQ411" i="1"/>
  <c r="AP670" i="1"/>
  <c r="AP695" i="1"/>
  <c r="AE695" i="1" s="1"/>
  <c r="AP853" i="1"/>
  <c r="AP576" i="1"/>
  <c r="AE576" i="1" s="1"/>
  <c r="AQ850" i="1"/>
  <c r="AP243" i="1"/>
  <c r="AQ803" i="1"/>
  <c r="AQ985" i="1"/>
  <c r="AP138" i="1"/>
  <c r="AE138" i="1" s="1"/>
  <c r="AQ146" i="1"/>
  <c r="AP176" i="1"/>
  <c r="AE176" i="1" s="1"/>
  <c r="AP235" i="1"/>
  <c r="AQ227" i="1"/>
  <c r="AQ375" i="1"/>
  <c r="AP1021" i="1"/>
  <c r="AE1021" i="1" s="1"/>
  <c r="AQ969" i="1"/>
  <c r="AP442" i="1"/>
  <c r="AP411" i="1"/>
  <c r="AE411" i="1" s="1"/>
  <c r="AQ705" i="1"/>
  <c r="AQ565" i="1"/>
  <c r="AP926" i="1"/>
  <c r="AE926" i="1" s="1"/>
  <c r="AP311" i="1"/>
  <c r="AP914" i="1"/>
  <c r="AE914" i="1" s="1"/>
  <c r="AQ481" i="1"/>
  <c r="AQ92" i="1"/>
  <c r="AQ991" i="1"/>
  <c r="AQ105" i="1"/>
  <c r="AP225" i="1"/>
  <c r="AE225" i="1" s="1"/>
  <c r="AQ224" i="1"/>
  <c r="AP712" i="1"/>
  <c r="AP144" i="1"/>
  <c r="AE144" i="1" s="1"/>
  <c r="AP62" i="1"/>
  <c r="AE62" i="1" s="1"/>
  <c r="AP373" i="1"/>
  <c r="AP237" i="1"/>
  <c r="AE237" i="1" s="1"/>
  <c r="AQ129" i="1"/>
  <c r="AP589" i="1"/>
  <c r="AE589" i="1" s="1"/>
  <c r="AQ529" i="1"/>
  <c r="AP722" i="1"/>
  <c r="AE722" i="1" s="1"/>
  <c r="AP764" i="1"/>
  <c r="AE764" i="1" s="1"/>
  <c r="AP495" i="1"/>
  <c r="AE495" i="1" s="1"/>
  <c r="AQ730" i="1"/>
  <c r="AQ792" i="1"/>
  <c r="AQ592" i="1"/>
  <c r="AP351" i="1"/>
  <c r="AE351" i="1" s="1"/>
  <c r="AQ747" i="1"/>
  <c r="AP880" i="1"/>
  <c r="AE880" i="1" s="1"/>
  <c r="AQ101" i="1"/>
  <c r="AP115" i="1"/>
  <c r="AE115" i="1" s="1"/>
  <c r="AQ609" i="1"/>
  <c r="AP530" i="1"/>
  <c r="AP680" i="1"/>
  <c r="AE680" i="1" s="1"/>
  <c r="AQ419" i="1"/>
  <c r="AQ138" i="1"/>
  <c r="AP942" i="1"/>
  <c r="AE942" i="1" s="1"/>
  <c r="AQ918" i="1"/>
  <c r="AQ941" i="1"/>
  <c r="AP693" i="1"/>
  <c r="AE693" i="1" s="1"/>
  <c r="AP462" i="1"/>
  <c r="AP581" i="1"/>
  <c r="AE581" i="1" s="1"/>
  <c r="AP700" i="1"/>
  <c r="AE700" i="1" s="1"/>
  <c r="AQ229" i="1"/>
  <c r="AQ211" i="1"/>
  <c r="AP699" i="1"/>
  <c r="AE699" i="1" s="1"/>
  <c r="AQ837" i="1"/>
  <c r="AQ707" i="1"/>
  <c r="AQ744" i="1"/>
  <c r="AP513" i="1"/>
  <c r="AE513" i="1" s="1"/>
  <c r="AP446" i="1"/>
  <c r="AP245" i="1"/>
  <c r="AE245" i="1" s="1"/>
  <c r="AP26" i="1"/>
  <c r="AE26" i="1" s="1"/>
  <c r="AP863" i="1"/>
  <c r="AE863" i="1" s="1"/>
  <c r="AP832" i="1"/>
  <c r="AP772" i="1"/>
  <c r="AE772" i="1" s="1"/>
  <c r="AP520" i="1"/>
  <c r="AE520" i="1" s="1"/>
  <c r="AQ709" i="1"/>
  <c r="AQ722" i="1"/>
  <c r="AP913" i="1"/>
  <c r="AE913" i="1" s="1"/>
  <c r="AQ1022" i="1"/>
  <c r="AP723" i="1"/>
  <c r="AE723" i="1" s="1"/>
  <c r="AP335" i="1"/>
  <c r="AE335" i="1" s="1"/>
  <c r="AQ994" i="1"/>
  <c r="AQ962" i="1"/>
  <c r="AQ758" i="1"/>
  <c r="AQ99" i="1"/>
  <c r="AQ134" i="1"/>
  <c r="AP461" i="1"/>
  <c r="AE461" i="1" s="1"/>
  <c r="AP953" i="1"/>
  <c r="AE953" i="1" s="1"/>
  <c r="AQ878" i="1"/>
  <c r="AP874" i="1"/>
  <c r="AE874" i="1" s="1"/>
  <c r="AP283" i="1"/>
  <c r="AE283" i="1" s="1"/>
  <c r="AQ562" i="1"/>
  <c r="AQ880" i="1"/>
  <c r="AQ236" i="1"/>
  <c r="AQ296" i="1"/>
  <c r="AP784" i="1"/>
  <c r="AE784" i="1" s="1"/>
  <c r="AP847" i="1"/>
  <c r="AE847" i="1" s="1"/>
  <c r="AP1005" i="1"/>
  <c r="AE1005" i="1" s="1"/>
  <c r="AP196" i="1"/>
  <c r="AE196" i="1" s="1"/>
  <c r="AP627" i="1"/>
  <c r="AE627" i="1" s="1"/>
  <c r="AQ672" i="1"/>
  <c r="AP547" i="1"/>
  <c r="AP454" i="1"/>
  <c r="AE454" i="1" s="1"/>
  <c r="AP31" i="1"/>
  <c r="AE31" i="1" s="1"/>
  <c r="AP556" i="1"/>
  <c r="AP973" i="1"/>
  <c r="AE973" i="1" s="1"/>
  <c r="AP356" i="1"/>
  <c r="AQ215" i="1"/>
  <c r="AP392" i="1"/>
  <c r="AE392" i="1" s="1"/>
  <c r="AQ197" i="1"/>
  <c r="AQ576" i="1"/>
  <c r="AQ206" i="1"/>
  <c r="AP284" i="1"/>
  <c r="AP163" i="1"/>
  <c r="AQ713" i="1"/>
  <c r="AP599" i="1"/>
  <c r="AE599" i="1" s="1"/>
  <c r="AP288" i="1"/>
  <c r="AE288" i="1" s="1"/>
  <c r="AP133" i="1"/>
  <c r="AP535" i="1"/>
  <c r="AE535" i="1" s="1"/>
  <c r="AP990" i="1"/>
  <c r="AE990" i="1" s="1"/>
  <c r="AQ579" i="1"/>
  <c r="AQ900" i="1"/>
  <c r="AP922" i="1"/>
  <c r="AP877" i="1"/>
  <c r="AP602" i="1"/>
  <c r="AP687" i="1"/>
  <c r="AE687" i="1" s="1"/>
  <c r="AP120" i="1"/>
  <c r="AQ273" i="1"/>
  <c r="AP708" i="1"/>
  <c r="AP171" i="1"/>
  <c r="AP577" i="1"/>
  <c r="AE577" i="1" s="1"/>
  <c r="AP214" i="1"/>
  <c r="AE214" i="1" s="1"/>
  <c r="AQ923" i="1"/>
  <c r="AQ559" i="1"/>
  <c r="AP934" i="1"/>
  <c r="AE934" i="1" s="1"/>
  <c r="AP160" i="1"/>
  <c r="AP881" i="1"/>
  <c r="AE881" i="1" s="1"/>
  <c r="AQ374" i="1"/>
  <c r="AP198" i="1"/>
  <c r="AQ927" i="1"/>
  <c r="AP903" i="1"/>
  <c r="AE903" i="1" s="1"/>
  <c r="AP598" i="1"/>
  <c r="AP741" i="1"/>
  <c r="AE741" i="1" s="1"/>
  <c r="AQ131" i="1"/>
  <c r="AP608" i="1"/>
  <c r="AE608" i="1" s="1"/>
  <c r="AP585" i="1"/>
  <c r="AE585" i="1" s="1"/>
  <c r="AQ755" i="1"/>
  <c r="AP823" i="1"/>
  <c r="AE823" i="1" s="1"/>
  <c r="AP895" i="1"/>
  <c r="AQ710" i="1"/>
  <c r="AQ37" i="1"/>
  <c r="AP1004" i="1"/>
  <c r="AE1004" i="1" s="1"/>
  <c r="AQ299" i="1"/>
  <c r="AP141" i="1"/>
  <c r="AE141" i="1" s="1"/>
  <c r="AP850" i="1"/>
  <c r="AE850" i="1" s="1"/>
  <c r="AQ948" i="1"/>
  <c r="AP841" i="1"/>
  <c r="AE841" i="1" s="1"/>
  <c r="AQ176" i="1"/>
  <c r="AP600" i="1"/>
  <c r="AQ818" i="1"/>
  <c r="AQ660" i="1"/>
  <c r="AQ498" i="1"/>
  <c r="AQ367" i="1"/>
  <c r="AQ167" i="1"/>
  <c r="AP301" i="1"/>
  <c r="AE301" i="1" s="1"/>
  <c r="AQ873" i="1"/>
  <c r="AP128" i="1"/>
  <c r="AE128" i="1" s="1"/>
  <c r="AQ521" i="1"/>
  <c r="AQ456" i="1"/>
  <c r="AQ646" i="1"/>
  <c r="AQ628" i="1"/>
  <c r="AQ840" i="1"/>
  <c r="AQ884" i="1"/>
  <c r="AP659" i="1"/>
  <c r="AE659" i="1" s="1"/>
  <c r="AP927" i="1"/>
  <c r="AE927" i="1" s="1"/>
  <c r="AP488" i="1"/>
  <c r="AE488" i="1" s="1"/>
  <c r="AP84" i="1"/>
  <c r="AQ626" i="1"/>
  <c r="AP792" i="1"/>
  <c r="AE792" i="1" s="1"/>
  <c r="AP375" i="1"/>
  <c r="AE375" i="1" s="1"/>
  <c r="AQ871" i="1"/>
  <c r="AP941" i="1"/>
  <c r="AE941" i="1" s="1"/>
  <c r="AP88" i="1"/>
  <c r="AE88" i="1" s="1"/>
  <c r="AQ692" i="1"/>
  <c r="AQ810" i="1"/>
  <c r="AQ96" i="1"/>
  <c r="AP569" i="1"/>
  <c r="AE569" i="1" s="1"/>
  <c r="AP613" i="1"/>
  <c r="AQ251" i="1"/>
  <c r="AP257" i="1"/>
  <c r="AE257" i="1" s="1"/>
  <c r="AQ917" i="1"/>
  <c r="AP272" i="1"/>
  <c r="AP244" i="1"/>
  <c r="AP625" i="1"/>
  <c r="AE625" i="1" s="1"/>
  <c r="AQ290" i="1"/>
  <c r="AQ591" i="1"/>
  <c r="AQ180" i="1"/>
  <c r="AP33" i="1"/>
  <c r="AE33" i="1" s="1"/>
  <c r="AQ492" i="1"/>
  <c r="AQ842" i="1"/>
  <c r="AP98" i="1"/>
  <c r="AE98" i="1" s="1"/>
  <c r="AQ67" i="1"/>
  <c r="AQ1014" i="1"/>
  <c r="AQ458" i="1"/>
  <c r="AP607" i="1"/>
  <c r="AQ525" i="1"/>
  <c r="AQ473" i="1"/>
  <c r="AQ89" i="1"/>
  <c r="AQ510" i="1"/>
  <c r="AP479" i="1"/>
  <c r="AE479" i="1" s="1"/>
  <c r="AP224" i="1"/>
  <c r="AE224" i="1" s="1"/>
  <c r="AQ977" i="1"/>
  <c r="AQ983" i="1"/>
  <c r="AQ808" i="1"/>
  <c r="AP394" i="1"/>
  <c r="AE394" i="1" s="1"/>
  <c r="AP175" i="1"/>
  <c r="AQ811" i="1"/>
  <c r="AQ430" i="1"/>
  <c r="AQ819" i="1"/>
  <c r="AQ901" i="1"/>
  <c r="AQ340" i="1"/>
  <c r="AP650" i="1"/>
  <c r="AE650" i="1" s="1"/>
  <c r="AP696" i="1"/>
  <c r="AE696" i="1" s="1"/>
  <c r="AQ94" i="1"/>
  <c r="AP428" i="1"/>
  <c r="AP945" i="1"/>
  <c r="AQ346" i="1"/>
  <c r="AQ599" i="1"/>
  <c r="AQ363" i="1"/>
  <c r="AP872" i="1"/>
  <c r="AE872" i="1" s="1"/>
  <c r="AP616" i="1"/>
  <c r="AE616" i="1" s="1"/>
  <c r="AQ29" i="1"/>
  <c r="AP391" i="1"/>
  <c r="AP540" i="1"/>
  <c r="AE540" i="1" s="1"/>
  <c r="AP43" i="1"/>
  <c r="AQ276" i="1"/>
  <c r="AP66" i="1"/>
  <c r="AE66" i="1" s="1"/>
  <c r="AQ247" i="1"/>
  <c r="AQ696" i="1"/>
  <c r="AQ684" i="1"/>
  <c r="AQ860" i="1"/>
  <c r="AQ788" i="1"/>
  <c r="AP801" i="1"/>
  <c r="AE801" i="1" s="1"/>
  <c r="AP761" i="1"/>
  <c r="AE761" i="1" s="1"/>
  <c r="AP891" i="1"/>
  <c r="AE891" i="1" s="1"/>
  <c r="AP591" i="1"/>
  <c r="AE591" i="1" s="1"/>
  <c r="AP531" i="1"/>
  <c r="AE531" i="1" s="1"/>
  <c r="AQ580" i="1"/>
  <c r="AQ61" i="1"/>
  <c r="AP67" i="1"/>
  <c r="AE67" i="1" s="1"/>
  <c r="AP820" i="1"/>
  <c r="AE820" i="1" s="1"/>
  <c r="AP875" i="1"/>
  <c r="AE875" i="1" s="1"/>
  <c r="AP774" i="1"/>
  <c r="AE774" i="1" s="1"/>
  <c r="AP192" i="1"/>
  <c r="AE192" i="1" s="1"/>
  <c r="AQ930" i="1"/>
  <c r="AQ145" i="1"/>
  <c r="AQ538" i="1"/>
  <c r="AP623" i="1"/>
  <c r="AP164" i="1"/>
  <c r="AE164" i="1" s="1"/>
  <c r="AQ714" i="1"/>
  <c r="AP641" i="1"/>
  <c r="AQ831" i="1"/>
  <c r="AP496" i="1"/>
  <c r="AQ982" i="1"/>
  <c r="AQ440" i="1"/>
  <c r="AP991" i="1"/>
  <c r="AE991" i="1" s="1"/>
  <c r="AQ915" i="1"/>
  <c r="AQ739" i="1"/>
  <c r="AP905" i="1"/>
  <c r="AE905" i="1" s="1"/>
  <c r="AQ857" i="1"/>
  <c r="AP897" i="1"/>
  <c r="AP787" i="1"/>
  <c r="AQ78" i="1"/>
  <c r="AQ675" i="1"/>
  <c r="AQ74" i="1"/>
  <c r="AP992" i="1"/>
  <c r="AQ698" i="1"/>
  <c r="AP450" i="1"/>
  <c r="AE450" i="1" s="1"/>
  <c r="AP983" i="1"/>
  <c r="AE983" i="1" s="1"/>
  <c r="AP217" i="1"/>
  <c r="AP526" i="1"/>
  <c r="AE526" i="1" s="1"/>
  <c r="AP389" i="1"/>
  <c r="AE389" i="1" s="1"/>
  <c r="AQ614" i="1"/>
  <c r="AQ467" i="1"/>
  <c r="AP580" i="1"/>
  <c r="AE580" i="1" s="1"/>
  <c r="AQ740" i="1"/>
  <c r="AQ963" i="1"/>
  <c r="AQ413" i="1"/>
  <c r="AQ237" i="1"/>
  <c r="AQ212" i="1"/>
  <c r="AP464" i="1"/>
  <c r="AP790" i="1"/>
  <c r="AE790" i="1" s="1"/>
  <c r="AP478" i="1"/>
  <c r="AE478" i="1" s="1"/>
  <c r="AQ701" i="1"/>
  <c r="AQ254" i="1"/>
  <c r="AQ887" i="1"/>
  <c r="AQ999" i="1"/>
  <c r="AP83" i="1"/>
  <c r="AE83" i="1" s="1"/>
  <c r="AP620" i="1"/>
  <c r="AE620" i="1" s="1"/>
  <c r="AP399" i="1"/>
  <c r="AE399" i="1" s="1"/>
  <c r="AQ189" i="1"/>
  <c r="AP161" i="1"/>
  <c r="AQ844" i="1"/>
  <c r="AQ209" i="1"/>
  <c r="AQ975" i="1"/>
  <c r="AQ656" i="1"/>
  <c r="AP1016" i="1"/>
  <c r="AP159" i="1"/>
  <c r="AE159" i="1" s="1"/>
  <c r="AQ364" i="1"/>
  <c r="AP54" i="1"/>
  <c r="AP45" i="1"/>
  <c r="AQ245" i="1"/>
  <c r="AQ781" i="1"/>
  <c r="AQ845" i="1"/>
  <c r="AQ165" i="1"/>
  <c r="AP279" i="1"/>
  <c r="AE279" i="1" s="1"/>
  <c r="AP51" i="1"/>
  <c r="AE51" i="1" s="1"/>
  <c r="AP200" i="1"/>
  <c r="AE200" i="1" s="1"/>
  <c r="AQ766" i="1"/>
  <c r="AQ320" i="1"/>
  <c r="AP807" i="1"/>
  <c r="AE807" i="1" s="1"/>
  <c r="AP30" i="1"/>
  <c r="AE30" i="1" s="1"/>
  <c r="AQ654" i="1"/>
  <c r="AQ852" i="1"/>
  <c r="AQ355" i="1"/>
  <c r="AP800" i="1"/>
  <c r="AQ695" i="1"/>
  <c r="AQ763" i="1"/>
  <c r="AP618" i="1"/>
  <c r="AE618" i="1" s="1"/>
  <c r="AP984" i="1"/>
  <c r="AE984" i="1" s="1"/>
  <c r="AQ239" i="1"/>
  <c r="AQ126" i="1"/>
  <c r="AP629" i="1"/>
  <c r="AQ659" i="1"/>
  <c r="AQ39" i="1"/>
  <c r="AP685" i="1"/>
  <c r="AE685" i="1" s="1"/>
  <c r="AQ876" i="1"/>
  <c r="AP1007" i="1"/>
  <c r="AQ315" i="1"/>
  <c r="AQ336" i="1"/>
  <c r="AP661" i="1"/>
  <c r="AE661" i="1" s="1"/>
  <c r="AP236" i="1"/>
  <c r="AE236" i="1" s="1"/>
  <c r="AP443" i="1"/>
  <c r="AQ471" i="1"/>
  <c r="AQ875" i="1"/>
  <c r="AQ717" i="1"/>
  <c r="AQ51" i="1"/>
  <c r="AQ474" i="1"/>
  <c r="AP295" i="1"/>
  <c r="AP481" i="1"/>
  <c r="AE481" i="1" s="1"/>
  <c r="AQ596" i="1"/>
  <c r="AP342" i="1"/>
  <c r="AE342" i="1" s="1"/>
  <c r="AP796" i="1"/>
  <c r="AE796" i="1" s="1"/>
  <c r="AQ233" i="1"/>
  <c r="AP1019" i="1"/>
  <c r="AE1019" i="1" s="1"/>
  <c r="AQ246" i="1"/>
  <c r="AP70" i="1"/>
  <c r="AQ612" i="1"/>
  <c r="AP559" i="1"/>
  <c r="AE559" i="1" s="1"/>
  <c r="AP510" i="1"/>
  <c r="AE510" i="1" s="1"/>
  <c r="AP714" i="1"/>
  <c r="AE714" i="1" s="1"/>
  <c r="AQ724" i="1"/>
  <c r="AP512" i="1"/>
  <c r="AE512" i="1" s="1"/>
  <c r="AP366" i="1"/>
  <c r="AQ578" i="1"/>
  <c r="AQ153" i="1"/>
  <c r="AP634" i="1"/>
  <c r="AE634" i="1" s="1"/>
  <c r="AQ192" i="1"/>
  <c r="AP350" i="1"/>
  <c r="AE350" i="1" s="1"/>
  <c r="AP427" i="1"/>
  <c r="AQ106" i="1"/>
  <c r="AP529" i="1"/>
  <c r="AE529" i="1" s="1"/>
  <c r="AQ262" i="1"/>
  <c r="AP468" i="1"/>
  <c r="AE468" i="1" s="1"/>
  <c r="AP99" i="1"/>
  <c r="AE99" i="1" s="1"/>
  <c r="AQ683" i="1"/>
  <c r="AQ156" i="1"/>
  <c r="AQ973" i="1"/>
  <c r="AP197" i="1"/>
  <c r="AE197" i="1" s="1"/>
  <c r="AQ323" i="1"/>
  <c r="AP487" i="1"/>
  <c r="AQ337" i="1"/>
  <c r="AQ531" i="1"/>
  <c r="AP802" i="1"/>
  <c r="AQ360" i="1"/>
  <c r="AP262" i="1"/>
  <c r="AE262" i="1" s="1"/>
  <c r="AP61" i="1"/>
  <c r="AE61" i="1" s="1"/>
  <c r="AP339" i="1"/>
  <c r="AE339" i="1" s="1"/>
  <c r="AQ381" i="1"/>
  <c r="AQ459" i="1"/>
  <c r="AQ829" i="1"/>
  <c r="AQ893" i="1"/>
  <c r="AQ271" i="1"/>
  <c r="AQ109" i="1"/>
  <c r="AP558" i="1"/>
  <c r="AQ53" i="1"/>
  <c r="AP780" i="1"/>
  <c r="AE780" i="1" s="1"/>
  <c r="AP1008" i="1"/>
  <c r="AE1008" i="1" s="1"/>
  <c r="AP314" i="1"/>
  <c r="AE314" i="1" s="1"/>
  <c r="AQ995" i="1"/>
  <c r="AQ540" i="1"/>
  <c r="AP65" i="1"/>
  <c r="AP826" i="1"/>
  <c r="AE826" i="1" s="1"/>
  <c r="AP871" i="1"/>
  <c r="AE871" i="1" s="1"/>
  <c r="AP873" i="1"/>
  <c r="AE873" i="1" s="1"/>
  <c r="AQ347" i="1"/>
  <c r="AP554" i="1"/>
  <c r="AE554" i="1" s="1"/>
  <c r="AP727" i="1"/>
  <c r="AP519" i="1"/>
  <c r="AQ103" i="1"/>
  <c r="AQ118" i="1"/>
  <c r="AP55" i="1"/>
  <c r="AE55" i="1" s="1"/>
  <c r="AP956" i="1"/>
  <c r="AQ33" i="1"/>
  <c r="AQ357" i="1"/>
  <c r="AQ139" i="1"/>
  <c r="AP883" i="1"/>
  <c r="AE883" i="1" s="1"/>
  <c r="AQ50" i="1"/>
  <c r="AP320" i="1"/>
  <c r="AE320" i="1" s="1"/>
  <c r="AQ279" i="1"/>
  <c r="AQ560" i="1"/>
  <c r="AP344" i="1"/>
  <c r="AE344" i="1" s="1"/>
  <c r="AQ288" i="1"/>
  <c r="AQ699" i="1"/>
  <c r="AP109" i="1"/>
  <c r="AE109" i="1" s="1"/>
  <c r="AP195" i="1"/>
  <c r="AE195" i="1" s="1"/>
  <c r="AQ653" i="1"/>
  <c r="AQ773" i="1"/>
  <c r="AQ188" i="1"/>
  <c r="AP675" i="1"/>
  <c r="AE675" i="1" s="1"/>
  <c r="AP842" i="1"/>
  <c r="AE842" i="1" s="1"/>
  <c r="AQ463" i="1"/>
  <c r="AP725" i="1"/>
  <c r="AP494" i="1"/>
  <c r="AP485" i="1"/>
  <c r="AQ993" i="1"/>
  <c r="AQ115" i="1"/>
  <c r="AQ647" i="1"/>
  <c r="AP568" i="1"/>
  <c r="AP93" i="1"/>
  <c r="AP649" i="1"/>
  <c r="AQ555" i="1"/>
  <c r="AQ64" i="1"/>
  <c r="AP338" i="1"/>
  <c r="AE338" i="1" s="1"/>
  <c r="AP277" i="1"/>
  <c r="AE277" i="1" s="1"/>
  <c r="AP676" i="1"/>
  <c r="AP369" i="1"/>
  <c r="AE369" i="1" s="1"/>
  <c r="AP406" i="1"/>
  <c r="AQ48" i="1"/>
  <c r="AQ429" i="1"/>
  <c r="AQ616" i="1"/>
  <c r="AP798" i="1"/>
  <c r="AQ863" i="1"/>
  <c r="AQ907" i="1"/>
  <c r="AP183" i="1"/>
  <c r="AE183" i="1" s="1"/>
  <c r="AP357" i="1"/>
  <c r="AE357" i="1" s="1"/>
  <c r="AQ36" i="1"/>
  <c r="AQ119" i="1"/>
  <c r="AQ826" i="1"/>
  <c r="AP270" i="1"/>
  <c r="AE270" i="1" s="1"/>
  <c r="AQ548" i="1"/>
  <c r="AP185" i="1"/>
  <c r="AE185" i="1" s="1"/>
  <c r="AP572" i="1"/>
  <c r="AQ794" i="1"/>
  <c r="AQ354" i="1"/>
  <c r="AP646" i="1"/>
  <c r="AE646" i="1" s="1"/>
  <c r="AQ891" i="1"/>
  <c r="AP179" i="1"/>
  <c r="AE179" i="1" s="1"/>
  <c r="AQ816" i="1"/>
  <c r="AQ477" i="1"/>
  <c r="AQ872" i="1"/>
  <c r="AP755" i="1"/>
  <c r="AE755" i="1" s="1"/>
  <c r="AP713" i="1"/>
  <c r="AE713" i="1" s="1"/>
  <c r="AQ634" i="1"/>
  <c r="AP44" i="1"/>
  <c r="AE44" i="1" s="1"/>
  <c r="AQ493" i="1"/>
  <c r="AP404" i="1"/>
  <c r="AQ261" i="1"/>
  <c r="AQ795" i="1"/>
  <c r="AP720" i="1"/>
  <c r="AE720" i="1" s="1"/>
  <c r="AQ987" i="1"/>
  <c r="AQ577" i="1"/>
  <c r="AQ838" i="1"/>
  <c r="AP372" i="1"/>
  <c r="AE372" i="1" s="1"/>
  <c r="AQ812" i="1"/>
  <c r="AQ1005" i="1"/>
  <c r="AQ77" i="1"/>
  <c r="AP388" i="1"/>
  <c r="AQ935" i="1"/>
  <c r="AP316" i="1"/>
  <c r="AQ789" i="1"/>
  <c r="AP432" i="1"/>
  <c r="AE432" i="1" s="1"/>
  <c r="AQ312" i="1"/>
  <c r="AP742" i="1"/>
  <c r="AE742" i="1" s="1"/>
  <c r="AP387" i="1"/>
  <c r="AE387" i="1" s="1"/>
  <c r="AP702" i="1"/>
  <c r="AE702" i="1" s="1"/>
  <c r="AP860" i="1"/>
  <c r="AE860" i="1" s="1"/>
  <c r="AP644" i="1"/>
  <c r="AE644" i="1" s="1"/>
  <c r="AP181" i="1"/>
  <c r="AQ690" i="1"/>
  <c r="AP753" i="1"/>
  <c r="AP349" i="1"/>
  <c r="AQ776" i="1"/>
  <c r="AQ314" i="1"/>
  <c r="AP839" i="1"/>
  <c r="AE839" i="1" s="1"/>
  <c r="AP548" i="1"/>
  <c r="AE548" i="1" s="1"/>
  <c r="AP759" i="1"/>
  <c r="AE759" i="1" s="1"/>
  <c r="AP307" i="1"/>
  <c r="AE307" i="1" s="1"/>
  <c r="AQ425" i="1"/>
  <c r="AP574" i="1"/>
  <c r="AP46" i="1"/>
  <c r="AQ389" i="1"/>
  <c r="AP642" i="1"/>
  <c r="AQ685" i="1"/>
  <c r="AP396" i="1"/>
  <c r="AP656" i="1"/>
  <c r="AE656" i="1" s="1"/>
  <c r="AP951" i="1"/>
  <c r="AE951" i="1" s="1"/>
  <c r="AQ499" i="1"/>
  <c r="AP538" i="1"/>
  <c r="AE538" i="1" s="1"/>
  <c r="AQ849" i="1"/>
  <c r="AP105" i="1"/>
  <c r="AE105" i="1" s="1"/>
  <c r="AP452" i="1"/>
  <c r="AQ125" i="1"/>
  <c r="AQ920" i="1"/>
  <c r="AQ526" i="1"/>
  <c r="AQ291" i="1"/>
  <c r="AP291" i="1"/>
  <c r="AE291" i="1" s="1"/>
  <c r="AQ385" i="1"/>
  <c r="AQ856" i="1"/>
  <c r="AQ335" i="1"/>
  <c r="AQ490" i="1"/>
  <c r="AP746" i="1"/>
  <c r="AQ779" i="1"/>
  <c r="AP918" i="1"/>
  <c r="AE918" i="1" s="1"/>
  <c r="AP551" i="1"/>
  <c r="AE551" i="1" s="1"/>
  <c r="AP352" i="1"/>
  <c r="AE352" i="1" s="1"/>
  <c r="AQ693" i="1"/>
  <c r="AQ909" i="1"/>
  <c r="AQ928" i="1"/>
  <c r="AQ820" i="1"/>
  <c r="AP56" i="1"/>
  <c r="AE56" i="1" s="1"/>
  <c r="AP595" i="1"/>
  <c r="AP886" i="1"/>
  <c r="AE886" i="1" s="1"/>
  <c r="AP972" i="1"/>
  <c r="AQ476" i="1"/>
  <c r="AP194" i="1"/>
  <c r="AE194" i="1" s="1"/>
  <c r="AP732" i="1"/>
  <c r="AE732" i="1" s="1"/>
  <c r="AP508" i="1"/>
  <c r="AP917" i="1"/>
  <c r="AE917" i="1" s="1"/>
  <c r="AP130" i="1"/>
  <c r="AE130" i="1" s="1"/>
  <c r="AP815" i="1"/>
  <c r="AE815" i="1" s="1"/>
  <c r="AQ214" i="1"/>
  <c r="AQ85" i="1"/>
  <c r="AQ62" i="1"/>
  <c r="AP41" i="1"/>
  <c r="AE41" i="1" s="1"/>
  <c r="AP652" i="1"/>
  <c r="AQ436" i="1"/>
  <c r="AQ807" i="1"/>
  <c r="AM594" i="1"/>
  <c r="AK594" i="1" s="1"/>
  <c r="X665" i="1"/>
  <c r="X958" i="1"/>
  <c r="AM958" i="1"/>
  <c r="AK958" i="1" s="1"/>
  <c r="X170" i="1"/>
  <c r="X861" i="1"/>
  <c r="AM861" i="1"/>
  <c r="AK861" i="1" s="1"/>
  <c r="AM332" i="1"/>
  <c r="AK332" i="1" s="1"/>
  <c r="X332" i="1"/>
  <c r="X40" i="1"/>
  <c r="X1023" i="1"/>
  <c r="X486" i="1"/>
  <c r="X213" i="1"/>
  <c r="X331" i="1"/>
  <c r="X294" i="1"/>
  <c r="X597" i="1"/>
  <c r="X919" i="1"/>
  <c r="X511" i="1"/>
  <c r="X834" i="1"/>
  <c r="AM552" i="1"/>
  <c r="AK552" i="1" s="1"/>
  <c r="X552" i="1"/>
  <c r="X102" i="1"/>
  <c r="X201" i="1"/>
  <c r="AM201" i="1"/>
  <c r="AK201" i="1" s="1"/>
  <c r="AM457" i="1"/>
  <c r="AK457" i="1" s="1"/>
  <c r="X825" i="1"/>
  <c r="B12" i="5"/>
  <c r="B7" i="5" s="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51" i="1"/>
  <c r="AI52" i="1"/>
  <c r="AI53" i="1"/>
  <c r="AI54" i="1"/>
  <c r="AI55" i="1"/>
  <c r="AI56" i="1"/>
  <c r="AI57" i="1"/>
  <c r="AI58" i="1"/>
  <c r="AI59" i="1"/>
  <c r="AI60" i="1"/>
  <c r="AI61" i="1"/>
  <c r="AI62" i="1"/>
  <c r="AI63" i="1"/>
  <c r="AI64" i="1"/>
  <c r="AI65" i="1"/>
  <c r="AI66" i="1"/>
  <c r="AI67" i="1"/>
  <c r="AI68" i="1"/>
  <c r="AI69" i="1"/>
  <c r="AI70" i="1"/>
  <c r="AI71" i="1"/>
  <c r="AI72" i="1"/>
  <c r="AI73" i="1"/>
  <c r="AI74" i="1"/>
  <c r="AI75" i="1"/>
  <c r="AI76" i="1"/>
  <c r="AI77" i="1"/>
  <c r="AI78" i="1"/>
  <c r="AI79" i="1"/>
  <c r="AI80" i="1"/>
  <c r="AI81" i="1"/>
  <c r="AI82" i="1"/>
  <c r="AI83" i="1"/>
  <c r="AI84" i="1"/>
  <c r="AI85" i="1"/>
  <c r="AI86" i="1"/>
  <c r="AI87" i="1"/>
  <c r="AI88" i="1"/>
  <c r="AI89" i="1"/>
  <c r="AI90" i="1"/>
  <c r="AI91" i="1"/>
  <c r="AI92" i="1"/>
  <c r="AI93" i="1"/>
  <c r="AI94" i="1"/>
  <c r="AI95" i="1"/>
  <c r="AI96" i="1"/>
  <c r="AI97" i="1"/>
  <c r="AI98" i="1"/>
  <c r="AI99" i="1"/>
  <c r="AI100" i="1"/>
  <c r="AI101" i="1"/>
  <c r="AI102" i="1"/>
  <c r="AI103" i="1"/>
  <c r="AI104" i="1"/>
  <c r="AI105" i="1"/>
  <c r="AI106" i="1"/>
  <c r="AI107" i="1"/>
  <c r="AI108" i="1"/>
  <c r="AI109" i="1"/>
  <c r="AI110" i="1"/>
  <c r="AI111" i="1"/>
  <c r="AI112" i="1"/>
  <c r="AI113" i="1"/>
  <c r="AI114" i="1"/>
  <c r="AI115" i="1"/>
  <c r="AI116" i="1"/>
  <c r="AI117" i="1"/>
  <c r="AI118" i="1"/>
  <c r="AI119" i="1"/>
  <c r="AI120" i="1"/>
  <c r="AI121" i="1"/>
  <c r="AI122" i="1"/>
  <c r="AI123" i="1"/>
  <c r="AI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24" i="1"/>
  <c r="AM575" i="1" l="1"/>
  <c r="AK575" i="1" s="1"/>
  <c r="AM27" i="1"/>
  <c r="AK27" i="1" s="1"/>
  <c r="AM834" i="1"/>
  <c r="AK834" i="1" s="1"/>
  <c r="AM331" i="1"/>
  <c r="AK331" i="1" s="1"/>
  <c r="X899" i="1"/>
  <c r="AM898" i="1"/>
  <c r="AK898" i="1" s="1"/>
  <c r="X575" i="1"/>
  <c r="AM862" i="1"/>
  <c r="AK862" i="1" s="1"/>
  <c r="AM925" i="1"/>
  <c r="AK925" i="1" s="1"/>
  <c r="AM971" i="1"/>
  <c r="AK971" i="1" s="1"/>
  <c r="AM643" i="1"/>
  <c r="AK643" i="1" s="1"/>
  <c r="X925" i="1"/>
  <c r="AM799" i="1"/>
  <c r="AK799" i="1" s="1"/>
  <c r="AM545" i="1"/>
  <c r="AK545" i="1" s="1"/>
  <c r="AM561" i="1"/>
  <c r="AK561" i="1" s="1"/>
  <c r="AM170" i="1"/>
  <c r="AK170" i="1" s="1"/>
  <c r="AM703" i="1"/>
  <c r="AK703" i="1" s="1"/>
  <c r="AM480" i="1"/>
  <c r="AK480" i="1" s="1"/>
  <c r="AM40" i="1"/>
  <c r="AK40" i="1" s="1"/>
  <c r="AM127" i="1"/>
  <c r="AK127" i="1" s="1"/>
  <c r="AM767" i="1"/>
  <c r="AK767" i="1" s="1"/>
  <c r="AM718" i="1"/>
  <c r="AK718" i="1" s="1"/>
  <c r="AM697" i="1"/>
  <c r="AK697" i="1" s="1"/>
  <c r="AM541" i="1"/>
  <c r="AK541" i="1" s="1"/>
  <c r="AM28" i="1"/>
  <c r="AK28" i="1" s="1"/>
  <c r="AM203" i="1"/>
  <c r="AK203" i="1" s="1"/>
  <c r="X603" i="1"/>
  <c r="AM265" i="1"/>
  <c r="AK265" i="1" s="1"/>
  <c r="AM309" i="1"/>
  <c r="AK309" i="1" s="1"/>
  <c r="AM648" i="1"/>
  <c r="AK648" i="1" s="1"/>
  <c r="X862" i="1"/>
  <c r="AM731" i="1"/>
  <c r="AK731" i="1" s="1"/>
  <c r="AM140" i="1"/>
  <c r="AK140" i="1" s="1"/>
  <c r="AM733" i="1"/>
  <c r="AK733" i="1" s="1"/>
  <c r="AM210" i="1"/>
  <c r="AK210" i="1" s="1"/>
  <c r="X643" i="1"/>
  <c r="AM854" i="1"/>
  <c r="AK854" i="1" s="1"/>
  <c r="AM204" i="1"/>
  <c r="AK204" i="1" s="1"/>
  <c r="AM34" i="1"/>
  <c r="AK34" i="1" s="1"/>
  <c r="AM393" i="1"/>
  <c r="AK393" i="1" s="1"/>
  <c r="AM825" i="1"/>
  <c r="AK825" i="1" s="1"/>
  <c r="AM358" i="1"/>
  <c r="AK358" i="1" s="1"/>
  <c r="AM665" i="1"/>
  <c r="AK665" i="1" s="1"/>
  <c r="AM395" i="1"/>
  <c r="AK395" i="1" s="1"/>
  <c r="X731" i="1"/>
  <c r="AM76" i="1"/>
  <c r="AK76" i="1" s="1"/>
  <c r="AM173" i="1"/>
  <c r="AK173" i="1" s="1"/>
  <c r="AM376" i="1"/>
  <c r="AK376" i="1" s="1"/>
  <c r="AM42" i="1"/>
  <c r="AK42" i="1" s="1"/>
  <c r="AM122" i="1"/>
  <c r="AK122" i="1" s="1"/>
  <c r="AM937" i="1"/>
  <c r="AK937" i="1" s="1"/>
  <c r="X733" i="1"/>
  <c r="X140" i="1"/>
  <c r="AM267" i="1"/>
  <c r="AK267" i="1" s="1"/>
  <c r="AM1023" i="1"/>
  <c r="AK1023" i="1" s="1"/>
  <c r="X34" i="1"/>
  <c r="AM919" i="1"/>
  <c r="AK919" i="1" s="1"/>
  <c r="X358" i="1"/>
  <c r="AM846" i="1"/>
  <c r="AK846" i="1" s="1"/>
  <c r="AM830" i="1"/>
  <c r="AK830" i="1" s="1"/>
  <c r="AM410" i="1"/>
  <c r="AK410" i="1" s="1"/>
  <c r="AM870" i="1"/>
  <c r="AK870" i="1" s="1"/>
  <c r="AM635" i="1"/>
  <c r="AK635" i="1" s="1"/>
  <c r="AM601" i="1"/>
  <c r="AK601" i="1" s="1"/>
  <c r="AM304" i="1"/>
  <c r="AK304" i="1" s="1"/>
  <c r="AM783" i="1"/>
  <c r="AK783" i="1" s="1"/>
  <c r="AM586" i="1"/>
  <c r="AK586" i="1" s="1"/>
  <c r="AM550" i="1"/>
  <c r="AK550" i="1" s="1"/>
  <c r="AM69" i="1"/>
  <c r="AK69" i="1" s="1"/>
  <c r="AM230" i="1"/>
  <c r="AK230" i="1" s="1"/>
  <c r="X204" i="1"/>
  <c r="AM1009" i="1"/>
  <c r="AK1009" i="1" s="1"/>
  <c r="AM706" i="1"/>
  <c r="AK706" i="1" s="1"/>
  <c r="AM75" i="1"/>
  <c r="AK75" i="1" s="1"/>
  <c r="X854" i="1"/>
  <c r="AM326" i="1"/>
  <c r="AK326" i="1" s="1"/>
  <c r="AM639" i="1"/>
  <c r="AK639" i="1" s="1"/>
  <c r="AM383" i="1"/>
  <c r="AK383" i="1" s="1"/>
  <c r="AM631" i="1"/>
  <c r="AK631" i="1" s="1"/>
  <c r="AM73" i="1"/>
  <c r="AK73" i="1" s="1"/>
  <c r="AM294" i="1"/>
  <c r="AK294" i="1" s="1"/>
  <c r="AM213" i="1"/>
  <c r="AK213" i="1" s="1"/>
  <c r="AM486" i="1"/>
  <c r="AK486" i="1" s="1"/>
  <c r="AM191" i="1"/>
  <c r="AK191" i="1" s="1"/>
  <c r="X191" i="1"/>
  <c r="AM719" i="1"/>
  <c r="AK719" i="1" s="1"/>
  <c r="AM597" i="1"/>
  <c r="AK597" i="1" s="1"/>
  <c r="AM523" i="1"/>
  <c r="AK523" i="1" s="1"/>
  <c r="AM362" i="1"/>
  <c r="AK362" i="1" s="1"/>
  <c r="AM255" i="1"/>
  <c r="AK255" i="1" s="1"/>
  <c r="AM754" i="1"/>
  <c r="AK754" i="1" s="1"/>
  <c r="AM205" i="1"/>
  <c r="AK205" i="1" s="1"/>
  <c r="AM137" i="1"/>
  <c r="AK137" i="1" s="1"/>
  <c r="AM38" i="1"/>
  <c r="AK38" i="1" s="1"/>
  <c r="AM422" i="1"/>
  <c r="AK422" i="1" s="1"/>
  <c r="AM924" i="1"/>
  <c r="AK924" i="1" s="1"/>
  <c r="AM996" i="1"/>
  <c r="AK996" i="1" s="1"/>
  <c r="AM102" i="1"/>
  <c r="AK102" i="1" s="1"/>
  <c r="AM511" i="1"/>
  <c r="AK511" i="1" s="1"/>
  <c r="AM63" i="1"/>
  <c r="AK63" i="1" s="1"/>
  <c r="AM906" i="1"/>
  <c r="AK906" i="1" s="1"/>
  <c r="AM911" i="1"/>
  <c r="AK911" i="1" s="1"/>
  <c r="AM514" i="1"/>
  <c r="AK514" i="1" s="1"/>
  <c r="AM460" i="1"/>
  <c r="AK460" i="1" s="1"/>
  <c r="AM737" i="1"/>
  <c r="AK737" i="1" s="1"/>
  <c r="AM678" i="1"/>
  <c r="AK678" i="1" s="1"/>
  <c r="AM976" i="1"/>
  <c r="AK976" i="1" s="1"/>
  <c r="AM447" i="1"/>
  <c r="AK447" i="1" s="1"/>
  <c r="AM319" i="1"/>
  <c r="AK319" i="1" s="1"/>
  <c r="X326" i="1"/>
  <c r="AM329" i="1"/>
  <c r="AK329" i="1" s="1"/>
  <c r="AM929" i="1"/>
  <c r="AK929" i="1" s="1"/>
  <c r="AM587" i="1"/>
  <c r="AK587" i="1" s="1"/>
  <c r="X587" i="1"/>
  <c r="AM978" i="1"/>
  <c r="AK978" i="1" s="1"/>
  <c r="X978" i="1"/>
  <c r="AM516" i="1"/>
  <c r="AK516" i="1" s="1"/>
  <c r="X516" i="1"/>
  <c r="X424" i="1"/>
  <c r="AM424" i="1"/>
  <c r="AK424" i="1" s="1"/>
  <c r="AM489" i="1"/>
  <c r="AK489" i="1" s="1"/>
  <c r="X489" i="1"/>
  <c r="X961" i="1"/>
  <c r="AM961" i="1"/>
  <c r="AK961" i="1" s="1"/>
  <c r="AE313" i="1"/>
  <c r="AM313" i="1"/>
  <c r="AK313" i="1" s="1"/>
  <c r="AM866" i="1"/>
  <c r="AK866" i="1" s="1"/>
  <c r="X866" i="1"/>
  <c r="AE341" i="1"/>
  <c r="AM341" i="1"/>
  <c r="AK341" i="1" s="1"/>
  <c r="AM786" i="1"/>
  <c r="AK786" i="1" s="1"/>
  <c r="X786" i="1"/>
  <c r="X117" i="1"/>
  <c r="AM117" i="1"/>
  <c r="AK117" i="1" s="1"/>
  <c r="AM980" i="1"/>
  <c r="AK980" i="1" s="1"/>
  <c r="AM769" i="1"/>
  <c r="AK769" i="1" s="1"/>
  <c r="X769" i="1"/>
  <c r="AM960" i="1"/>
  <c r="AK960" i="1" s="1"/>
  <c r="X960" i="1"/>
  <c r="X218" i="1"/>
  <c r="AM218" i="1"/>
  <c r="AK218" i="1" s="1"/>
  <c r="AM822" i="1"/>
  <c r="AK822" i="1" s="1"/>
  <c r="X822" i="1"/>
  <c r="X1015" i="1"/>
  <c r="AM1015" i="1"/>
  <c r="AK1015" i="1" s="1"/>
  <c r="AM172" i="1"/>
  <c r="AK172" i="1" s="1"/>
  <c r="X172" i="1"/>
  <c r="AM264" i="1"/>
  <c r="AK264" i="1" s="1"/>
  <c r="X264" i="1"/>
  <c r="X322" i="1"/>
  <c r="AM322" i="1"/>
  <c r="AK322" i="1" s="1"/>
  <c r="X989" i="1"/>
  <c r="AM989" i="1"/>
  <c r="AK989" i="1" s="1"/>
  <c r="AM632" i="1"/>
  <c r="AK632" i="1" s="1"/>
  <c r="X632" i="1"/>
  <c r="AM704" i="1"/>
  <c r="AK704" i="1" s="1"/>
  <c r="X704" i="1"/>
  <c r="AE606" i="1"/>
  <c r="AM606" i="1"/>
  <c r="AK606" i="1" s="1"/>
  <c r="AM220" i="1"/>
  <c r="AK220" i="1" s="1"/>
  <c r="X220" i="1"/>
  <c r="X833" i="1"/>
  <c r="AM833" i="1"/>
  <c r="AK833" i="1" s="1"/>
  <c r="X966" i="1"/>
  <c r="AM966" i="1"/>
  <c r="AK966" i="1" s="1"/>
  <c r="AE638" i="1"/>
  <c r="AM638" i="1"/>
  <c r="AK638" i="1" s="1"/>
  <c r="AM507" i="1"/>
  <c r="AK507" i="1" s="1"/>
  <c r="X507" i="1"/>
  <c r="X892" i="1"/>
  <c r="AM892" i="1"/>
  <c r="AK892" i="1" s="1"/>
  <c r="AM136" i="1"/>
  <c r="AK136" i="1" s="1"/>
  <c r="X136" i="1"/>
  <c r="X292" i="1"/>
  <c r="AM292" i="1"/>
  <c r="AK292" i="1" s="1"/>
  <c r="AE152" i="1"/>
  <c r="AM152" i="1"/>
  <c r="AK152" i="1" s="1"/>
  <c r="AM590" i="1"/>
  <c r="AK590" i="1" s="1"/>
  <c r="X590" i="1"/>
  <c r="AM415" i="1"/>
  <c r="AK415" i="1" s="1"/>
  <c r="X415" i="1"/>
  <c r="X437" i="1"/>
  <c r="AM437" i="1"/>
  <c r="AK437" i="1" s="1"/>
  <c r="X60" i="1"/>
  <c r="AM60" i="1"/>
  <c r="AK60" i="1" s="1"/>
  <c r="AM522" i="1"/>
  <c r="AK522" i="1" s="1"/>
  <c r="X522" i="1"/>
  <c r="X285" i="1"/>
  <c r="AM285" i="1"/>
  <c r="AK285" i="1" s="1"/>
  <c r="X72" i="1"/>
  <c r="AM72" i="1"/>
  <c r="AK72" i="1" s="1"/>
  <c r="AM293" i="1"/>
  <c r="AK293" i="1" s="1"/>
  <c r="X293" i="1"/>
  <c r="AM736" i="1"/>
  <c r="AK736" i="1" s="1"/>
  <c r="X736" i="1"/>
  <c r="AM768" i="1"/>
  <c r="AK768" i="1" s="1"/>
  <c r="X768" i="1"/>
  <c r="X116" i="1"/>
  <c r="AM116" i="1"/>
  <c r="AK116" i="1" s="1"/>
  <c r="AE465" i="1"/>
  <c r="AM465" i="1"/>
  <c r="AK465" i="1" s="1"/>
  <c r="X184" i="1"/>
  <c r="AM184" i="1"/>
  <c r="AK184" i="1" s="1"/>
  <c r="X248" i="1"/>
  <c r="AM248" i="1"/>
  <c r="AK248" i="1" s="1"/>
  <c r="AM1012" i="1"/>
  <c r="AK1012" i="1" s="1"/>
  <c r="X1012" i="1"/>
  <c r="X24" i="1"/>
  <c r="AM24" i="1"/>
  <c r="AK24" i="1" s="1"/>
  <c r="AM327" i="1"/>
  <c r="AK327" i="1" s="1"/>
  <c r="X327" i="1"/>
  <c r="AM466" i="1"/>
  <c r="AK466" i="1" s="1"/>
  <c r="X466" i="1"/>
  <c r="AM715" i="1"/>
  <c r="AK715" i="1" s="1"/>
  <c r="X715" i="1"/>
  <c r="AM782" i="1"/>
  <c r="AK782" i="1" s="1"/>
  <c r="X782" i="1"/>
  <c r="AM182" i="1"/>
  <c r="AK182" i="1" s="1"/>
  <c r="X182" i="1"/>
  <c r="X518" i="1"/>
  <c r="AM518" i="1"/>
  <c r="AK518" i="1" s="1"/>
  <c r="AM97" i="1"/>
  <c r="AK97" i="1" s="1"/>
  <c r="X298" i="1"/>
  <c r="AM298" i="1"/>
  <c r="AK298" i="1" s="1"/>
  <c r="AE762" i="1"/>
  <c r="AM762" i="1"/>
  <c r="AK762" i="1" s="1"/>
  <c r="X59" i="1"/>
  <c r="AM59" i="1"/>
  <c r="AK59" i="1" s="1"/>
  <c r="X453" i="1"/>
  <c r="AM453" i="1"/>
  <c r="AK453" i="1" s="1"/>
  <c r="X867" i="1"/>
  <c r="AM867" i="1"/>
  <c r="AK867" i="1" s="1"/>
  <c r="AM148" i="1"/>
  <c r="AK148" i="1" s="1"/>
  <c r="X148" i="1"/>
  <c r="X689" i="1"/>
  <c r="AM689" i="1"/>
  <c r="AK689" i="1" s="1"/>
  <c r="AM771" i="1"/>
  <c r="AK771" i="1" s="1"/>
  <c r="AM500" i="1"/>
  <c r="AK500" i="1" s="1"/>
  <c r="X500" i="1"/>
  <c r="AE652" i="1"/>
  <c r="AM652" i="1"/>
  <c r="AK652" i="1" s="1"/>
  <c r="X820" i="1"/>
  <c r="AM820" i="1"/>
  <c r="AK820" i="1" s="1"/>
  <c r="X928" i="1"/>
  <c r="AM928" i="1"/>
  <c r="AK928" i="1" s="1"/>
  <c r="X490" i="1"/>
  <c r="AM490" i="1"/>
  <c r="AK490" i="1" s="1"/>
  <c r="AM125" i="1"/>
  <c r="AK125" i="1" s="1"/>
  <c r="X125" i="1"/>
  <c r="AE396" i="1"/>
  <c r="AM396" i="1"/>
  <c r="AK396" i="1" s="1"/>
  <c r="AE181" i="1"/>
  <c r="AM181" i="1"/>
  <c r="AK181" i="1" s="1"/>
  <c r="X789" i="1"/>
  <c r="AM789" i="1"/>
  <c r="AK789" i="1" s="1"/>
  <c r="X838" i="1"/>
  <c r="AM838" i="1"/>
  <c r="AK838" i="1" s="1"/>
  <c r="X891" i="1"/>
  <c r="AM891" i="1"/>
  <c r="AK891" i="1" s="1"/>
  <c r="X826" i="1"/>
  <c r="AM826" i="1"/>
  <c r="AK826" i="1" s="1"/>
  <c r="X616" i="1"/>
  <c r="AM616" i="1"/>
  <c r="AK616" i="1" s="1"/>
  <c r="X64" i="1"/>
  <c r="AM64" i="1"/>
  <c r="AK64" i="1" s="1"/>
  <c r="AE485" i="1"/>
  <c r="AM485" i="1"/>
  <c r="AK485" i="1" s="1"/>
  <c r="AM653" i="1"/>
  <c r="AK653" i="1" s="1"/>
  <c r="X653" i="1"/>
  <c r="X118" i="1"/>
  <c r="AM118" i="1"/>
  <c r="AK118" i="1" s="1"/>
  <c r="AE558" i="1"/>
  <c r="AM558" i="1"/>
  <c r="AK558" i="1" s="1"/>
  <c r="AM106" i="1"/>
  <c r="AK106" i="1" s="1"/>
  <c r="X106" i="1"/>
  <c r="AM51" i="1"/>
  <c r="AK51" i="1" s="1"/>
  <c r="X51" i="1"/>
  <c r="X315" i="1"/>
  <c r="AM315" i="1"/>
  <c r="AK315" i="1" s="1"/>
  <c r="X239" i="1"/>
  <c r="AM239" i="1"/>
  <c r="AK239" i="1" s="1"/>
  <c r="AM654" i="1"/>
  <c r="AK654" i="1" s="1"/>
  <c r="X654" i="1"/>
  <c r="AM165" i="1"/>
  <c r="AK165" i="1" s="1"/>
  <c r="X165" i="1"/>
  <c r="AE1016" i="1"/>
  <c r="AM1016" i="1"/>
  <c r="AK1016" i="1" s="1"/>
  <c r="AE464" i="1"/>
  <c r="AM464" i="1"/>
  <c r="AK464" i="1" s="1"/>
  <c r="X614" i="1"/>
  <c r="AM614" i="1"/>
  <c r="AK614" i="1" s="1"/>
  <c r="AM74" i="1"/>
  <c r="AK74" i="1" s="1"/>
  <c r="X74" i="1"/>
  <c r="X915" i="1"/>
  <c r="AM915" i="1"/>
  <c r="AK915" i="1" s="1"/>
  <c r="AE43" i="1"/>
  <c r="AM43" i="1"/>
  <c r="AK43" i="1" s="1"/>
  <c r="X346" i="1"/>
  <c r="AM346" i="1"/>
  <c r="AK346" i="1" s="1"/>
  <c r="X819" i="1"/>
  <c r="AM819" i="1"/>
  <c r="AK819" i="1" s="1"/>
  <c r="AM1014" i="1"/>
  <c r="AK1014" i="1" s="1"/>
  <c r="X1014" i="1"/>
  <c r="AM290" i="1"/>
  <c r="AK290" i="1" s="1"/>
  <c r="X290" i="1"/>
  <c r="X628" i="1"/>
  <c r="AM628" i="1"/>
  <c r="AK628" i="1" s="1"/>
  <c r="X367" i="1"/>
  <c r="AM367" i="1"/>
  <c r="AK367" i="1" s="1"/>
  <c r="AM755" i="1"/>
  <c r="AK755" i="1" s="1"/>
  <c r="X755" i="1"/>
  <c r="AE198" i="1"/>
  <c r="AM198" i="1"/>
  <c r="AK198" i="1" s="1"/>
  <c r="AE922" i="1"/>
  <c r="AM922" i="1"/>
  <c r="AK922" i="1" s="1"/>
  <c r="X713" i="1"/>
  <c r="AM713" i="1"/>
  <c r="AK713" i="1" s="1"/>
  <c r="AE356" i="1"/>
  <c r="AM356" i="1"/>
  <c r="AK356" i="1" s="1"/>
  <c r="AM962" i="1"/>
  <c r="AK962" i="1" s="1"/>
  <c r="X962" i="1"/>
  <c r="X744" i="1"/>
  <c r="AM744" i="1"/>
  <c r="AK744" i="1" s="1"/>
  <c r="AE462" i="1"/>
  <c r="AM462" i="1"/>
  <c r="AK462" i="1" s="1"/>
  <c r="AE530" i="1"/>
  <c r="AM530" i="1"/>
  <c r="AK530" i="1" s="1"/>
  <c r="X792" i="1"/>
  <c r="AM792" i="1"/>
  <c r="AK792" i="1" s="1"/>
  <c r="X991" i="1"/>
  <c r="AM991" i="1"/>
  <c r="AK991" i="1" s="1"/>
  <c r="AM146" i="1"/>
  <c r="AK146" i="1" s="1"/>
  <c r="X146" i="1"/>
  <c r="AE49" i="1"/>
  <c r="AM49" i="1"/>
  <c r="AK49" i="1" s="1"/>
  <c r="AM448" i="1"/>
  <c r="AK448" i="1" s="1"/>
  <c r="X448" i="1"/>
  <c r="X241" i="1"/>
  <c r="AM241" i="1"/>
  <c r="AK241" i="1" s="1"/>
  <c r="AE68" i="1"/>
  <c r="AM68" i="1"/>
  <c r="AK68" i="1" s="1"/>
  <c r="X274" i="1"/>
  <c r="AM274" i="1"/>
  <c r="AK274" i="1" s="1"/>
  <c r="X990" i="1"/>
  <c r="AM990" i="1"/>
  <c r="AK990" i="1" s="1"/>
  <c r="X921" i="1"/>
  <c r="AM921" i="1"/>
  <c r="AK921" i="1" s="1"/>
  <c r="X124" i="1"/>
  <c r="AM124" i="1"/>
  <c r="AK124" i="1" s="1"/>
  <c r="AM622" i="1"/>
  <c r="AK622" i="1" s="1"/>
  <c r="X622" i="1"/>
  <c r="AM386" i="1"/>
  <c r="AK386" i="1" s="1"/>
  <c r="X386" i="1"/>
  <c r="AE328" i="1"/>
  <c r="AM328" i="1"/>
  <c r="AK328" i="1" s="1"/>
  <c r="AE791" i="1"/>
  <c r="AM791" i="1"/>
  <c r="AK791" i="1" s="1"/>
  <c r="X651" i="1"/>
  <c r="AM651" i="1"/>
  <c r="AK651" i="1" s="1"/>
  <c r="AE662" i="1"/>
  <c r="AM662" i="1"/>
  <c r="AK662" i="1" s="1"/>
  <c r="X1006" i="1"/>
  <c r="AM1006" i="1"/>
  <c r="AK1006" i="1" s="1"/>
  <c r="X520" i="1"/>
  <c r="AM520" i="1"/>
  <c r="AK520" i="1" s="1"/>
  <c r="AE734" i="1"/>
  <c r="AM734" i="1"/>
  <c r="AK734" i="1" s="1"/>
  <c r="X957" i="1"/>
  <c r="AM957" i="1"/>
  <c r="AK957" i="1" s="1"/>
  <c r="X164" i="1"/>
  <c r="AM164" i="1"/>
  <c r="AK164" i="1" s="1"/>
  <c r="AM566" i="1"/>
  <c r="AK566" i="1" s="1"/>
  <c r="X566" i="1"/>
  <c r="AM668" i="1"/>
  <c r="AK668" i="1" s="1"/>
  <c r="X668" i="1"/>
  <c r="X207" i="1"/>
  <c r="AM207" i="1"/>
  <c r="AK207" i="1" s="1"/>
  <c r="X894" i="1"/>
  <c r="AM894" i="1"/>
  <c r="AK894" i="1" s="1"/>
  <c r="X66" i="1"/>
  <c r="AM66" i="1"/>
  <c r="AK66" i="1" s="1"/>
  <c r="AM307" i="1"/>
  <c r="AK307" i="1" s="1"/>
  <c r="X307" i="1"/>
  <c r="AE655" i="1"/>
  <c r="AM655" i="1"/>
  <c r="AK655" i="1" s="1"/>
  <c r="AM455" i="1"/>
  <c r="AK455" i="1" s="1"/>
  <c r="X455" i="1"/>
  <c r="X174" i="1"/>
  <c r="AM174" i="1"/>
  <c r="AK174" i="1" s="1"/>
  <c r="X589" i="1"/>
  <c r="AM589" i="1"/>
  <c r="AK589" i="1" s="1"/>
  <c r="AM289" i="1"/>
  <c r="AK289" i="1" s="1"/>
  <c r="X289" i="1"/>
  <c r="AM200" i="1"/>
  <c r="AK200" i="1" s="1"/>
  <c r="X200" i="1"/>
  <c r="X79" i="1"/>
  <c r="AM79" i="1"/>
  <c r="AK79" i="1" s="1"/>
  <c r="X420" i="1"/>
  <c r="AM420" i="1"/>
  <c r="AK420" i="1" s="1"/>
  <c r="AM260" i="1"/>
  <c r="AK260" i="1" s="1"/>
  <c r="X260" i="1"/>
  <c r="X300" i="1"/>
  <c r="AM300" i="1"/>
  <c r="AK300" i="1" s="1"/>
  <c r="AE162" i="1"/>
  <c r="AM162" i="1"/>
  <c r="AK162" i="1" s="1"/>
  <c r="AM934" i="1"/>
  <c r="AK934" i="1" s="1"/>
  <c r="X934" i="1"/>
  <c r="AM234" i="1"/>
  <c r="AK234" i="1" s="1"/>
  <c r="X234" i="1"/>
  <c r="AM418" i="1"/>
  <c r="AK418" i="1" s="1"/>
  <c r="X418" i="1"/>
  <c r="AE501" i="1"/>
  <c r="AM501" i="1"/>
  <c r="AK501" i="1" s="1"/>
  <c r="AM916" i="1"/>
  <c r="AK916" i="1" s="1"/>
  <c r="X916" i="1"/>
  <c r="X199" i="1"/>
  <c r="AM199" i="1"/>
  <c r="AK199" i="1" s="1"/>
  <c r="AM196" i="1"/>
  <c r="AK196" i="1" s="1"/>
  <c r="X196" i="1"/>
  <c r="X661" i="1"/>
  <c r="AM661" i="1"/>
  <c r="AK661" i="1" s="1"/>
  <c r="AM55" i="1"/>
  <c r="AK55" i="1" s="1"/>
  <c r="X55" i="1"/>
  <c r="AM821" i="1"/>
  <c r="AK821" i="1" s="1"/>
  <c r="X821" i="1"/>
  <c r="X113" i="1"/>
  <c r="AM113" i="1"/>
  <c r="AK113" i="1" s="1"/>
  <c r="AM258" i="1"/>
  <c r="AK258" i="1" s="1"/>
  <c r="X258" i="1"/>
  <c r="AM764" i="1"/>
  <c r="AK764" i="1" s="1"/>
  <c r="X764" i="1"/>
  <c r="AM527" i="1"/>
  <c r="AK527" i="1" s="1"/>
  <c r="X527" i="1"/>
  <c r="X984" i="1"/>
  <c r="AM984" i="1"/>
  <c r="AK984" i="1" s="1"/>
  <c r="AE52" i="1"/>
  <c r="AM52" i="1"/>
  <c r="AK52" i="1" s="1"/>
  <c r="AM333" i="1"/>
  <c r="AK333" i="1" s="1"/>
  <c r="X333" i="1"/>
  <c r="AM436" i="1"/>
  <c r="AK436" i="1" s="1"/>
  <c r="X436" i="1"/>
  <c r="AM779" i="1"/>
  <c r="AK779" i="1" s="1"/>
  <c r="X779" i="1"/>
  <c r="AE746" i="1"/>
  <c r="AM746" i="1"/>
  <c r="AK746" i="1" s="1"/>
  <c r="AM62" i="1"/>
  <c r="AK62" i="1" s="1"/>
  <c r="X62" i="1"/>
  <c r="AM909" i="1"/>
  <c r="AK909" i="1" s="1"/>
  <c r="X909" i="1"/>
  <c r="X335" i="1"/>
  <c r="AM335" i="1"/>
  <c r="AK335" i="1" s="1"/>
  <c r="AE452" i="1"/>
  <c r="AM452" i="1"/>
  <c r="AK452" i="1" s="1"/>
  <c r="X685" i="1"/>
  <c r="AM685" i="1"/>
  <c r="AK685" i="1" s="1"/>
  <c r="AE316" i="1"/>
  <c r="AM316" i="1"/>
  <c r="AK316" i="1" s="1"/>
  <c r="AM577" i="1"/>
  <c r="AK577" i="1" s="1"/>
  <c r="X577" i="1"/>
  <c r="X634" i="1"/>
  <c r="AM634" i="1"/>
  <c r="AK634" i="1" s="1"/>
  <c r="X119" i="1"/>
  <c r="AM119" i="1"/>
  <c r="AK119" i="1" s="1"/>
  <c r="X429" i="1"/>
  <c r="AM429" i="1"/>
  <c r="AK429" i="1" s="1"/>
  <c r="AM555" i="1"/>
  <c r="AK555" i="1" s="1"/>
  <c r="X555" i="1"/>
  <c r="AE494" i="1"/>
  <c r="AM494" i="1"/>
  <c r="AK494" i="1" s="1"/>
  <c r="X50" i="1"/>
  <c r="AM50" i="1"/>
  <c r="AK50" i="1" s="1"/>
  <c r="X103" i="1"/>
  <c r="AM103" i="1"/>
  <c r="AK103" i="1" s="1"/>
  <c r="AE65" i="1"/>
  <c r="AM65" i="1"/>
  <c r="AK65" i="1" s="1"/>
  <c r="X109" i="1"/>
  <c r="AM109" i="1"/>
  <c r="AK109" i="1" s="1"/>
  <c r="X973" i="1"/>
  <c r="AM973" i="1"/>
  <c r="AK973" i="1" s="1"/>
  <c r="AE427" i="1"/>
  <c r="AM427" i="1"/>
  <c r="AK427" i="1" s="1"/>
  <c r="X724" i="1"/>
  <c r="AM724" i="1"/>
  <c r="AK724" i="1" s="1"/>
  <c r="X233" i="1"/>
  <c r="AM233" i="1"/>
  <c r="AK233" i="1" s="1"/>
  <c r="AM717" i="1"/>
  <c r="AK717" i="1" s="1"/>
  <c r="X717" i="1"/>
  <c r="AE1007" i="1"/>
  <c r="AM1007" i="1"/>
  <c r="AK1007" i="1" s="1"/>
  <c r="AM845" i="1"/>
  <c r="AK845" i="1" s="1"/>
  <c r="X845" i="1"/>
  <c r="AM656" i="1"/>
  <c r="AK656" i="1" s="1"/>
  <c r="X656" i="1"/>
  <c r="AM212" i="1"/>
  <c r="AK212" i="1" s="1"/>
  <c r="X212" i="1"/>
  <c r="X675" i="1"/>
  <c r="AM675" i="1"/>
  <c r="AK675" i="1" s="1"/>
  <c r="AE623" i="1"/>
  <c r="AM623" i="1"/>
  <c r="AK623" i="1" s="1"/>
  <c r="AM788" i="1"/>
  <c r="AK788" i="1" s="1"/>
  <c r="X788" i="1"/>
  <c r="AE945" i="1"/>
  <c r="AM945" i="1"/>
  <c r="AK945" i="1" s="1"/>
  <c r="AM430" i="1"/>
  <c r="AK430" i="1" s="1"/>
  <c r="X430" i="1"/>
  <c r="AM67" i="1"/>
  <c r="AK67" i="1" s="1"/>
  <c r="X67" i="1"/>
  <c r="AM96" i="1"/>
  <c r="AK96" i="1" s="1"/>
  <c r="X96" i="1"/>
  <c r="X626" i="1"/>
  <c r="AM626" i="1"/>
  <c r="AK626" i="1" s="1"/>
  <c r="X646" i="1"/>
  <c r="AM646" i="1"/>
  <c r="AK646" i="1" s="1"/>
  <c r="X498" i="1"/>
  <c r="AM498" i="1"/>
  <c r="AK498" i="1" s="1"/>
  <c r="X374" i="1"/>
  <c r="AM374" i="1"/>
  <c r="AK374" i="1" s="1"/>
  <c r="AE171" i="1"/>
  <c r="AM171" i="1"/>
  <c r="AK171" i="1" s="1"/>
  <c r="X900" i="1"/>
  <c r="AM900" i="1"/>
  <c r="AK900" i="1" s="1"/>
  <c r="AE163" i="1"/>
  <c r="AM163" i="1"/>
  <c r="AK163" i="1" s="1"/>
  <c r="AM994" i="1"/>
  <c r="AK994" i="1" s="1"/>
  <c r="X994" i="1"/>
  <c r="X707" i="1"/>
  <c r="AM707" i="1"/>
  <c r="AK707" i="1" s="1"/>
  <c r="X609" i="1"/>
  <c r="AM609" i="1"/>
  <c r="AK609" i="1" s="1"/>
  <c r="X730" i="1"/>
  <c r="AM730" i="1"/>
  <c r="AK730" i="1" s="1"/>
  <c r="AE373" i="1"/>
  <c r="AM373" i="1"/>
  <c r="AK373" i="1" s="1"/>
  <c r="AM92" i="1"/>
  <c r="AK92" i="1" s="1"/>
  <c r="X92" i="1"/>
  <c r="AE442" i="1"/>
  <c r="AM442" i="1"/>
  <c r="AK442" i="1" s="1"/>
  <c r="AE670" i="1"/>
  <c r="AM670" i="1"/>
  <c r="AK670" i="1" s="1"/>
  <c r="X814" i="1"/>
  <c r="AM814" i="1"/>
  <c r="AK814" i="1" s="1"/>
  <c r="X491" i="1"/>
  <c r="AM491" i="1"/>
  <c r="AK491" i="1" s="1"/>
  <c r="X563" i="1"/>
  <c r="AM563" i="1"/>
  <c r="AK563" i="1" s="1"/>
  <c r="X858" i="1"/>
  <c r="AM858" i="1"/>
  <c r="AK858" i="1" s="1"/>
  <c r="AM680" i="1"/>
  <c r="AK680" i="1" s="1"/>
  <c r="X680" i="1"/>
  <c r="X157" i="1"/>
  <c r="AM157" i="1"/>
  <c r="AK157" i="1" s="1"/>
  <c r="X25" i="1"/>
  <c r="AM25" i="1"/>
  <c r="AK25" i="1" s="1"/>
  <c r="AM503" i="1"/>
  <c r="AK503" i="1" s="1"/>
  <c r="X503" i="1"/>
  <c r="AM225" i="1"/>
  <c r="AK225" i="1" s="1"/>
  <c r="X225" i="1"/>
  <c r="X257" i="1"/>
  <c r="AM257" i="1"/>
  <c r="AK257" i="1" s="1"/>
  <c r="X143" i="1"/>
  <c r="AM143" i="1"/>
  <c r="AK143" i="1" s="1"/>
  <c r="X905" i="1"/>
  <c r="AM905" i="1"/>
  <c r="AK905" i="1" s="1"/>
  <c r="AE223" i="1"/>
  <c r="AM223" i="1"/>
  <c r="AK223" i="1" s="1"/>
  <c r="X553" i="1"/>
  <c r="AM553" i="1"/>
  <c r="AK553" i="1" s="1"/>
  <c r="X392" i="1"/>
  <c r="AM392" i="1"/>
  <c r="AK392" i="1" s="1"/>
  <c r="X31" i="1"/>
  <c r="AM31" i="1"/>
  <c r="AK31" i="1" s="1"/>
  <c r="X353" i="1"/>
  <c r="AM353" i="1"/>
  <c r="AK353" i="1" s="1"/>
  <c r="AM154" i="1"/>
  <c r="AK154" i="1" s="1"/>
  <c r="X154" i="1"/>
  <c r="AM144" i="1"/>
  <c r="AK144" i="1" s="1"/>
  <c r="X144" i="1"/>
  <c r="X851" i="1"/>
  <c r="AM851" i="1"/>
  <c r="AK851" i="1" s="1"/>
  <c r="AM551" i="1"/>
  <c r="AK551" i="1" s="1"/>
  <c r="X551" i="1"/>
  <c r="X390" i="1"/>
  <c r="AM390" i="1"/>
  <c r="AK390" i="1" s="1"/>
  <c r="AM513" i="1"/>
  <c r="AK513" i="1" s="1"/>
  <c r="X513" i="1"/>
  <c r="X886" i="1"/>
  <c r="AM886" i="1"/>
  <c r="AK886" i="1" s="1"/>
  <c r="X325" i="1"/>
  <c r="AM325" i="1"/>
  <c r="AK325" i="1" s="1"/>
  <c r="X914" i="1"/>
  <c r="AM914" i="1"/>
  <c r="AK914" i="1" s="1"/>
  <c r="X403" i="1"/>
  <c r="AM403" i="1"/>
  <c r="AK403" i="1" s="1"/>
  <c r="AE1018" i="1"/>
  <c r="AM1018" i="1"/>
  <c r="AK1018" i="1" s="1"/>
  <c r="AM888" i="1"/>
  <c r="AK888" i="1" s="1"/>
  <c r="X888" i="1"/>
  <c r="AM232" i="1"/>
  <c r="AK232" i="1" s="1"/>
  <c r="X232" i="1"/>
  <c r="AM841" i="1"/>
  <c r="AK841" i="1" s="1"/>
  <c r="X841" i="1"/>
  <c r="AM435" i="1"/>
  <c r="AK435" i="1" s="1"/>
  <c r="X435" i="1"/>
  <c r="X745" i="1"/>
  <c r="AM745" i="1"/>
  <c r="AK745" i="1" s="1"/>
  <c r="AM543" i="1"/>
  <c r="AK543" i="1" s="1"/>
  <c r="X543" i="1"/>
  <c r="AM667" i="1"/>
  <c r="AK667" i="1" s="1"/>
  <c r="X667" i="1"/>
  <c r="AM400" i="1"/>
  <c r="AK400" i="1" s="1"/>
  <c r="X400" i="1"/>
  <c r="AM883" i="1"/>
  <c r="AK883" i="1" s="1"/>
  <c r="X883" i="1"/>
  <c r="X228" i="1"/>
  <c r="AM228" i="1"/>
  <c r="AK228" i="1" s="1"/>
  <c r="AM123" i="1"/>
  <c r="AK123" i="1" s="1"/>
  <c r="X123" i="1"/>
  <c r="X110" i="1"/>
  <c r="AM110" i="1"/>
  <c r="AK110" i="1" s="1"/>
  <c r="AE155" i="1"/>
  <c r="AM155" i="1"/>
  <c r="AK155" i="1" s="1"/>
  <c r="AM439" i="1"/>
  <c r="AK439" i="1" s="1"/>
  <c r="X439" i="1"/>
  <c r="X967" i="1"/>
  <c r="AM967" i="1"/>
  <c r="AK967" i="1" s="1"/>
  <c r="X372" i="1"/>
  <c r="AM372" i="1"/>
  <c r="AK372" i="1" s="1"/>
  <c r="X269" i="1"/>
  <c r="AM269" i="1"/>
  <c r="AK269" i="1" s="1"/>
  <c r="AE532" i="1"/>
  <c r="AM532" i="1"/>
  <c r="AK532" i="1" s="1"/>
  <c r="AM847" i="1"/>
  <c r="AK847" i="1" s="1"/>
  <c r="X847" i="1"/>
  <c r="X438" i="1"/>
  <c r="AM438" i="1"/>
  <c r="AK438" i="1" s="1"/>
  <c r="X484" i="1"/>
  <c r="AM484" i="1"/>
  <c r="AK484" i="1" s="1"/>
  <c r="AM997" i="1"/>
  <c r="AK997" i="1" s="1"/>
  <c r="X997" i="1"/>
  <c r="AM738" i="1"/>
  <c r="AK738" i="1" s="1"/>
  <c r="X738" i="1"/>
  <c r="X147" i="1"/>
  <c r="AM147" i="1"/>
  <c r="AK147" i="1" s="1"/>
  <c r="AE879" i="1"/>
  <c r="AM879" i="1"/>
  <c r="AK879" i="1" s="1"/>
  <c r="X321" i="1"/>
  <c r="AM321" i="1"/>
  <c r="AK321" i="1" s="1"/>
  <c r="AE533" i="1"/>
  <c r="AM533" i="1"/>
  <c r="AK533" i="1" s="1"/>
  <c r="AM433" i="1"/>
  <c r="AK433" i="1" s="1"/>
  <c r="X268" i="1"/>
  <c r="AM268" i="1"/>
  <c r="AK268" i="1" s="1"/>
  <c r="AM1003" i="1"/>
  <c r="AK1003" i="1" s="1"/>
  <c r="X1003" i="1"/>
  <c r="AM85" i="1"/>
  <c r="AK85" i="1" s="1"/>
  <c r="X85" i="1"/>
  <c r="AM476" i="1"/>
  <c r="AK476" i="1" s="1"/>
  <c r="X476" i="1"/>
  <c r="AM693" i="1"/>
  <c r="AK693" i="1" s="1"/>
  <c r="X693" i="1"/>
  <c r="AM856" i="1"/>
  <c r="AK856" i="1" s="1"/>
  <c r="X856" i="1"/>
  <c r="AE642" i="1"/>
  <c r="AM642" i="1"/>
  <c r="AK642" i="1" s="1"/>
  <c r="AM935" i="1"/>
  <c r="AK935" i="1" s="1"/>
  <c r="X935" i="1"/>
  <c r="X987" i="1"/>
  <c r="AM987" i="1"/>
  <c r="AK987" i="1" s="1"/>
  <c r="X354" i="1"/>
  <c r="AM354" i="1"/>
  <c r="AK354" i="1" s="1"/>
  <c r="AM36" i="1"/>
  <c r="AK36" i="1" s="1"/>
  <c r="X36" i="1"/>
  <c r="AM48" i="1"/>
  <c r="AK48" i="1" s="1"/>
  <c r="X48" i="1"/>
  <c r="AE649" i="1"/>
  <c r="AM649" i="1"/>
  <c r="AK649" i="1" s="1"/>
  <c r="AE725" i="1"/>
  <c r="AM725" i="1"/>
  <c r="AK725" i="1" s="1"/>
  <c r="AE519" i="1"/>
  <c r="AM519" i="1"/>
  <c r="AK519" i="1" s="1"/>
  <c r="AM540" i="1"/>
  <c r="AK540" i="1" s="1"/>
  <c r="X540" i="1"/>
  <c r="X271" i="1"/>
  <c r="AM271" i="1"/>
  <c r="AK271" i="1" s="1"/>
  <c r="X360" i="1"/>
  <c r="AM360" i="1"/>
  <c r="AK360" i="1" s="1"/>
  <c r="X156" i="1"/>
  <c r="AM156" i="1"/>
  <c r="AK156" i="1" s="1"/>
  <c r="X875" i="1"/>
  <c r="AM875" i="1"/>
  <c r="AK875" i="1" s="1"/>
  <c r="X876" i="1"/>
  <c r="AM876" i="1"/>
  <c r="AK876" i="1" s="1"/>
  <c r="X781" i="1"/>
  <c r="AM781" i="1"/>
  <c r="AK781" i="1" s="1"/>
  <c r="X975" i="1"/>
  <c r="AM975" i="1"/>
  <c r="AK975" i="1" s="1"/>
  <c r="X999" i="1"/>
  <c r="AM999" i="1"/>
  <c r="AK999" i="1" s="1"/>
  <c r="X237" i="1"/>
  <c r="AM237" i="1"/>
  <c r="AK237" i="1" s="1"/>
  <c r="X78" i="1"/>
  <c r="AM78" i="1"/>
  <c r="AK78" i="1" s="1"/>
  <c r="X440" i="1"/>
  <c r="AM440" i="1"/>
  <c r="AK440" i="1" s="1"/>
  <c r="X538" i="1"/>
  <c r="AM538" i="1"/>
  <c r="AK538" i="1" s="1"/>
  <c r="AM61" i="1"/>
  <c r="AK61" i="1" s="1"/>
  <c r="X61" i="1"/>
  <c r="AM860" i="1"/>
  <c r="AK860" i="1" s="1"/>
  <c r="X860" i="1"/>
  <c r="AE391" i="1"/>
  <c r="AM391" i="1"/>
  <c r="AK391" i="1" s="1"/>
  <c r="AE428" i="1"/>
  <c r="AM428" i="1"/>
  <c r="AK428" i="1" s="1"/>
  <c r="AM811" i="1"/>
  <c r="AK811" i="1" s="1"/>
  <c r="X811" i="1"/>
  <c r="AM510" i="1"/>
  <c r="AK510" i="1" s="1"/>
  <c r="X510" i="1"/>
  <c r="AE244" i="1"/>
  <c r="AM244" i="1"/>
  <c r="AK244" i="1" s="1"/>
  <c r="AM810" i="1"/>
  <c r="AK810" i="1" s="1"/>
  <c r="X810" i="1"/>
  <c r="AE84" i="1"/>
  <c r="AM84" i="1"/>
  <c r="AK84" i="1" s="1"/>
  <c r="AM456" i="1"/>
  <c r="AK456" i="1" s="1"/>
  <c r="X456" i="1"/>
  <c r="AM660" i="1"/>
  <c r="AK660" i="1" s="1"/>
  <c r="X660" i="1"/>
  <c r="AM299" i="1"/>
  <c r="AK299" i="1" s="1"/>
  <c r="X299" i="1"/>
  <c r="AE708" i="1"/>
  <c r="AM708" i="1"/>
  <c r="AK708" i="1" s="1"/>
  <c r="X579" i="1"/>
  <c r="AM579" i="1"/>
  <c r="AK579" i="1" s="1"/>
  <c r="AE284" i="1"/>
  <c r="AM284" i="1"/>
  <c r="AK284" i="1" s="1"/>
  <c r="AE556" i="1"/>
  <c r="AM556" i="1"/>
  <c r="AK556" i="1" s="1"/>
  <c r="X878" i="1"/>
  <c r="AM878" i="1"/>
  <c r="AK878" i="1" s="1"/>
  <c r="AE832" i="1"/>
  <c r="AM832" i="1"/>
  <c r="AK832" i="1" s="1"/>
  <c r="AM837" i="1"/>
  <c r="AK837" i="1" s="1"/>
  <c r="X837" i="1"/>
  <c r="AM941" i="1"/>
  <c r="AK941" i="1" s="1"/>
  <c r="X941" i="1"/>
  <c r="X481" i="1"/>
  <c r="AM481" i="1"/>
  <c r="AK481" i="1" s="1"/>
  <c r="AM969" i="1"/>
  <c r="AK969" i="1" s="1"/>
  <c r="X969" i="1"/>
  <c r="X985" i="1"/>
  <c r="AM985" i="1"/>
  <c r="AK985" i="1" s="1"/>
  <c r="X411" i="1"/>
  <c r="AM411" i="1"/>
  <c r="AK411" i="1" s="1"/>
  <c r="X351" i="1"/>
  <c r="AM351" i="1"/>
  <c r="AK351" i="1" s="1"/>
  <c r="X1008" i="1"/>
  <c r="AM1008" i="1"/>
  <c r="AK1008" i="1" s="1"/>
  <c r="X824" i="1"/>
  <c r="AM824" i="1"/>
  <c r="AK824" i="1" s="1"/>
  <c r="AM249" i="1"/>
  <c r="AK249" i="1" s="1"/>
  <c r="X249" i="1"/>
  <c r="X903" i="1"/>
  <c r="AM903" i="1"/>
  <c r="AK903" i="1" s="1"/>
  <c r="AM931" i="1"/>
  <c r="AK931" i="1" s="1"/>
  <c r="X931" i="1"/>
  <c r="AM159" i="1"/>
  <c r="AK159" i="1" s="1"/>
  <c r="X159" i="1"/>
  <c r="X401" i="1"/>
  <c r="AM401" i="1"/>
  <c r="AK401" i="1" s="1"/>
  <c r="X47" i="1"/>
  <c r="AM47" i="1"/>
  <c r="AK47" i="1" s="1"/>
  <c r="AM394" i="1"/>
  <c r="AK394" i="1" s="1"/>
  <c r="X394" i="1"/>
  <c r="AE502" i="1"/>
  <c r="AM502" i="1"/>
  <c r="AK502" i="1" s="1"/>
  <c r="X281" i="1"/>
  <c r="AM281" i="1"/>
  <c r="AK281" i="1" s="1"/>
  <c r="X361" i="1"/>
  <c r="AM361" i="1"/>
  <c r="AK361" i="1" s="1"/>
  <c r="X412" i="1"/>
  <c r="AM412" i="1"/>
  <c r="AK412" i="1" s="1"/>
  <c r="X451" i="1"/>
  <c r="AM451" i="1"/>
  <c r="AK451" i="1" s="1"/>
  <c r="X793" i="1"/>
  <c r="AM793" i="1"/>
  <c r="AK793" i="1" s="1"/>
  <c r="X286" i="1"/>
  <c r="AM286" i="1"/>
  <c r="AK286" i="1" s="1"/>
  <c r="AE882" i="1"/>
  <c r="AM882" i="1"/>
  <c r="AK882" i="1" s="1"/>
  <c r="X953" i="1"/>
  <c r="AM953" i="1"/>
  <c r="AK953" i="1" s="1"/>
  <c r="X128" i="1"/>
  <c r="AM128" i="1"/>
  <c r="AK128" i="1" s="1"/>
  <c r="X345" i="1"/>
  <c r="AM345" i="1"/>
  <c r="AK345" i="1" s="1"/>
  <c r="X370" i="1"/>
  <c r="AM370" i="1"/>
  <c r="AK370" i="1" s="1"/>
  <c r="X417" i="1"/>
  <c r="AM417" i="1"/>
  <c r="AK417" i="1" s="1"/>
  <c r="AM339" i="1"/>
  <c r="AK339" i="1" s="1"/>
  <c r="X339" i="1"/>
  <c r="X902" i="1"/>
  <c r="AM902" i="1"/>
  <c r="AK902" i="1" s="1"/>
  <c r="AM674" i="1"/>
  <c r="AK674" i="1" s="1"/>
  <c r="X674" i="1"/>
  <c r="AM183" i="1"/>
  <c r="AK183" i="1" s="1"/>
  <c r="X183" i="1"/>
  <c r="AM677" i="1"/>
  <c r="AK677" i="1" s="1"/>
  <c r="X677" i="1"/>
  <c r="AE936" i="1"/>
  <c r="AM936" i="1"/>
  <c r="AK936" i="1" s="1"/>
  <c r="X95" i="1"/>
  <c r="AM95" i="1"/>
  <c r="AK95" i="1" s="1"/>
  <c r="AM913" i="1"/>
  <c r="AK913" i="1" s="1"/>
  <c r="X913" i="1"/>
  <c r="AM536" i="1"/>
  <c r="AK536" i="1" s="1"/>
  <c r="X536" i="1"/>
  <c r="X815" i="1"/>
  <c r="AM815" i="1"/>
  <c r="AK815" i="1" s="1"/>
  <c r="X534" i="1"/>
  <c r="AM534" i="1"/>
  <c r="AK534" i="1" s="1"/>
  <c r="AM402" i="1"/>
  <c r="AK402" i="1" s="1"/>
  <c r="X402" i="1"/>
  <c r="X1010" i="1"/>
  <c r="AM1010" i="1"/>
  <c r="AK1010" i="1" s="1"/>
  <c r="X912" i="1"/>
  <c r="AM912" i="1"/>
  <c r="AK912" i="1" s="1"/>
  <c r="AM114" i="1"/>
  <c r="AK114" i="1" s="1"/>
  <c r="X114" i="1"/>
  <c r="AE539" i="1"/>
  <c r="AM539" i="1"/>
  <c r="AK539" i="1" s="1"/>
  <c r="X943" i="1"/>
  <c r="AM943" i="1"/>
  <c r="AK943" i="1" s="1"/>
  <c r="AE964" i="1"/>
  <c r="AM964" i="1"/>
  <c r="AK964" i="1" s="1"/>
  <c r="X630" i="1"/>
  <c r="AM630" i="1"/>
  <c r="AK630" i="1" s="1"/>
  <c r="AM32" i="1"/>
  <c r="AK32" i="1" s="1"/>
  <c r="X32" i="1"/>
  <c r="AM751" i="1"/>
  <c r="AK751" i="1" s="1"/>
  <c r="X751" i="1"/>
  <c r="X186" i="1"/>
  <c r="AM186" i="1"/>
  <c r="AK186" i="1" s="1"/>
  <c r="X1020" i="1"/>
  <c r="AM1020" i="1"/>
  <c r="AK1020" i="1" s="1"/>
  <c r="X301" i="1"/>
  <c r="AM301" i="1"/>
  <c r="AK301" i="1" s="1"/>
  <c r="AM169" i="1"/>
  <c r="AK169" i="1" s="1"/>
  <c r="X169" i="1"/>
  <c r="X954" i="1"/>
  <c r="AM954" i="1"/>
  <c r="AK954" i="1" s="1"/>
  <c r="X280" i="1"/>
  <c r="AM280" i="1"/>
  <c r="AK280" i="1" s="1"/>
  <c r="AM151" i="1"/>
  <c r="AK151" i="1" s="1"/>
  <c r="X151" i="1"/>
  <c r="AE813" i="1"/>
  <c r="AM813" i="1"/>
  <c r="AK813" i="1" s="1"/>
  <c r="AE263" i="1"/>
  <c r="AM263" i="1"/>
  <c r="AK263" i="1" s="1"/>
  <c r="AM342" i="1"/>
  <c r="AK342" i="1" s="1"/>
  <c r="X342" i="1"/>
  <c r="X735" i="1"/>
  <c r="AM735" i="1"/>
  <c r="AK735" i="1" s="1"/>
  <c r="AM240" i="1"/>
  <c r="AK240" i="1" s="1"/>
  <c r="X240" i="1"/>
  <c r="AM835" i="1"/>
  <c r="AK835" i="1" s="1"/>
  <c r="X835" i="1"/>
  <c r="X141" i="1"/>
  <c r="AM141" i="1"/>
  <c r="AK141" i="1" s="1"/>
  <c r="AE889" i="1"/>
  <c r="AM889" i="1"/>
  <c r="AK889" i="1" s="1"/>
  <c r="X617" i="1"/>
  <c r="AM617" i="1"/>
  <c r="AK617" i="1" s="1"/>
  <c r="X282" i="1"/>
  <c r="AM282" i="1"/>
  <c r="AK282" i="1" s="1"/>
  <c r="X671" i="1"/>
  <c r="AM671" i="1"/>
  <c r="AK671" i="1" s="1"/>
  <c r="AE35" i="1"/>
  <c r="AM35" i="1"/>
  <c r="AK35" i="1" s="1"/>
  <c r="AE673" i="1"/>
  <c r="AM673" i="1"/>
  <c r="AK673" i="1" s="1"/>
  <c r="AM650" i="1"/>
  <c r="AK650" i="1" s="1"/>
  <c r="X650" i="1"/>
  <c r="AM100" i="1"/>
  <c r="AK100" i="1" s="1"/>
  <c r="X100" i="1"/>
  <c r="X214" i="1"/>
  <c r="AM214" i="1"/>
  <c r="AK214" i="1" s="1"/>
  <c r="AE972" i="1"/>
  <c r="AM972" i="1"/>
  <c r="AK972" i="1" s="1"/>
  <c r="X385" i="1"/>
  <c r="AM385" i="1"/>
  <c r="AK385" i="1" s="1"/>
  <c r="AM849" i="1"/>
  <c r="AK849" i="1" s="1"/>
  <c r="X849" i="1"/>
  <c r="AM389" i="1"/>
  <c r="AK389" i="1" s="1"/>
  <c r="X389" i="1"/>
  <c r="AM314" i="1"/>
  <c r="AK314" i="1" s="1"/>
  <c r="X314" i="1"/>
  <c r="AE388" i="1"/>
  <c r="AM388" i="1"/>
  <c r="AK388" i="1" s="1"/>
  <c r="X794" i="1"/>
  <c r="AM794" i="1"/>
  <c r="AK794" i="1" s="1"/>
  <c r="AE406" i="1"/>
  <c r="AM406" i="1"/>
  <c r="AK406" i="1" s="1"/>
  <c r="AE93" i="1"/>
  <c r="AM93" i="1"/>
  <c r="AK93" i="1" s="1"/>
  <c r="AM463" i="1"/>
  <c r="AK463" i="1" s="1"/>
  <c r="X463" i="1"/>
  <c r="X699" i="1"/>
  <c r="AM699" i="1"/>
  <c r="AK699" i="1" s="1"/>
  <c r="AM139" i="1"/>
  <c r="AK139" i="1" s="1"/>
  <c r="X139" i="1"/>
  <c r="AE727" i="1"/>
  <c r="AM727" i="1"/>
  <c r="AK727" i="1" s="1"/>
  <c r="AM995" i="1"/>
  <c r="AK995" i="1" s="1"/>
  <c r="X995" i="1"/>
  <c r="AM893" i="1"/>
  <c r="AK893" i="1" s="1"/>
  <c r="X893" i="1"/>
  <c r="AE802" i="1"/>
  <c r="AM802" i="1"/>
  <c r="AK802" i="1" s="1"/>
  <c r="AM683" i="1"/>
  <c r="AK683" i="1" s="1"/>
  <c r="X683" i="1"/>
  <c r="AM192" i="1"/>
  <c r="AK192" i="1" s="1"/>
  <c r="X192" i="1"/>
  <c r="AM471" i="1"/>
  <c r="AK471" i="1" s="1"/>
  <c r="X471" i="1"/>
  <c r="X763" i="1"/>
  <c r="AM763" i="1"/>
  <c r="AK763" i="1" s="1"/>
  <c r="AM320" i="1"/>
  <c r="AK320" i="1" s="1"/>
  <c r="X320" i="1"/>
  <c r="X245" i="1"/>
  <c r="AM245" i="1"/>
  <c r="AK245" i="1" s="1"/>
  <c r="X209" i="1"/>
  <c r="AM209" i="1"/>
  <c r="AK209" i="1" s="1"/>
  <c r="X887" i="1"/>
  <c r="AM887" i="1"/>
  <c r="AK887" i="1" s="1"/>
  <c r="AM413" i="1"/>
  <c r="AK413" i="1" s="1"/>
  <c r="X413" i="1"/>
  <c r="AE217" i="1"/>
  <c r="AM217" i="1"/>
  <c r="AK217" i="1" s="1"/>
  <c r="AE787" i="1"/>
  <c r="AM787" i="1"/>
  <c r="AK787" i="1" s="1"/>
  <c r="AM982" i="1"/>
  <c r="AK982" i="1" s="1"/>
  <c r="X982" i="1"/>
  <c r="X145" i="1"/>
  <c r="AM145" i="1"/>
  <c r="AK145" i="1" s="1"/>
  <c r="AM580" i="1"/>
  <c r="AK580" i="1" s="1"/>
  <c r="X580" i="1"/>
  <c r="AM684" i="1"/>
  <c r="AK684" i="1" s="1"/>
  <c r="X684" i="1"/>
  <c r="X29" i="1"/>
  <c r="AM29" i="1"/>
  <c r="AK29" i="1" s="1"/>
  <c r="AM94" i="1"/>
  <c r="AK94" i="1" s="1"/>
  <c r="X94" i="1"/>
  <c r="AE175" i="1"/>
  <c r="AM175" i="1"/>
  <c r="AK175" i="1" s="1"/>
  <c r="X89" i="1"/>
  <c r="AM89" i="1"/>
  <c r="AK89" i="1" s="1"/>
  <c r="X842" i="1"/>
  <c r="AM842" i="1"/>
  <c r="AK842" i="1" s="1"/>
  <c r="AE272" i="1"/>
  <c r="AM272" i="1"/>
  <c r="AK272" i="1" s="1"/>
  <c r="X692" i="1"/>
  <c r="AM692" i="1"/>
  <c r="AK692" i="1" s="1"/>
  <c r="AM521" i="1"/>
  <c r="AK521" i="1" s="1"/>
  <c r="X521" i="1"/>
  <c r="X818" i="1"/>
  <c r="AM818" i="1"/>
  <c r="AK818" i="1" s="1"/>
  <c r="AM131" i="1"/>
  <c r="AK131" i="1" s="1"/>
  <c r="X131" i="1"/>
  <c r="AE160" i="1"/>
  <c r="AM160" i="1"/>
  <c r="AK160" i="1" s="1"/>
  <c r="X273" i="1"/>
  <c r="AM273" i="1"/>
  <c r="AK273" i="1" s="1"/>
  <c r="X206" i="1"/>
  <c r="AM206" i="1"/>
  <c r="AK206" i="1" s="1"/>
  <c r="X918" i="1"/>
  <c r="AM918" i="1"/>
  <c r="AK918" i="1" s="1"/>
  <c r="AM101" i="1"/>
  <c r="AK101" i="1" s="1"/>
  <c r="X101" i="1"/>
  <c r="X803" i="1"/>
  <c r="AM803" i="1"/>
  <c r="AK803" i="1" s="1"/>
  <c r="X483" i="1"/>
  <c r="AM483" i="1"/>
  <c r="AK483" i="1" s="1"/>
  <c r="AM843" i="1"/>
  <c r="AK843" i="1" s="1"/>
  <c r="X843" i="1"/>
  <c r="AE571" i="1"/>
  <c r="AM571" i="1"/>
  <c r="AK571" i="1" s="1"/>
  <c r="X869" i="1"/>
  <c r="AM869" i="1"/>
  <c r="AK869" i="1" s="1"/>
  <c r="X890" i="1"/>
  <c r="AM890" i="1"/>
  <c r="AK890" i="1" s="1"/>
  <c r="X1021" i="1"/>
  <c r="AM1021" i="1"/>
  <c r="AK1021" i="1" s="1"/>
  <c r="AE202" i="1"/>
  <c r="AM202" i="1"/>
  <c r="AK202" i="1" s="1"/>
  <c r="AM242" i="1"/>
  <c r="AK242" i="1" s="1"/>
  <c r="X242" i="1"/>
  <c r="X557" i="1"/>
  <c r="AM557" i="1"/>
  <c r="AK557" i="1" s="1"/>
  <c r="AM1011" i="1"/>
  <c r="AK1011" i="1" s="1"/>
  <c r="X1011" i="1"/>
  <c r="X839" i="1"/>
  <c r="AM839" i="1"/>
  <c r="AK839" i="1" s="1"/>
  <c r="AM700" i="1"/>
  <c r="AK700" i="1" s="1"/>
  <c r="X700" i="1"/>
  <c r="X610" i="1"/>
  <c r="AM610" i="1"/>
  <c r="AK610" i="1" s="1"/>
  <c r="X56" i="1"/>
  <c r="AM56" i="1"/>
  <c r="AK56" i="1" s="1"/>
  <c r="X88" i="1"/>
  <c r="AM88" i="1"/>
  <c r="AK88" i="1" s="1"/>
  <c r="AM720" i="1"/>
  <c r="AK720" i="1" s="1"/>
  <c r="X720" i="1"/>
  <c r="AE865" i="1"/>
  <c r="AM865" i="1"/>
  <c r="AK865" i="1" s="1"/>
  <c r="X81" i="1"/>
  <c r="AM81" i="1"/>
  <c r="AK81" i="1" s="1"/>
  <c r="X371" i="1"/>
  <c r="AM371" i="1"/>
  <c r="AK371" i="1" s="1"/>
  <c r="AM881" i="1"/>
  <c r="AK881" i="1" s="1"/>
  <c r="X881" i="1"/>
  <c r="X938" i="1"/>
  <c r="AM938" i="1"/>
  <c r="AK938" i="1" s="1"/>
  <c r="X82" i="1"/>
  <c r="AM82" i="1"/>
  <c r="AK82" i="1" s="1"/>
  <c r="X618" i="1"/>
  <c r="AM618" i="1"/>
  <c r="AK618" i="1" s="1"/>
  <c r="X478" i="1"/>
  <c r="AM478" i="1"/>
  <c r="AK478" i="1" s="1"/>
  <c r="AM26" i="1"/>
  <c r="AK26" i="1" s="1"/>
  <c r="X26" i="1"/>
  <c r="X344" i="1"/>
  <c r="AM344" i="1"/>
  <c r="AK344" i="1" s="1"/>
  <c r="X185" i="1"/>
  <c r="AM185" i="1"/>
  <c r="AK185" i="1" s="1"/>
  <c r="X121" i="1"/>
  <c r="AM121" i="1"/>
  <c r="AK121" i="1" s="1"/>
  <c r="X823" i="1"/>
  <c r="AM823" i="1"/>
  <c r="AK823" i="1" s="1"/>
  <c r="X756" i="1"/>
  <c r="AM756" i="1"/>
  <c r="AK756" i="1" s="1"/>
  <c r="X679" i="1"/>
  <c r="AM679" i="1"/>
  <c r="AK679" i="1" s="1"/>
  <c r="AE570" i="1"/>
  <c r="AM570" i="1"/>
  <c r="AK570" i="1" s="1"/>
  <c r="X688" i="1"/>
  <c r="AM688" i="1"/>
  <c r="AK688" i="1" s="1"/>
  <c r="X750" i="1"/>
  <c r="AM750" i="1"/>
  <c r="AK750" i="1" s="1"/>
  <c r="AM564" i="1"/>
  <c r="AK564" i="1" s="1"/>
  <c r="X564" i="1"/>
  <c r="AM728" i="1"/>
  <c r="AK728" i="1" s="1"/>
  <c r="X728" i="1"/>
  <c r="AE836" i="1"/>
  <c r="AM836" i="1"/>
  <c r="AK836" i="1" s="1"/>
  <c r="AM979" i="1"/>
  <c r="AK979" i="1" s="1"/>
  <c r="X979" i="1"/>
  <c r="X382" i="1"/>
  <c r="AM382" i="1"/>
  <c r="AK382" i="1" s="1"/>
  <c r="AM611" i="1"/>
  <c r="AK611" i="1" s="1"/>
  <c r="X611" i="1"/>
  <c r="AE669" i="1"/>
  <c r="AM669" i="1"/>
  <c r="AK669" i="1" s="1"/>
  <c r="AM398" i="1"/>
  <c r="AK398" i="1" s="1"/>
  <c r="X398" i="1"/>
  <c r="AE588" i="1"/>
  <c r="AM588" i="1"/>
  <c r="AK588" i="1" s="1"/>
  <c r="X454" i="1"/>
  <c r="AM454" i="1"/>
  <c r="AK454" i="1" s="1"/>
  <c r="X1013" i="1"/>
  <c r="AM1013" i="1"/>
  <c r="AK1013" i="1" s="1"/>
  <c r="X726" i="1"/>
  <c r="AM726" i="1"/>
  <c r="AK726" i="1" s="1"/>
  <c r="X806" i="1"/>
  <c r="AM806" i="1"/>
  <c r="AK806" i="1" s="1"/>
  <c r="X625" i="1"/>
  <c r="AM625" i="1"/>
  <c r="AK625" i="1" s="1"/>
  <c r="X644" i="1"/>
  <c r="AM644" i="1"/>
  <c r="AK644" i="1" s="1"/>
  <c r="X604" i="1"/>
  <c r="AM604" i="1"/>
  <c r="AK604" i="1" s="1"/>
  <c r="AE950" i="1"/>
  <c r="AM950" i="1"/>
  <c r="AK950" i="1" s="1"/>
  <c r="AM57" i="1"/>
  <c r="AK57" i="1" s="1"/>
  <c r="X57" i="1"/>
  <c r="X30" i="1"/>
  <c r="AM30" i="1"/>
  <c r="AK30" i="1" s="1"/>
  <c r="X732" i="1"/>
  <c r="AM732" i="1"/>
  <c r="AK732" i="1" s="1"/>
  <c r="AM848" i="1"/>
  <c r="AK848" i="1" s="1"/>
  <c r="X848" i="1"/>
  <c r="X41" i="1"/>
  <c r="AM41" i="1"/>
  <c r="AK41" i="1" s="1"/>
  <c r="AE359" i="1"/>
  <c r="AM359" i="1"/>
  <c r="AK359" i="1" s="1"/>
  <c r="AM765" i="1"/>
  <c r="AK765" i="1" s="1"/>
  <c r="X765" i="1"/>
  <c r="AE46" i="1"/>
  <c r="AM46" i="1"/>
  <c r="AK46" i="1" s="1"/>
  <c r="AM776" i="1"/>
  <c r="AK776" i="1" s="1"/>
  <c r="X776" i="1"/>
  <c r="AM77" i="1"/>
  <c r="AK77" i="1" s="1"/>
  <c r="X77" i="1"/>
  <c r="X795" i="1"/>
  <c r="AM795" i="1"/>
  <c r="AK795" i="1" s="1"/>
  <c r="X872" i="1"/>
  <c r="AM872" i="1"/>
  <c r="AK872" i="1" s="1"/>
  <c r="AE572" i="1"/>
  <c r="AM572" i="1"/>
  <c r="AK572" i="1" s="1"/>
  <c r="AE568" i="1"/>
  <c r="AM568" i="1"/>
  <c r="AK568" i="1" s="1"/>
  <c r="AM288" i="1"/>
  <c r="AK288" i="1" s="1"/>
  <c r="X288" i="1"/>
  <c r="X357" i="1"/>
  <c r="AM357" i="1"/>
  <c r="AK357" i="1" s="1"/>
  <c r="X829" i="1"/>
  <c r="AM829" i="1"/>
  <c r="AK829" i="1" s="1"/>
  <c r="X531" i="1"/>
  <c r="AM531" i="1"/>
  <c r="AK531" i="1" s="1"/>
  <c r="X596" i="1"/>
  <c r="AM596" i="1"/>
  <c r="AK596" i="1" s="1"/>
  <c r="AE443" i="1"/>
  <c r="AM443" i="1"/>
  <c r="AK443" i="1" s="1"/>
  <c r="AM39" i="1"/>
  <c r="AK39" i="1" s="1"/>
  <c r="X39" i="1"/>
  <c r="X695" i="1"/>
  <c r="AM695" i="1"/>
  <c r="AK695" i="1" s="1"/>
  <c r="X766" i="1"/>
  <c r="AM766" i="1"/>
  <c r="AK766" i="1" s="1"/>
  <c r="AE45" i="1"/>
  <c r="AM45" i="1"/>
  <c r="AK45" i="1" s="1"/>
  <c r="X844" i="1"/>
  <c r="AM844" i="1"/>
  <c r="AK844" i="1" s="1"/>
  <c r="AM254" i="1"/>
  <c r="AK254" i="1" s="1"/>
  <c r="X254" i="1"/>
  <c r="X963" i="1"/>
  <c r="AM963" i="1"/>
  <c r="AK963" i="1" s="1"/>
  <c r="AE897" i="1"/>
  <c r="AM897" i="1"/>
  <c r="AK897" i="1" s="1"/>
  <c r="AE496" i="1"/>
  <c r="AM496" i="1"/>
  <c r="AK496" i="1" s="1"/>
  <c r="AM930" i="1"/>
  <c r="AK930" i="1" s="1"/>
  <c r="X930" i="1"/>
  <c r="X696" i="1"/>
  <c r="AM696" i="1"/>
  <c r="AK696" i="1" s="1"/>
  <c r="X473" i="1"/>
  <c r="AM473" i="1"/>
  <c r="AK473" i="1" s="1"/>
  <c r="AM492" i="1"/>
  <c r="AK492" i="1" s="1"/>
  <c r="X492" i="1"/>
  <c r="X917" i="1"/>
  <c r="AM917" i="1"/>
  <c r="AK917" i="1" s="1"/>
  <c r="AE600" i="1"/>
  <c r="AM600" i="1"/>
  <c r="AK600" i="1" s="1"/>
  <c r="AM37" i="1"/>
  <c r="AK37" i="1" s="1"/>
  <c r="X37" i="1"/>
  <c r="AE120" i="1"/>
  <c r="AM120" i="1"/>
  <c r="AK120" i="1" s="1"/>
  <c r="X576" i="1"/>
  <c r="AM576" i="1"/>
  <c r="AK576" i="1" s="1"/>
  <c r="X296" i="1"/>
  <c r="AM296" i="1"/>
  <c r="AK296" i="1" s="1"/>
  <c r="X1022" i="1"/>
  <c r="AM1022" i="1"/>
  <c r="AK1022" i="1" s="1"/>
  <c r="X211" i="1"/>
  <c r="AM211" i="1"/>
  <c r="AK211" i="1" s="1"/>
  <c r="AE712" i="1"/>
  <c r="AM712" i="1"/>
  <c r="AK712" i="1" s="1"/>
  <c r="AE311" i="1"/>
  <c r="AM311" i="1"/>
  <c r="AK311" i="1" s="1"/>
  <c r="X375" i="1"/>
  <c r="AM375" i="1"/>
  <c r="AK375" i="1" s="1"/>
  <c r="AE243" i="1"/>
  <c r="AM243" i="1"/>
  <c r="AK243" i="1" s="1"/>
  <c r="AE158" i="1"/>
  <c r="AM158" i="1"/>
  <c r="AK158" i="1" s="1"/>
  <c r="X1000" i="1"/>
  <c r="AM1000" i="1"/>
  <c r="AK1000" i="1" s="1"/>
  <c r="X885" i="1"/>
  <c r="AM885" i="1"/>
  <c r="AK885" i="1" s="1"/>
  <c r="X809" i="1"/>
  <c r="AM809" i="1"/>
  <c r="AK809" i="1" s="1"/>
  <c r="AM278" i="1"/>
  <c r="AK278" i="1" s="1"/>
  <c r="X278" i="1"/>
  <c r="AM91" i="1"/>
  <c r="AK91" i="1" s="1"/>
  <c r="X91" i="1"/>
  <c r="X657" i="1"/>
  <c r="AM657" i="1"/>
  <c r="AK657" i="1" s="1"/>
  <c r="AE748" i="1"/>
  <c r="AM748" i="1"/>
  <c r="AK748" i="1" s="1"/>
  <c r="AM926" i="1"/>
  <c r="AK926" i="1" s="1"/>
  <c r="X926" i="1"/>
  <c r="AE135" i="1"/>
  <c r="AM135" i="1"/>
  <c r="AK135" i="1" s="1"/>
  <c r="AE504" i="1"/>
  <c r="AM504" i="1"/>
  <c r="AK504" i="1" s="1"/>
  <c r="AE974" i="1"/>
  <c r="AM974" i="1"/>
  <c r="AK974" i="1" s="1"/>
  <c r="AM615" i="1"/>
  <c r="AK615" i="1" s="1"/>
  <c r="X615" i="1"/>
  <c r="X780" i="1"/>
  <c r="AM780" i="1"/>
  <c r="AK780" i="1" s="1"/>
  <c r="AE497" i="1"/>
  <c r="AM497" i="1"/>
  <c r="AK497" i="1" s="1"/>
  <c r="X414" i="1"/>
  <c r="AM414" i="1"/>
  <c r="AK414" i="1" s="1"/>
  <c r="X352" i="1"/>
  <c r="AM352" i="1"/>
  <c r="AK352" i="1" s="1"/>
  <c r="AM827" i="1"/>
  <c r="AK827" i="1" s="1"/>
  <c r="X827" i="1"/>
  <c r="X796" i="1"/>
  <c r="AM796" i="1"/>
  <c r="AK796" i="1" s="1"/>
  <c r="AE219" i="1"/>
  <c r="AM219" i="1"/>
  <c r="AK219" i="1" s="1"/>
  <c r="X666" i="1"/>
  <c r="AM666" i="1"/>
  <c r="AK666" i="1" s="1"/>
  <c r="AM711" i="1"/>
  <c r="AK711" i="1" s="1"/>
  <c r="X711" i="1"/>
  <c r="X378" i="1"/>
  <c r="AM378" i="1"/>
  <c r="AK378" i="1" s="1"/>
  <c r="AM620" i="1"/>
  <c r="AK620" i="1" s="1"/>
  <c r="X620" i="1"/>
  <c r="X874" i="1"/>
  <c r="AM874" i="1"/>
  <c r="AK874" i="1" s="1"/>
  <c r="X939" i="1"/>
  <c r="AM939" i="1"/>
  <c r="AK939" i="1" s="1"/>
  <c r="X509" i="1"/>
  <c r="AM509" i="1"/>
  <c r="AK509" i="1" s="1"/>
  <c r="X190" i="1"/>
  <c r="AM190" i="1"/>
  <c r="AK190" i="1" s="1"/>
  <c r="AE515" i="1"/>
  <c r="AM515" i="1"/>
  <c r="AK515" i="1" s="1"/>
  <c r="AE377" i="1"/>
  <c r="AM377" i="1"/>
  <c r="AK377" i="1" s="1"/>
  <c r="X770" i="1"/>
  <c r="AM770" i="1"/>
  <c r="AK770" i="1" s="1"/>
  <c r="X645" i="1"/>
  <c r="AM645" i="1"/>
  <c r="AK645" i="1" s="1"/>
  <c r="X681" i="1"/>
  <c r="AM681" i="1"/>
  <c r="AK681" i="1" s="1"/>
  <c r="AE1017" i="1"/>
  <c r="AM1017" i="1"/>
  <c r="AK1017" i="1" s="1"/>
  <c r="AM266" i="1"/>
  <c r="AK266" i="1" s="1"/>
  <c r="X266" i="1"/>
  <c r="AE308" i="1"/>
  <c r="AM308" i="1"/>
  <c r="AK308" i="1" s="1"/>
  <c r="AM940" i="1"/>
  <c r="AK940" i="1" s="1"/>
  <c r="X940" i="1"/>
  <c r="X112" i="1"/>
  <c r="AM112" i="1"/>
  <c r="AK112" i="1" s="1"/>
  <c r="X932" i="1"/>
  <c r="AM932" i="1"/>
  <c r="AK932" i="1" s="1"/>
  <c r="AM778" i="1"/>
  <c r="AK778" i="1" s="1"/>
  <c r="X778" i="1"/>
  <c r="X495" i="1"/>
  <c r="AM495" i="1"/>
  <c r="AK495" i="1" s="1"/>
  <c r="AM859" i="1"/>
  <c r="AK859" i="1" s="1"/>
  <c r="X859" i="1"/>
  <c r="X663" i="1"/>
  <c r="AM663" i="1"/>
  <c r="AK663" i="1" s="1"/>
  <c r="AM774" i="1"/>
  <c r="AK774" i="1" s="1"/>
  <c r="X774" i="1"/>
  <c r="X275" i="1"/>
  <c r="AM275" i="1"/>
  <c r="AK275" i="1" s="1"/>
  <c r="AM1004" i="1"/>
  <c r="AK1004" i="1" s="1"/>
  <c r="X1004" i="1"/>
  <c r="AE343" i="1"/>
  <c r="AM343" i="1"/>
  <c r="AK343" i="1" s="1"/>
  <c r="AE80" i="1"/>
  <c r="AM80" i="1"/>
  <c r="AK80" i="1" s="1"/>
  <c r="X512" i="1"/>
  <c r="AM512" i="1"/>
  <c r="AK512" i="1" s="1"/>
  <c r="X222" i="1"/>
  <c r="AM222" i="1"/>
  <c r="AK222" i="1" s="1"/>
  <c r="AE537" i="1"/>
  <c r="AM537" i="1"/>
  <c r="AK537" i="1" s="1"/>
  <c r="AM216" i="1"/>
  <c r="AK216" i="1" s="1"/>
  <c r="X216" i="1"/>
  <c r="AM108" i="1"/>
  <c r="AK108" i="1" s="1"/>
  <c r="X108" i="1"/>
  <c r="AE968" i="1"/>
  <c r="AM968" i="1"/>
  <c r="AK968" i="1" s="1"/>
  <c r="AE686" i="1"/>
  <c r="AM686" i="1"/>
  <c r="AK686" i="1" s="1"/>
  <c r="AM619" i="1"/>
  <c r="AK619" i="1" s="1"/>
  <c r="X619" i="1"/>
  <c r="AE330" i="1"/>
  <c r="AM330" i="1"/>
  <c r="AK330" i="1" s="1"/>
  <c r="AE256" i="1"/>
  <c r="AM256" i="1"/>
  <c r="AK256" i="1" s="1"/>
  <c r="X90" i="1"/>
  <c r="AM90" i="1"/>
  <c r="AK90" i="1" s="1"/>
  <c r="X1001" i="1"/>
  <c r="AM1001" i="1"/>
  <c r="AK1001" i="1" s="1"/>
  <c r="X365" i="1"/>
  <c r="AM365" i="1"/>
  <c r="AK365" i="1" s="1"/>
  <c r="X807" i="1"/>
  <c r="AM807" i="1"/>
  <c r="AK807" i="1" s="1"/>
  <c r="AE595" i="1"/>
  <c r="AM595" i="1"/>
  <c r="AK595" i="1" s="1"/>
  <c r="X291" i="1"/>
  <c r="AM291" i="1"/>
  <c r="AK291" i="1" s="1"/>
  <c r="X499" i="1"/>
  <c r="AM499" i="1"/>
  <c r="AK499" i="1" s="1"/>
  <c r="AE574" i="1"/>
  <c r="AM574" i="1"/>
  <c r="AK574" i="1" s="1"/>
  <c r="AE349" i="1"/>
  <c r="AM349" i="1"/>
  <c r="AK349" i="1" s="1"/>
  <c r="X1005" i="1"/>
  <c r="AM1005" i="1"/>
  <c r="AK1005" i="1" s="1"/>
  <c r="AM261" i="1"/>
  <c r="AK261" i="1" s="1"/>
  <c r="X261" i="1"/>
  <c r="AM477" i="1"/>
  <c r="AK477" i="1" s="1"/>
  <c r="X477" i="1"/>
  <c r="AM907" i="1"/>
  <c r="AK907" i="1" s="1"/>
  <c r="X907" i="1"/>
  <c r="AE676" i="1"/>
  <c r="AM676" i="1"/>
  <c r="AK676" i="1" s="1"/>
  <c r="X647" i="1"/>
  <c r="AM647" i="1"/>
  <c r="AK647" i="1" s="1"/>
  <c r="AM33" i="1"/>
  <c r="AK33" i="1" s="1"/>
  <c r="X33" i="1"/>
  <c r="X347" i="1"/>
  <c r="AM347" i="1"/>
  <c r="AK347" i="1" s="1"/>
  <c r="AM459" i="1"/>
  <c r="AK459" i="1" s="1"/>
  <c r="X459" i="1"/>
  <c r="AM337" i="1"/>
  <c r="AK337" i="1" s="1"/>
  <c r="X337" i="1"/>
  <c r="X153" i="1"/>
  <c r="AM153" i="1"/>
  <c r="AK153" i="1" s="1"/>
  <c r="X612" i="1"/>
  <c r="AM612" i="1"/>
  <c r="AK612" i="1" s="1"/>
  <c r="X659" i="1"/>
  <c r="AM659" i="1"/>
  <c r="AK659" i="1" s="1"/>
  <c r="AE800" i="1"/>
  <c r="AM800" i="1"/>
  <c r="AK800" i="1" s="1"/>
  <c r="AE54" i="1"/>
  <c r="AM54" i="1"/>
  <c r="AK54" i="1" s="1"/>
  <c r="AE161" i="1"/>
  <c r="AM161" i="1"/>
  <c r="AK161" i="1" s="1"/>
  <c r="AM701" i="1"/>
  <c r="AK701" i="1" s="1"/>
  <c r="X701" i="1"/>
  <c r="X740" i="1"/>
  <c r="AM740" i="1"/>
  <c r="AK740" i="1" s="1"/>
  <c r="X857" i="1"/>
  <c r="AM857" i="1"/>
  <c r="AK857" i="1" s="1"/>
  <c r="X831" i="1"/>
  <c r="AM831" i="1"/>
  <c r="AK831" i="1" s="1"/>
  <c r="AM247" i="1"/>
  <c r="AK247" i="1" s="1"/>
  <c r="X247" i="1"/>
  <c r="X808" i="1"/>
  <c r="AM808" i="1"/>
  <c r="AK808" i="1" s="1"/>
  <c r="X525" i="1"/>
  <c r="AM525" i="1"/>
  <c r="AK525" i="1" s="1"/>
  <c r="X873" i="1"/>
  <c r="AM873" i="1"/>
  <c r="AK873" i="1" s="1"/>
  <c r="AM176" i="1"/>
  <c r="AK176" i="1" s="1"/>
  <c r="X176" i="1"/>
  <c r="X710" i="1"/>
  <c r="AM710" i="1"/>
  <c r="AK710" i="1" s="1"/>
  <c r="AE598" i="1"/>
  <c r="AM598" i="1"/>
  <c r="AK598" i="1" s="1"/>
  <c r="X559" i="1"/>
  <c r="AM559" i="1"/>
  <c r="AK559" i="1" s="1"/>
  <c r="AE133" i="1"/>
  <c r="AM133" i="1"/>
  <c r="AK133" i="1" s="1"/>
  <c r="X197" i="1"/>
  <c r="AM197" i="1"/>
  <c r="AK197" i="1" s="1"/>
  <c r="AE547" i="1"/>
  <c r="AM547" i="1"/>
  <c r="AK547" i="1" s="1"/>
  <c r="X236" i="1"/>
  <c r="AM236" i="1"/>
  <c r="AK236" i="1" s="1"/>
  <c r="X134" i="1"/>
  <c r="AM134" i="1"/>
  <c r="AK134" i="1" s="1"/>
  <c r="AM229" i="1"/>
  <c r="AK229" i="1" s="1"/>
  <c r="X229" i="1"/>
  <c r="AM138" i="1"/>
  <c r="AK138" i="1" s="1"/>
  <c r="X138" i="1"/>
  <c r="AM747" i="1"/>
  <c r="AK747" i="1" s="1"/>
  <c r="X747" i="1"/>
  <c r="X529" i="1"/>
  <c r="AM529" i="1"/>
  <c r="AK529" i="1" s="1"/>
  <c r="X224" i="1"/>
  <c r="AM224" i="1"/>
  <c r="AK224" i="1" s="1"/>
  <c r="AM227" i="1"/>
  <c r="AK227" i="1" s="1"/>
  <c r="X227" i="1"/>
  <c r="X850" i="1"/>
  <c r="AM850" i="1"/>
  <c r="AK850" i="1" s="1"/>
  <c r="AM828" i="1"/>
  <c r="AK828" i="1" s="1"/>
  <c r="X828" i="1"/>
  <c r="AM790" i="1"/>
  <c r="AK790" i="1" s="1"/>
  <c r="X790" i="1"/>
  <c r="AM470" i="1"/>
  <c r="AK470" i="1" s="1"/>
  <c r="X470" i="1"/>
  <c r="X399" i="1"/>
  <c r="AM399" i="1"/>
  <c r="AK399" i="1" s="1"/>
  <c r="AE933" i="1"/>
  <c r="AM933" i="1"/>
  <c r="AK933" i="1" s="1"/>
  <c r="X542" i="1"/>
  <c r="AM542" i="1"/>
  <c r="AK542" i="1" s="1"/>
  <c r="AE434" i="1"/>
  <c r="AM434" i="1"/>
  <c r="AK434" i="1" s="1"/>
  <c r="AM742" i="1"/>
  <c r="AK742" i="1" s="1"/>
  <c r="X742" i="1"/>
  <c r="AM942" i="1"/>
  <c r="AK942" i="1" s="1"/>
  <c r="X942" i="1"/>
  <c r="X44" i="1"/>
  <c r="AM44" i="1"/>
  <c r="AK44" i="1" s="1"/>
  <c r="X524" i="1"/>
  <c r="AM524" i="1"/>
  <c r="AK524" i="1" s="1"/>
  <c r="X426" i="1"/>
  <c r="AM426" i="1"/>
  <c r="AK426" i="1" s="1"/>
  <c r="AE621" i="1"/>
  <c r="AM621" i="1"/>
  <c r="AK621" i="1" s="1"/>
  <c r="AE407" i="1"/>
  <c r="AM407" i="1"/>
  <c r="AK407" i="1" s="1"/>
  <c r="X949" i="1"/>
  <c r="AM949" i="1"/>
  <c r="AK949" i="1" s="1"/>
  <c r="X743" i="1"/>
  <c r="AM743" i="1"/>
  <c r="AK743" i="1" s="1"/>
  <c r="AM757" i="1"/>
  <c r="AK757" i="1" s="1"/>
  <c r="X757" i="1"/>
  <c r="X423" i="1"/>
  <c r="AM423" i="1"/>
  <c r="AK423" i="1" s="1"/>
  <c r="AE970" i="1"/>
  <c r="AM970" i="1"/>
  <c r="AK970" i="1" s="1"/>
  <c r="AM318" i="1"/>
  <c r="AK318" i="1" s="1"/>
  <c r="X318" i="1"/>
  <c r="AM955" i="1"/>
  <c r="AK955" i="1" s="1"/>
  <c r="X955" i="1"/>
  <c r="AE334" i="1"/>
  <c r="AM334" i="1"/>
  <c r="AK334" i="1" s="1"/>
  <c r="AE416" i="1"/>
  <c r="AM416" i="1"/>
  <c r="AK416" i="1" s="1"/>
  <c r="X369" i="1"/>
  <c r="AM369" i="1"/>
  <c r="AK369" i="1" s="1"/>
  <c r="AE472" i="1"/>
  <c r="AM472" i="1"/>
  <c r="AK472" i="1" s="1"/>
  <c r="X702" i="1"/>
  <c r="AM702" i="1"/>
  <c r="AK702" i="1" s="1"/>
  <c r="X951" i="1"/>
  <c r="AM951" i="1"/>
  <c r="AK951" i="1" s="1"/>
  <c r="AM721" i="1"/>
  <c r="AK721" i="1" s="1"/>
  <c r="X721" i="1"/>
  <c r="X303" i="1"/>
  <c r="AM303" i="1"/>
  <c r="AK303" i="1" s="1"/>
  <c r="AM338" i="1"/>
  <c r="AK338" i="1" s="1"/>
  <c r="X338" i="1"/>
  <c r="AE310" i="1"/>
  <c r="AM310" i="1"/>
  <c r="AK310" i="1" s="1"/>
  <c r="X195" i="1"/>
  <c r="AM195" i="1"/>
  <c r="AK195" i="1" s="1"/>
  <c r="AM111" i="1"/>
  <c r="AK111" i="1" s="1"/>
  <c r="X111" i="1"/>
  <c r="AM896" i="1"/>
  <c r="AK896" i="1" s="1"/>
  <c r="X896" i="1"/>
  <c r="AM397" i="1"/>
  <c r="AK397" i="1" s="1"/>
  <c r="X397" i="1"/>
  <c r="X408" i="1"/>
  <c r="AM408" i="1"/>
  <c r="AK408" i="1" s="1"/>
  <c r="X130" i="1"/>
  <c r="AM130" i="1"/>
  <c r="AK130" i="1" s="1"/>
  <c r="AE58" i="1"/>
  <c r="AM58" i="1"/>
  <c r="AK58" i="1" s="1"/>
  <c r="AM193" i="1"/>
  <c r="AK193" i="1" s="1"/>
  <c r="X193" i="1"/>
  <c r="AM804" i="1"/>
  <c r="AK804" i="1" s="1"/>
  <c r="X804" i="1"/>
  <c r="AM421" i="1"/>
  <c r="AK421" i="1" s="1"/>
  <c r="X421" i="1"/>
  <c r="X585" i="1"/>
  <c r="AM585" i="1"/>
  <c r="AK585" i="1" s="1"/>
  <c r="X517" i="1"/>
  <c r="AM517" i="1"/>
  <c r="AK517" i="1" s="1"/>
  <c r="X775" i="1"/>
  <c r="AM775" i="1"/>
  <c r="AK775" i="1" s="1"/>
  <c r="AE998" i="1"/>
  <c r="AM998" i="1"/>
  <c r="AK998" i="1" s="1"/>
  <c r="AE506" i="1"/>
  <c r="AM506" i="1"/>
  <c r="AK506" i="1" s="1"/>
  <c r="AE324" i="1"/>
  <c r="AM324" i="1"/>
  <c r="AK324" i="1" s="1"/>
  <c r="X624" i="1"/>
  <c r="AM624" i="1"/>
  <c r="AK624" i="1" s="1"/>
  <c r="X297" i="1"/>
  <c r="AM297" i="1"/>
  <c r="AK297" i="1" s="1"/>
  <c r="AE952" i="1"/>
  <c r="AM952" i="1"/>
  <c r="AK952" i="1" s="1"/>
  <c r="AM729" i="1"/>
  <c r="AK729" i="1" s="1"/>
  <c r="X729" i="1"/>
  <c r="X259" i="1"/>
  <c r="AM259" i="1"/>
  <c r="AK259" i="1" s="1"/>
  <c r="AM554" i="1"/>
  <c r="AK554" i="1" s="1"/>
  <c r="X554" i="1"/>
  <c r="X801" i="1"/>
  <c r="AM801" i="1"/>
  <c r="AK801" i="1" s="1"/>
  <c r="X179" i="1"/>
  <c r="AM179" i="1"/>
  <c r="AK179" i="1" s="1"/>
  <c r="AE546" i="1"/>
  <c r="AM546" i="1"/>
  <c r="AK546" i="1" s="1"/>
  <c r="AM784" i="1"/>
  <c r="AK784" i="1" s="1"/>
  <c r="X526" i="1"/>
  <c r="AM526" i="1"/>
  <c r="AK526" i="1" s="1"/>
  <c r="X425" i="1"/>
  <c r="AM425" i="1"/>
  <c r="AK425" i="1" s="1"/>
  <c r="AE753" i="1"/>
  <c r="AM753" i="1"/>
  <c r="AK753" i="1" s="1"/>
  <c r="X312" i="1"/>
  <c r="AM312" i="1"/>
  <c r="AK312" i="1" s="1"/>
  <c r="AM812" i="1"/>
  <c r="AK812" i="1" s="1"/>
  <c r="X812" i="1"/>
  <c r="AE404" i="1"/>
  <c r="AM404" i="1"/>
  <c r="AK404" i="1" s="1"/>
  <c r="AM816" i="1"/>
  <c r="AK816" i="1" s="1"/>
  <c r="X816" i="1"/>
  <c r="AM548" i="1"/>
  <c r="AK548" i="1" s="1"/>
  <c r="X548" i="1"/>
  <c r="AM863" i="1"/>
  <c r="AK863" i="1" s="1"/>
  <c r="X863" i="1"/>
  <c r="X115" i="1"/>
  <c r="AM115" i="1"/>
  <c r="AK115" i="1" s="1"/>
  <c r="X188" i="1"/>
  <c r="AM188" i="1"/>
  <c r="AK188" i="1" s="1"/>
  <c r="AM560" i="1"/>
  <c r="AK560" i="1" s="1"/>
  <c r="X560" i="1"/>
  <c r="AE956" i="1"/>
  <c r="AM956" i="1"/>
  <c r="AK956" i="1" s="1"/>
  <c r="AM381" i="1"/>
  <c r="AK381" i="1" s="1"/>
  <c r="X381" i="1"/>
  <c r="AE487" i="1"/>
  <c r="AM487" i="1"/>
  <c r="AK487" i="1" s="1"/>
  <c r="AM262" i="1"/>
  <c r="AK262" i="1" s="1"/>
  <c r="X262" i="1"/>
  <c r="AM578" i="1"/>
  <c r="AK578" i="1" s="1"/>
  <c r="X578" i="1"/>
  <c r="AE70" i="1"/>
  <c r="AM70" i="1"/>
  <c r="AK70" i="1" s="1"/>
  <c r="AE295" i="1"/>
  <c r="AM295" i="1"/>
  <c r="AK295" i="1" s="1"/>
  <c r="AE629" i="1"/>
  <c r="AM629" i="1"/>
  <c r="AK629" i="1" s="1"/>
  <c r="X355" i="1"/>
  <c r="AM355" i="1"/>
  <c r="AK355" i="1" s="1"/>
  <c r="AM364" i="1"/>
  <c r="AK364" i="1" s="1"/>
  <c r="X364" i="1"/>
  <c r="X189" i="1"/>
  <c r="AM189" i="1"/>
  <c r="AK189" i="1" s="1"/>
  <c r="X698" i="1"/>
  <c r="AM698" i="1"/>
  <c r="AK698" i="1" s="1"/>
  <c r="AE641" i="1"/>
  <c r="AM641" i="1"/>
  <c r="AK641" i="1" s="1"/>
  <c r="X363" i="1"/>
  <c r="AM363" i="1"/>
  <c r="AK363" i="1" s="1"/>
  <c r="AM340" i="1"/>
  <c r="AK340" i="1" s="1"/>
  <c r="X340" i="1"/>
  <c r="X983" i="1"/>
  <c r="AM983" i="1"/>
  <c r="AK983" i="1" s="1"/>
  <c r="AE607" i="1"/>
  <c r="AM607" i="1"/>
  <c r="AK607" i="1" s="1"/>
  <c r="X180" i="1"/>
  <c r="AM180" i="1"/>
  <c r="AK180" i="1" s="1"/>
  <c r="X251" i="1"/>
  <c r="AM251" i="1"/>
  <c r="AK251" i="1" s="1"/>
  <c r="X871" i="1"/>
  <c r="AM871" i="1"/>
  <c r="AK871" i="1" s="1"/>
  <c r="X884" i="1"/>
  <c r="AM884" i="1"/>
  <c r="AK884" i="1" s="1"/>
  <c r="AE895" i="1"/>
  <c r="AM895" i="1"/>
  <c r="AK895" i="1" s="1"/>
  <c r="X923" i="1"/>
  <c r="AM923" i="1"/>
  <c r="AK923" i="1" s="1"/>
  <c r="AE602" i="1"/>
  <c r="AM602" i="1"/>
  <c r="AK602" i="1" s="1"/>
  <c r="X672" i="1"/>
  <c r="AM672" i="1"/>
  <c r="AK672" i="1" s="1"/>
  <c r="AM880" i="1"/>
  <c r="AK880" i="1" s="1"/>
  <c r="X880" i="1"/>
  <c r="AM99" i="1"/>
  <c r="AK99" i="1" s="1"/>
  <c r="X99" i="1"/>
  <c r="X722" i="1"/>
  <c r="AM722" i="1"/>
  <c r="AK722" i="1" s="1"/>
  <c r="AE446" i="1"/>
  <c r="AM446" i="1"/>
  <c r="AK446" i="1" s="1"/>
  <c r="AM419" i="1"/>
  <c r="AK419" i="1" s="1"/>
  <c r="X419" i="1"/>
  <c r="X565" i="1"/>
  <c r="AM565" i="1"/>
  <c r="AK565" i="1" s="1"/>
  <c r="AE235" i="1"/>
  <c r="AM235" i="1"/>
  <c r="AK235" i="1" s="1"/>
  <c r="X1019" i="1"/>
  <c r="AM1019" i="1"/>
  <c r="AK1019" i="1" s="1"/>
  <c r="AM270" i="1"/>
  <c r="AK270" i="1" s="1"/>
  <c r="X270" i="1"/>
  <c r="X583" i="1"/>
  <c r="AM583" i="1"/>
  <c r="AK583" i="1" s="1"/>
  <c r="AE777" i="1"/>
  <c r="AM777" i="1"/>
  <c r="AK777" i="1" s="1"/>
  <c r="AM910" i="1"/>
  <c r="AK910" i="1" s="1"/>
  <c r="X910" i="1"/>
  <c r="X479" i="1"/>
  <c r="AM479" i="1"/>
  <c r="AK479" i="1" s="1"/>
  <c r="X682" i="1"/>
  <c r="AM682" i="1"/>
  <c r="AK682" i="1" s="1"/>
  <c r="X449" i="1"/>
  <c r="AM449" i="1"/>
  <c r="AK449" i="1" s="1"/>
  <c r="AE168" i="1"/>
  <c r="AM168" i="1"/>
  <c r="AK168" i="1" s="1"/>
  <c r="X277" i="1"/>
  <c r="AM277" i="1"/>
  <c r="AK277" i="1" s="1"/>
  <c r="AM584" i="1"/>
  <c r="AK584" i="1" s="1"/>
  <c r="X584" i="1"/>
  <c r="AE252" i="1"/>
  <c r="AM252" i="1"/>
  <c r="AK252" i="1" s="1"/>
  <c r="AE904" i="1"/>
  <c r="AM904" i="1"/>
  <c r="AK904" i="1" s="1"/>
  <c r="AM368" i="1"/>
  <c r="AK368" i="1" s="1"/>
  <c r="X368" i="1"/>
  <c r="AM142" i="1"/>
  <c r="AK142" i="1" s="1"/>
  <c r="X142" i="1"/>
  <c r="X535" i="1"/>
  <c r="AM535" i="1"/>
  <c r="AK535" i="1" s="1"/>
  <c r="X694" i="1"/>
  <c r="AM694" i="1"/>
  <c r="AK694" i="1" s="1"/>
  <c r="X431" i="1"/>
  <c r="AM431" i="1"/>
  <c r="AK431" i="1" s="1"/>
  <c r="AE664" i="1"/>
  <c r="AM664" i="1"/>
  <c r="AK664" i="1" s="1"/>
  <c r="AM348" i="1"/>
  <c r="AK348" i="1" s="1"/>
  <c r="X348" i="1"/>
  <c r="AM988" i="1"/>
  <c r="AK988" i="1" s="1"/>
  <c r="X988" i="1"/>
  <c r="AM104" i="1"/>
  <c r="AK104" i="1" s="1"/>
  <c r="X104" i="1"/>
  <c r="X785" i="1"/>
  <c r="AM785" i="1"/>
  <c r="AK785" i="1" s="1"/>
  <c r="X379" i="1"/>
  <c r="AM379" i="1"/>
  <c r="AK379" i="1" s="1"/>
  <c r="X194" i="1"/>
  <c r="AM194" i="1"/>
  <c r="AK194" i="1" s="1"/>
  <c r="AE636" i="1"/>
  <c r="AM636" i="1"/>
  <c r="AK636" i="1" s="1"/>
  <c r="AE441" i="1"/>
  <c r="AM441" i="1"/>
  <c r="AK441" i="1" s="1"/>
  <c r="AM567" i="1"/>
  <c r="AK567" i="1" s="1"/>
  <c r="X567" i="1"/>
  <c r="AE944" i="1"/>
  <c r="AM944" i="1"/>
  <c r="AK944" i="1" s="1"/>
  <c r="AE253" i="1"/>
  <c r="AM253" i="1"/>
  <c r="AK253" i="1" s="1"/>
  <c r="AE384" i="1"/>
  <c r="AM384" i="1"/>
  <c r="AK384" i="1" s="1"/>
  <c r="AE749" i="1"/>
  <c r="AM749" i="1"/>
  <c r="AK749" i="1" s="1"/>
  <c r="X723" i="1"/>
  <c r="AM723" i="1"/>
  <c r="AK723" i="1" s="1"/>
  <c r="X468" i="1"/>
  <c r="AM468" i="1"/>
  <c r="AK468" i="1" s="1"/>
  <c r="AE238" i="1"/>
  <c r="AM238" i="1"/>
  <c r="AK238" i="1" s="1"/>
  <c r="X716" i="1"/>
  <c r="AM716" i="1"/>
  <c r="AK716" i="1" s="1"/>
  <c r="AE658" i="1"/>
  <c r="AM658" i="1"/>
  <c r="AK658" i="1" s="1"/>
  <c r="X87" i="1"/>
  <c r="AM87" i="1"/>
  <c r="AK87" i="1" s="1"/>
  <c r="AM544" i="1"/>
  <c r="AK544" i="1" s="1"/>
  <c r="X544" i="1"/>
  <c r="AE637" i="1"/>
  <c r="AM637" i="1"/>
  <c r="AK637" i="1" s="1"/>
  <c r="AM608" i="1"/>
  <c r="AK608" i="1" s="1"/>
  <c r="X608" i="1"/>
  <c r="X250" i="1"/>
  <c r="AM250" i="1"/>
  <c r="AK250" i="1" s="1"/>
  <c r="AM760" i="1"/>
  <c r="AK760" i="1" s="1"/>
  <c r="X760" i="1"/>
  <c r="X593" i="1"/>
  <c r="AM593" i="1"/>
  <c r="AK593" i="1" s="1"/>
  <c r="AM868" i="1"/>
  <c r="AK868" i="1" s="1"/>
  <c r="X868" i="1"/>
  <c r="X302" i="1"/>
  <c r="AM302" i="1"/>
  <c r="AK302" i="1" s="1"/>
  <c r="AM149" i="1"/>
  <c r="AK149" i="1" s="1"/>
  <c r="X149" i="1"/>
  <c r="AM772" i="1"/>
  <c r="AK772" i="1" s="1"/>
  <c r="X772" i="1"/>
  <c r="X640" i="1"/>
  <c r="AM640" i="1"/>
  <c r="AK640" i="1" s="1"/>
  <c r="X221" i="1"/>
  <c r="AM221" i="1"/>
  <c r="AK221" i="1" s="1"/>
  <c r="AM226" i="1"/>
  <c r="AK226" i="1" s="1"/>
  <c r="X226" i="1"/>
  <c r="AM528" i="1"/>
  <c r="AK528" i="1" s="1"/>
  <c r="AE508" i="1"/>
  <c r="AM508" i="1"/>
  <c r="AK508" i="1" s="1"/>
  <c r="X920" i="1"/>
  <c r="AM920" i="1"/>
  <c r="AK920" i="1" s="1"/>
  <c r="X690" i="1"/>
  <c r="AM690" i="1"/>
  <c r="AK690" i="1" s="1"/>
  <c r="X493" i="1"/>
  <c r="AM493" i="1"/>
  <c r="AK493" i="1" s="1"/>
  <c r="AE798" i="1"/>
  <c r="AM798" i="1"/>
  <c r="AK798" i="1" s="1"/>
  <c r="AM993" i="1"/>
  <c r="AK993" i="1" s="1"/>
  <c r="X993" i="1"/>
  <c r="AM773" i="1"/>
  <c r="AK773" i="1" s="1"/>
  <c r="X773" i="1"/>
  <c r="X279" i="1"/>
  <c r="AM279" i="1"/>
  <c r="AK279" i="1" s="1"/>
  <c r="X53" i="1"/>
  <c r="AM53" i="1"/>
  <c r="AK53" i="1" s="1"/>
  <c r="X323" i="1"/>
  <c r="AM323" i="1"/>
  <c r="AK323" i="1" s="1"/>
  <c r="AE366" i="1"/>
  <c r="AM366" i="1"/>
  <c r="AK366" i="1" s="1"/>
  <c r="X246" i="1"/>
  <c r="AM246" i="1"/>
  <c r="AK246" i="1" s="1"/>
  <c r="X474" i="1"/>
  <c r="AM474" i="1"/>
  <c r="AK474" i="1" s="1"/>
  <c r="X336" i="1"/>
  <c r="AM336" i="1"/>
  <c r="AK336" i="1" s="1"/>
  <c r="X126" i="1"/>
  <c r="AM126" i="1"/>
  <c r="AK126" i="1" s="1"/>
  <c r="X852" i="1"/>
  <c r="AM852" i="1"/>
  <c r="AK852" i="1" s="1"/>
  <c r="AM467" i="1"/>
  <c r="AK467" i="1" s="1"/>
  <c r="X467" i="1"/>
  <c r="AE992" i="1"/>
  <c r="AM992" i="1"/>
  <c r="AK992" i="1" s="1"/>
  <c r="AM739" i="1"/>
  <c r="AK739" i="1" s="1"/>
  <c r="X739" i="1"/>
  <c r="X714" i="1"/>
  <c r="AM714" i="1"/>
  <c r="AK714" i="1" s="1"/>
  <c r="AM276" i="1"/>
  <c r="AK276" i="1" s="1"/>
  <c r="X276" i="1"/>
  <c r="X599" i="1"/>
  <c r="AM599" i="1"/>
  <c r="AK599" i="1" s="1"/>
  <c r="AM901" i="1"/>
  <c r="AK901" i="1" s="1"/>
  <c r="X901" i="1"/>
  <c r="X977" i="1"/>
  <c r="AM977" i="1"/>
  <c r="AK977" i="1" s="1"/>
  <c r="AM458" i="1"/>
  <c r="AK458" i="1" s="1"/>
  <c r="X458" i="1"/>
  <c r="X591" i="1"/>
  <c r="AM591" i="1"/>
  <c r="AK591" i="1" s="1"/>
  <c r="AE613" i="1"/>
  <c r="AM613" i="1"/>
  <c r="AK613" i="1" s="1"/>
  <c r="AM840" i="1"/>
  <c r="AK840" i="1" s="1"/>
  <c r="X840" i="1"/>
  <c r="AM167" i="1"/>
  <c r="AK167" i="1" s="1"/>
  <c r="X167" i="1"/>
  <c r="X948" i="1"/>
  <c r="AM948" i="1"/>
  <c r="AK948" i="1" s="1"/>
  <c r="AM927" i="1"/>
  <c r="AK927" i="1" s="1"/>
  <c r="X927" i="1"/>
  <c r="AE877" i="1"/>
  <c r="AM877" i="1"/>
  <c r="AK877" i="1" s="1"/>
  <c r="X215" i="1"/>
  <c r="AM215" i="1"/>
  <c r="AK215" i="1" s="1"/>
  <c r="X562" i="1"/>
  <c r="AM562" i="1"/>
  <c r="AK562" i="1" s="1"/>
  <c r="X758" i="1"/>
  <c r="AM758" i="1"/>
  <c r="AK758" i="1" s="1"/>
  <c r="X709" i="1"/>
  <c r="AM709" i="1"/>
  <c r="AK709" i="1" s="1"/>
  <c r="AM592" i="1"/>
  <c r="AK592" i="1" s="1"/>
  <c r="X592" i="1"/>
  <c r="X129" i="1"/>
  <c r="AM129" i="1"/>
  <c r="AK129" i="1" s="1"/>
  <c r="AM105" i="1"/>
  <c r="AK105" i="1" s="1"/>
  <c r="X105" i="1"/>
  <c r="X705" i="1"/>
  <c r="AM705" i="1"/>
  <c r="AK705" i="1" s="1"/>
  <c r="AE853" i="1"/>
  <c r="AM853" i="1"/>
  <c r="AK853" i="1" s="1"/>
  <c r="AE444" i="1"/>
  <c r="AM444" i="1"/>
  <c r="AK444" i="1" s="1"/>
  <c r="AE582" i="1"/>
  <c r="AM582" i="1"/>
  <c r="AK582" i="1" s="1"/>
  <c r="X691" i="1"/>
  <c r="AM691" i="1"/>
  <c r="AK691" i="1" s="1"/>
  <c r="X986" i="1"/>
  <c r="AM986" i="1"/>
  <c r="AK986" i="1" s="1"/>
  <c r="AM946" i="1"/>
  <c r="AK946" i="1" s="1"/>
  <c r="X946" i="1"/>
  <c r="X107" i="1"/>
  <c r="AM107" i="1"/>
  <c r="AK107" i="1" s="1"/>
  <c r="X83" i="1"/>
  <c r="AM83" i="1"/>
  <c r="AK83" i="1" s="1"/>
  <c r="AM432" i="1"/>
  <c r="AK432" i="1" s="1"/>
  <c r="X432" i="1"/>
  <c r="AM627" i="1"/>
  <c r="AK627" i="1" s="1"/>
  <c r="X627" i="1"/>
  <c r="X981" i="1"/>
  <c r="AM981" i="1"/>
  <c r="AK981" i="1" s="1"/>
  <c r="AE947" i="1"/>
  <c r="AM947" i="1"/>
  <c r="AK947" i="1" s="1"/>
  <c r="AM380" i="1"/>
  <c r="AK380" i="1" s="1"/>
  <c r="X380" i="1"/>
  <c r="AM761" i="1"/>
  <c r="AK761" i="1" s="1"/>
  <c r="X761" i="1"/>
  <c r="AM569" i="1"/>
  <c r="AK569" i="1" s="1"/>
  <c r="X569" i="1"/>
  <c r="AM797" i="1"/>
  <c r="AK797" i="1" s="1"/>
  <c r="X797" i="1"/>
  <c r="AE132" i="1"/>
  <c r="AM132" i="1"/>
  <c r="AK132" i="1" s="1"/>
  <c r="AM475" i="1"/>
  <c r="AK475" i="1" s="1"/>
  <c r="X475" i="1"/>
  <c r="AM959" i="1"/>
  <c r="AK959" i="1" s="1"/>
  <c r="X959" i="1"/>
  <c r="AM573" i="1"/>
  <c r="AK573" i="1" s="1"/>
  <c r="X573" i="1"/>
  <c r="X283" i="1"/>
  <c r="AM283" i="1"/>
  <c r="AK283" i="1" s="1"/>
  <c r="X505" i="1"/>
  <c r="AM505" i="1"/>
  <c r="AK505" i="1" s="1"/>
  <c r="AE187" i="1"/>
  <c r="AM187" i="1"/>
  <c r="AK187" i="1" s="1"/>
  <c r="AM450" i="1"/>
  <c r="AK450" i="1" s="1"/>
  <c r="X450" i="1"/>
  <c r="X687" i="1"/>
  <c r="AM687" i="1"/>
  <c r="AK687" i="1" s="1"/>
  <c r="AE752" i="1"/>
  <c r="AM752" i="1"/>
  <c r="AK752" i="1" s="1"/>
  <c r="AE317" i="1"/>
  <c r="AM317" i="1"/>
  <c r="AK317" i="1" s="1"/>
  <c r="AM817" i="1"/>
  <c r="AK817" i="1" s="1"/>
  <c r="X817" i="1"/>
  <c r="X287" i="1"/>
  <c r="AM287" i="1"/>
  <c r="AK287" i="1" s="1"/>
  <c r="X581" i="1"/>
  <c r="AM581" i="1"/>
  <c r="AK581" i="1" s="1"/>
  <c r="X482" i="1"/>
  <c r="AM482" i="1"/>
  <c r="AK482" i="1" s="1"/>
  <c r="AM305" i="1"/>
  <c r="AK305" i="1" s="1"/>
  <c r="X305" i="1"/>
  <c r="AE1002" i="1"/>
  <c r="AM1002" i="1"/>
  <c r="AK1002" i="1" s="1"/>
  <c r="X759" i="1"/>
  <c r="AM759" i="1"/>
  <c r="AK759" i="1" s="1"/>
  <c r="X150" i="1"/>
  <c r="AM150" i="1"/>
  <c r="AK150" i="1" s="1"/>
  <c r="X231" i="1"/>
  <c r="AM231" i="1"/>
  <c r="AK231" i="1" s="1"/>
  <c r="AM208" i="1"/>
  <c r="AK208" i="1" s="1"/>
  <c r="X208" i="1"/>
  <c r="X488" i="1"/>
  <c r="AM488" i="1"/>
  <c r="AK488" i="1" s="1"/>
  <c r="AM908" i="1"/>
  <c r="AK908" i="1" s="1"/>
  <c r="X908" i="1"/>
  <c r="X405" i="1"/>
  <c r="AM405" i="1"/>
  <c r="AK405" i="1" s="1"/>
  <c r="X86" i="1"/>
  <c r="AM86" i="1"/>
  <c r="AK86" i="1" s="1"/>
  <c r="X469" i="1"/>
  <c r="AM469" i="1"/>
  <c r="AK469" i="1" s="1"/>
  <c r="AM605" i="1"/>
  <c r="AK605" i="1" s="1"/>
  <c r="X605" i="1"/>
  <c r="AM633" i="1"/>
  <c r="AK633" i="1" s="1"/>
  <c r="X633" i="1"/>
  <c r="X855" i="1"/>
  <c r="AM855" i="1"/>
  <c r="AK855" i="1" s="1"/>
  <c r="X445" i="1"/>
  <c r="AM445" i="1"/>
  <c r="AK445" i="1" s="1"/>
  <c r="X409" i="1"/>
  <c r="AM409" i="1"/>
  <c r="AK409" i="1" s="1"/>
  <c r="AE306" i="1"/>
  <c r="AM306" i="1"/>
  <c r="AK306" i="1" s="1"/>
  <c r="X98" i="1"/>
  <c r="AM98" i="1"/>
  <c r="AK98" i="1" s="1"/>
  <c r="X178" i="1"/>
  <c r="AM178" i="1"/>
  <c r="AK178" i="1" s="1"/>
  <c r="X741" i="1"/>
  <c r="AM741" i="1"/>
  <c r="AK741" i="1" s="1"/>
  <c r="AE71" i="1"/>
  <c r="AM71" i="1"/>
  <c r="AK71" i="1" s="1"/>
  <c r="AM177" i="1"/>
  <c r="AK177" i="1" s="1"/>
  <c r="X177" i="1"/>
  <c r="AM387" i="1"/>
  <c r="AK387" i="1" s="1"/>
  <c r="X387" i="1"/>
  <c r="X965" i="1"/>
  <c r="AM965" i="1"/>
  <c r="AK965" i="1" s="1"/>
  <c r="X805" i="1"/>
  <c r="AM805" i="1"/>
  <c r="AK805" i="1" s="1"/>
  <c r="X350" i="1"/>
  <c r="AM350" i="1"/>
  <c r="AK350" i="1" s="1"/>
  <c r="AE549" i="1"/>
  <c r="AM549" i="1"/>
  <c r="AK549" i="1" s="1"/>
  <c r="X461" i="1"/>
  <c r="AM461" i="1"/>
  <c r="AK461" i="1" s="1"/>
  <c r="AM864" i="1"/>
  <c r="AK864" i="1" s="1"/>
  <c r="AM166" i="1"/>
  <c r="AK166" i="1" s="1"/>
  <c r="E2" i="3" a="1"/>
  <c r="E2" i="3" s="1"/>
  <c r="AI21" i="1" l="1" a="1"/>
  <c r="AI21" i="1" s="1"/>
  <c r="E21" i="1" a="1"/>
  <c r="E21" i="1" s="1"/>
  <c r="C20" i="1" a="1"/>
  <c r="C20" i="1" s="1"/>
  <c r="C10" i="1" a="1"/>
  <c r="C10" i="1" s="1"/>
  <c r="C8" i="1" a="1"/>
  <c r="C8" i="1" s="1"/>
  <c r="AJ21" i="1" a="1"/>
  <c r="AJ21" i="1" s="1"/>
  <c r="D21" i="1" a="1"/>
  <c r="D21" i="1" s="1"/>
  <c r="C21" i="1" a="1"/>
  <c r="C21" i="1" s="1"/>
  <c r="Y20" i="1" a="1"/>
  <c r="Y20" i="1" s="1"/>
  <c r="C11" i="1" a="1"/>
  <c r="C11" i="1" s="1"/>
  <c r="C12" i="1" a="1"/>
  <c r="C12" i="1" s="1"/>
  <c r="AF20" i="1" a="1"/>
  <c r="AF20" i="1" s="1"/>
  <c r="AG21" i="1" a="1"/>
  <c r="AG21" i="1" s="1"/>
  <c r="AH21" i="1" a="1"/>
  <c r="AH21" i="1" s="1"/>
  <c r="D17" i="1" l="1"/>
  <c r="H74"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BFE</author>
  </authors>
  <commentList>
    <comment ref="I20" authorId="0" shapeId="0" xr:uid="{1A43E806-C731-4FF1-ACC7-2F7E8D5BC1F1}">
      <text>
        <r>
          <rPr>
            <b/>
            <sz val="9"/>
            <color indexed="81"/>
            <rFont val="Tahoma"/>
            <family val="2"/>
          </rPr>
          <t>BFE:</t>
        </r>
        <r>
          <rPr>
            <sz val="9"/>
            <color indexed="81"/>
            <rFont val="Tahoma"/>
            <family val="2"/>
          </rPr>
          <t xml:space="preserve">
Neubauten / saniert = Die Qualität der Gebäudehülle entspricht mindestens der GEAK-Klasse C
Neuf / assaini = la qualité de l'enveloppe du bâtiment correspond au moins à la classe CECB C.
Nuovo / ristrutturato = La qualità dell'involucro dell'edificio corrisponde almeno alla classe CECE C.</t>
        </r>
      </text>
    </comment>
    <comment ref="W20" authorId="0" shapeId="0" xr:uid="{7F2ED3C4-833D-4D32-845A-38EE14EA8D2D}">
      <text>
        <r>
          <rPr>
            <b/>
            <sz val="9"/>
            <color indexed="81"/>
            <rFont val="Tahoma"/>
            <family val="2"/>
          </rPr>
          <t>BFE:</t>
        </r>
        <r>
          <rPr>
            <sz val="9"/>
            <color indexed="81"/>
            <rFont val="Tahoma"/>
            <family val="2"/>
          </rPr>
          <t xml:space="preserve">
Nur bei ungeregelten Pumpen mit wählbaren Drehzahl und eine tiefere Leistungsstufe gewählt ist.
Uniquement pour les pompes non régulées avec vitesse sélectionnable et un niveau de puissance inférieur sélectionné.
Solo per pompe non regolate con velocità selezionabile e livello di potenza inferiore selezionato.</t>
        </r>
      </text>
    </comment>
    <comment ref="AD20" authorId="0" shapeId="0" xr:uid="{9781CC71-AC9B-4C7F-A23C-155358B507D3}">
      <text>
        <r>
          <rPr>
            <b/>
            <sz val="9"/>
            <color indexed="81"/>
            <rFont val="Tahoma"/>
            <family val="2"/>
          </rPr>
          <t>BFE:</t>
        </r>
        <r>
          <rPr>
            <sz val="9"/>
            <color indexed="81"/>
            <rFont val="Tahoma"/>
            <family val="2"/>
          </rPr>
          <t xml:space="preserve">
Nur bei ungeregelten Pumpen mit wählbaren Drehzahl und eine tiefere Leistungsstufe gewählt ist.
Uniquement pour les pompes non régulées avec vitesse sélectionnable et un niveau de puissance inférieur sélectionné.
Solo per pompe non regolate con velocità selezionabile e livello di potenza inferiore selezionato.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<sst xmlns="http://schemas.openxmlformats.org/spreadsheetml/2006/main" count="16374" uniqueCount="5045">
  <si>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</si>
  <si>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</si>
  <si>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</si>
  <si>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</si>
  <si>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</si>
  <si>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</si>
  <si>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</si>
  <si>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</si>
  <si>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</si>
  <si>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</si>
  <si>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</si>
  <si>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</si>
  <si>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</si>
  <si>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</si>
  <si>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</si>
  <si>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</si>
  <si>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</si>
  <si>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</si>
  <si>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</si>
  <si>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</si>
  <si>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</si>
  <si>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</si>
  <si>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</si>
  <si>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</si>
  <si>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</si>
  <si>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</si>
  <si>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</si>
  <si>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</si>
  <si>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</si>
  <si>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</si>
  <si>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</si>
  <si>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</si>
  <si>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</si>
  <si>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</si>
  <si>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</si>
  <si>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</si>
  <si>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</si>
  <si>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</si>
  <si>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</si>
  <si>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</si>
  <si>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</si>
  <si>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</si>
  <si>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</si>
  <si>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</si>
  <si>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</si>
  <si>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</si>
  <si>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</si>
  <si>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</si>
  <si>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</si>
  <si>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</si>
  <si>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</si>
  <si>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</si>
  <si>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</si>
  <si>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</si>
  <si>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</si>
  <si>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</si>
  <si>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</si>
  <si>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</si>
  <si>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</si>
  <si>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</si>
  <si>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</si>
  <si>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</si>
  <si>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</si>
  <si>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</si>
  <si>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</si>
  <si>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</si>
  <si>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</si>
  <si>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</si>
  <si>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</si>
  <si>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</si>
  <si>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</si>
  <si>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</si>
  <si>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</si>
  <si>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</si>
  <si>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</si>
  <si>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</si>
  <si>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</si>
  <si>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</si>
  <si>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</si>
  <si>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</si>
  <si>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</si>
  <si>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</si>
  <si>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</si>
  <si>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</si>
  <si>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</si>
  <si>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</si>
  <si>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</si>
  <si>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</si>
  <si>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</si>
  <si>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</si>
  <si>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</si>
  <si>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</si>
  <si>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</si>
  <si>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</si>
  <si>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</si>
  <si>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</si>
  <si>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</si>
  <si>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</si>
  <si>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</si>
  <si>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</si>
  <si>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</si>
  <si>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</si>
  <si>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</si>
  <si>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</si>
  <si>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</si>
  <si>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</si>
  <si>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</si>
  <si>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</si>
  <si>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</si>
  <si>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</si>
  <si>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</si>
  <si>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</si>
  <si>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</si>
  <si>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</si>
  <si>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</si>
  <si>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</si>
  <si>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</si>
  <si>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</si>
  <si>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</si>
  <si>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</si>
  <si>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</si>
  <si>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</si>
  <si>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</si>
  <si>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</si>
  <si>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</si>
  <si>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</si>
  <si>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</si>
  <si>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</si>
  <si>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</si>
  <si>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</si>
  <si>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</si>
  <si>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</si>
  <si>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</si>
  <si>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</si>
  <si>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</si>
  <si>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</si>
  <si>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</si>
  <si>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</si>
  <si>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</si>
  <si>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</si>
  <si>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</si>
  <si>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</si>
  <si>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</si>
  <si>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</si>
  <si>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</si>
  <si>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</si>
  <si>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</si>
  <si>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</si>
  <si>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</si>
  <si>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</si>
  <si>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</si>
  <si>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</si>
  <si>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</si>
  <si>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</si>
  <si>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</si>
  <si>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</si>
  <si>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</si>
  <si>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</si>
  <si>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</si>
  <si>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</si>
  <si>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</si>
  <si>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</si>
  <si>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</si>
  <si>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</si>
  <si>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</si>
  <si>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</si>
  <si>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</si>
  <si>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</si>
  <si>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</si>
  <si>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</si>
  <si>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</si>
  <si>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</si>
  <si>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</si>
  <si>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</si>
  <si>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</si>
  <si>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</si>
  <si>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</si>
  <si>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</si>
  <si>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</si>
  <si>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</si>
  <si>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</si>
  <si>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</si>
  <si>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</si>
  <si>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</si>
  <si>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</si>
  <si>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</si>
  <si>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</si>
  <si>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</si>
  <si>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</si>
  <si>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</si>
  <si>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</si>
  <si>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</si>
  <si>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</si>
  <si>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</si>
  <si>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</si>
  <si>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</si>
  <si>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</si>
  <si>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</si>
  <si>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</si>
  <si>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</si>
  <si>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</si>
  <si>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</si>
  <si>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</si>
  <si>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</si>
  <si>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</si>
  <si>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</si>
  <si>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</si>
  <si>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</si>
  <si>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</si>
  <si>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</si>
  <si>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</si>
  <si>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</si>
  <si>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</si>
  <si>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</si>
  <si>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</si>
  <si>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</si>
  <si>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</si>
  <si>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</si>
  <si>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</si>
  <si>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</si>
  <si>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</si>
  <si>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</si>
  <si>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</si>
  <si>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</si>
  <si>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</si>
  <si>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</si>
  <si>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</si>
  <si>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</si>
  <si>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</si>
  <si>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</si>
  <si>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</si>
  <si>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</si>
  <si>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</si>
  <si>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</si>
  <si>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</si>
  <si>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</si>
  <si>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</si>
  <si>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</si>
  <si>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</si>
  <si>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</si>
  <si>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</si>
  <si>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</si>
  <si>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</si>
  <si>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</si>
  <si>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</si>
  <si>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</si>
  <si>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</si>
  <si>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</si>
  <si>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</si>
  <si>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</si>
  <si>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</si>
  <si>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</si>
  <si>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</si>
  <si>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</si>
  <si>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</si>
  <si>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</si>
  <si>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</si>
  <si>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</si>
  <si>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</si>
  <si>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</si>
  <si>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</si>
  <si>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</si>
  <si>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</si>
  <si>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</si>
  <si>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</si>
  <si>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</si>
  <si>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</si>
  <si>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</si>
  <si>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</si>
  <si>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</si>
  <si>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</si>
  <si>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</si>
  <si>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</si>
  <si>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</si>
  <si>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</si>
  <si>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</si>
  <si>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</si>
  <si>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</si>
  <si>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</si>
  <si>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</si>
  <si>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</si>
  <si>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</si>
  <si>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</si>
  <si>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</si>
  <si>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</si>
  <si>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</si>
  <si>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</si>
  <si>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</si>
  <si>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</si>
  <si>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</si>
  <si>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</si>
  <si>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</si>
  <si>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</si>
  <si>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</si>
  <si>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</si>
  <si>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</si>
  <si>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</si>
  <si>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</si>
  <si>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</si>
  <si>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</si>
  <si>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</si>
  <si>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</si>
  <si>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</si>
  <si>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</si>
  <si>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</si>
  <si>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</si>
  <si>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</si>
  <si>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</si>
  <si>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</si>
  <si>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</si>
  <si>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</si>
  <si>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</si>
  <si>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</si>
  <si>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</si>
  <si>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</si>
  <si>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</si>
  <si>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</si>
  <si>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</si>
  <si>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</si>
  <si>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</si>
  <si>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</si>
  <si>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</si>
  <si>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</si>
  <si>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</si>
  <si>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</si>
  <si>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</si>
  <si>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</si>
  <si>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</si>
  <si>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</si>
  <si>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</si>
  <si>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</si>
  <si>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</si>
  <si>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</si>
  <si>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</si>
  <si>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</si>
  <si>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</si>
  <si>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</si>
  <si>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</si>
  <si>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</si>
  <si>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</si>
  <si>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</si>
  <si>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</si>
  <si>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</si>
  <si>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</si>
  <si>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</si>
  <si>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</si>
  <si>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</si>
  <si>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</si>
  <si>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</si>
  <si>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</si>
  <si>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</si>
  <si>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</si>
  <si>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</si>
  <si>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</si>
  <si>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</si>
  <si>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</si>
  <si>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</si>
  <si>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</si>
  <si>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</si>
  <si>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</si>
  <si>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</si>
  <si>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</si>
  <si>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</si>
  <si>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</si>
  <si>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</si>
  <si>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</si>
  <si>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</si>
  <si>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</si>
  <si>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</si>
  <si>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</si>
  <si>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</si>
  <si>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</si>
  <si>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</si>
  <si>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</si>
  <si>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</si>
  <si>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</si>
  <si>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</si>
  <si>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</si>
  <si>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</si>
  <si>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</si>
  <si>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</si>
  <si>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</si>
  <si>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</si>
  <si>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</si>
  <si>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</si>
  <si>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</si>
  <si>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</si>
  <si>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</si>
  <si>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</si>
  <si>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</si>
  <si>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</si>
  <si>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</si>
  <si>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</si>
  <si>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</si>
  <si>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</si>
  <si>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</si>
  <si>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</si>
  <si>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</si>
  <si>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</si>
  <si>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</si>
  <si>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</si>
  <si>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</si>
  <si>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</si>
  <si>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</si>
  <si>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</si>
  <si>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</si>
  <si>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</si>
  <si>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</si>
  <si>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</si>
  <si>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</si>
  <si>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</si>
  <si>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</si>
  <si>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</si>
  <si>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</si>
  <si>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</si>
  <si>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</si>
  <si>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</si>
  <si>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</si>
  <si>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</si>
  <si>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</si>
  <si>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</si>
  <si>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</si>
  <si>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</si>
  <si>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</si>
  <si>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</si>
  <si>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</si>
  <si>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</si>
  <si>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</si>
  <si>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</si>
  <si>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</si>
  <si>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</si>
  <si>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</si>
  <si>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</si>
  <si>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</si>
  <si>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</si>
  <si>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</si>
  <si>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</si>
  <si>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</si>
  <si>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</si>
  <si>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</si>
  <si>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</si>
  <si>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</si>
  <si>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</si>
  <si>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</si>
  <si>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</si>
  <si>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</si>
  <si>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</si>
  <si>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</si>
  <si>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</si>
  <si>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</si>
  <si>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</si>
  <si>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</si>
  <si>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</si>
  <si>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</si>
  <si>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</si>
  <si>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</si>
  <si>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</si>
  <si>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</si>
  <si>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</si>
  <si>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</si>
  <si>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</si>
  <si>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</si>
  <si>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</si>
  <si>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</si>
  <si>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</si>
  <si>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</si>
  <si>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</si>
  <si>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</si>
  <si>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</si>
  <si>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</si>
  <si>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</si>
  <si>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</si>
  <si>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</si>
  <si>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</si>
  <si>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</si>
  <si>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</si>
  <si>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</si>
  <si>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</si>
  <si>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</si>
  <si>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</si>
  <si>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</si>
  <si>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</si>
  <si>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</si>
  <si>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</si>
  <si>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</si>
  <si>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</si>
  <si>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</si>
  <si>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</si>
  <si>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</si>
  <si>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</si>
  <si>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</si>
  <si>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</si>
  <si>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</si>
  <si>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</si>
  <si>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</si>
  <si>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</si>
  <si>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</si>
  <si>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</si>
  <si>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</si>
  <si>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</si>
  <si>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</si>
  <si>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</si>
  <si>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</si>
  <si>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</si>
  <si>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</si>
  <si>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</si>
  <si>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</si>
  <si>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</si>
  <si>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</si>
  <si>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</si>
  <si>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</si>
  <si>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</si>
  <si>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</si>
  <si>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</si>
  <si>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</si>
  <si>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</si>
  <si>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</si>
  <si>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</si>
  <si>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</si>
  <si>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</si>
  <si>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</si>
  <si>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</si>
  <si>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</si>
  <si>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</si>
  <si>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</si>
  <si>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</si>
  <si>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</si>
  <si>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</si>
  <si>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</si>
  <si>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</si>
  <si>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</si>
  <si>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</si>
  <si>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</si>
  <si>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</si>
  <si>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</si>
  <si>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</si>
  <si>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</si>
  <si>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</si>
  <si>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</si>
  <si>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</si>
  <si>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</si>
  <si>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</si>
  <si>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</si>
  <si>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</si>
  <si>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</si>
  <si>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</si>
  <si>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</si>
  <si>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</si>
  <si>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</si>
  <si>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</si>
  <si>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</si>
  <si>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</si>
  <si>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</si>
  <si>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</si>
  <si>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</si>
  <si>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</si>
  <si>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</si>
  <si>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</si>
  <si>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</si>
  <si>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</si>
  <si>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</si>
  <si>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</si>
  <si>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</si>
  <si>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</si>
  <si>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</si>
  <si>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</si>
  <si>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</si>
  <si>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</si>
  <si>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</si>
  <si>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</si>
  <si>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</si>
  <si>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</si>
  <si>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</si>
  <si>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</si>
  <si>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</si>
  <si>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</si>
  <si>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</si>
  <si>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</si>
  <si>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</si>
  <si>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</si>
  <si>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</si>
  <si>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</si>
  <si>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</si>
  <si>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</si>
  <si>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</si>
  <si>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</si>
  <si>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</si>
  <si>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</si>
  <si>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</si>
  <si>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</si>
  <si>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</si>
  <si>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</si>
  <si>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</si>
  <si>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</si>
  <si>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</si>
  <si>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</si>
  <si>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</si>
  <si>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</si>
  <si>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</si>
  <si>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</si>
  <si>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</si>
  <si>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</si>
  <si>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</si>
  <si>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</si>
  <si>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</si>
  <si>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</si>
  <si>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</si>
  <si>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</si>
  <si>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</si>
  <si>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</si>
  <si>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</si>
  <si>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</si>
  <si>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</si>
  <si>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</si>
  <si>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</si>
  <si>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</si>
  <si>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</si>
  <si>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</si>
  <si>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</si>
  <si>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</si>
  <si>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</si>
  <si>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</si>
  <si>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</si>
  <si>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</si>
  <si>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</si>
  <si>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</si>
  <si>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</si>
  <si>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</si>
  <si>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</si>
  <si>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</si>
  <si>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</si>
  <si>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</si>
  <si>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</si>
  <si>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</si>
  <si>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</si>
  <si>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</si>
  <si>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</si>
  <si>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</si>
  <si>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</si>
  <si>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</si>
  <si>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</si>
  <si>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</si>
  <si>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</si>
  <si>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</si>
  <si>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</si>
  <si>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</si>
  <si>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</si>
  <si>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</si>
  <si>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</si>
  <si>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</si>
  <si>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</si>
  <si>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</si>
  <si>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</si>
  <si>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</si>
  <si>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</si>
  <si>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</si>
  <si>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</si>
  <si>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</si>
  <si>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</si>
  <si>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</si>
  <si>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</si>
  <si>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</si>
  <si>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</si>
  <si>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</si>
  <si>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</si>
  <si>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</si>
  <si>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</si>
  <si>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</si>
  <si>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</si>
  <si>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</si>
  <si>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</si>
  <si>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</si>
  <si>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</si>
  <si>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</si>
  <si>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</si>
  <si>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</si>
  <si>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</si>
  <si>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</si>
  <si>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</si>
  <si>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</si>
  <si>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</si>
  <si>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</si>
  <si>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</si>
  <si>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</si>
  <si>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</si>
  <si>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</si>
  <si>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</si>
  <si>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</si>
  <si>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</si>
  <si>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</si>
  <si>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</si>
  <si>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</si>
  <si>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</si>
  <si>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</si>
  <si>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</si>
  <si>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</si>
  <si>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</si>
  <si>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</si>
  <si>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</si>
  <si>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</si>
  <si>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</si>
  <si>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</si>
  <si>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</si>
  <si>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</si>
  <si>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</si>
  <si>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</si>
  <si>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</si>
  <si>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</si>
  <si>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</si>
  <si>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</si>
  <si>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</si>
  <si>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</si>
  <si>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</si>
  <si>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</si>
  <si>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</si>
  <si>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</si>
  <si>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</si>
  <si>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</si>
  <si>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</si>
  <si>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</si>
  <si>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</si>
  <si>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</si>
  <si>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</si>
  <si>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</si>
  <si>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</si>
  <si>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</si>
  <si>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</si>
  <si>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</si>
  <si>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</si>
  <si>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</si>
  <si>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</si>
  <si>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</si>
  <si>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</si>
  <si>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</si>
  <si>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</si>
  <si>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</si>
  <si>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</si>
  <si>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</si>
  <si>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</si>
  <si>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</si>
  <si>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</si>
  <si>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</si>
  <si>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</si>
  <si>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</si>
  <si>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</si>
  <si>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</si>
  <si>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</si>
  <si>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</si>
  <si>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</si>
  <si>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</si>
  <si>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</si>
  <si>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</si>
  <si>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</si>
  <si>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</si>
  <si>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</si>
  <si>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</si>
  <si>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</si>
  <si>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</si>
  <si>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</si>
  <si>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</si>
  <si>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</si>
  <si>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</si>
  <si>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</si>
  <si>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</si>
  <si>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</si>
  <si>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</si>
  <si>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</si>
  <si>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</si>
  <si>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</si>
  <si>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</si>
  <si>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</si>
  <si>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</si>
  <si>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</si>
  <si>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</si>
  <si>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</si>
  <si>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</si>
  <si>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</si>
  <si>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</si>
  <si>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</si>
  <si>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</si>
  <si>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</si>
  <si>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</si>
  <si>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</si>
  <si>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</si>
  <si>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</si>
  <si>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</si>
  <si>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</si>
  <si>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</si>
  <si>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</si>
  <si>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</si>
  <si>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</si>
  <si>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</si>
  <si>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</si>
  <si>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</si>
  <si>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</si>
  <si>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</si>
  <si>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</si>
  <si>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</si>
  <si>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</si>
  <si>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</si>
  <si>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</si>
  <si>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</si>
  <si>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</si>
  <si>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</si>
  <si>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</si>
  <si>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</si>
  <si>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</si>
  <si>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</si>
  <si>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</si>
  <si>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</si>
  <si>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</si>
  <si>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</si>
  <si>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</si>
  <si>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</si>
  <si>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</si>
  <si>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</si>
  <si>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</si>
  <si>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</si>
  <si>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</si>
  <si>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</si>
  <si>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</si>
  <si>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</si>
  <si>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</si>
  <si>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</si>
  <si>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</si>
  <si>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</si>
  <si>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</si>
  <si>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</si>
  <si>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</si>
  <si>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</si>
  <si>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</si>
  <si>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</si>
  <si>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</si>
  <si>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</si>
  <si>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</si>
  <si>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</si>
  <si>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</si>
  <si>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</si>
  <si>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</si>
  <si>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</si>
  <si>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</si>
  <si>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</si>
  <si>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</si>
  <si>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</si>
  <si>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</si>
  <si>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</si>
  <si>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</si>
  <si>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</si>
  <si>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</si>
  <si>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</si>
  <si>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</si>
  <si>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</si>
  <si>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</si>
  <si>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</si>
  <si>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</si>
  <si>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</si>
  <si>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</si>
  <si>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</si>
  <si>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</si>
  <si>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</si>
  <si>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</si>
  <si>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</si>
  <si>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</si>
  <si>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</si>
  <si>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</si>
  <si>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</si>
  <si>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</si>
  <si>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</si>
  <si>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</si>
  <si>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</si>
  <si>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</si>
  <si>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</si>
  <si>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</si>
  <si>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</si>
  <si>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</si>
  <si>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</si>
  <si>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</si>
  <si>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</si>
  <si>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</si>
  <si>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</si>
  <si>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</si>
  <si>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</si>
  <si>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</si>
  <si>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</si>
  <si>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</si>
  <si>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</si>
  <si>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</si>
  <si>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</si>
  <si>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</si>
  <si>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</si>
  <si>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</si>
  <si>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</si>
  <si>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</si>
  <si>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</si>
  <si>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</si>
  <si>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</si>
  <si>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</si>
  <si>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</si>
  <si>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</si>
  <si>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</si>
  <si>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</si>
  <si>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</si>
  <si>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</si>
  <si>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</si>
  <si>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</si>
  <si>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</si>
  <si>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</si>
  <si>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</si>
  <si>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</si>
  <si>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</si>
  <si>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</si>
  <si>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</si>
  <si>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</si>
  <si>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</si>
  <si>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</si>
  <si>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</si>
  <si>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</si>
  <si>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</si>
  <si>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</si>
  <si>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</si>
  <si>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</si>
  <si>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</si>
  <si>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</si>
  <si>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</si>
  <si>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</si>
  <si>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</si>
  <si>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</si>
  <si>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</si>
  <si>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</si>
  <si>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</si>
  <si>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</si>
  <si>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</si>
  <si>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</si>
  <si>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</si>
  <si>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</si>
  <si>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</si>
  <si>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</si>
  <si>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</si>
  <si>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</si>
  <si>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</si>
  <si>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</si>
  <si>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</si>
  <si>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</si>
  <si>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</si>
  <si>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</si>
  <si>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</si>
  <si>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</si>
  <si>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</si>
  <si>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</si>
  <si>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</si>
  <si>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</si>
  <si>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</si>
  <si>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</si>
  <si>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</si>
  <si>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</si>
  <si>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</si>
  <si>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</si>
  <si>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</si>
  <si>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</si>
  <si>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</si>
  <si>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</si>
  <si>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</si>
  <si>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</si>
  <si>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</si>
  <si>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</si>
  <si>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</si>
  <si>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</si>
  <si>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</si>
  <si>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</si>
  <si>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</si>
  <si>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</si>
  <si>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</si>
  <si>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</si>
  <si>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</si>
  <si>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</si>
  <si>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</si>
  <si>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</si>
  <si>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</si>
  <si>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</si>
  <si>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</si>
  <si>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</si>
  <si>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</si>
  <si>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</si>
  <si>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</si>
  <si>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</si>
  <si>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</si>
  <si>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</si>
  <si>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</si>
  <si>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</si>
  <si>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</si>
  <si>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</si>
  <si>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</si>
  <si>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</si>
  <si>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</si>
  <si>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</si>
  <si>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</si>
  <si>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</si>
  <si>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</si>
  <si>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</si>
  <si>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</si>
  <si>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</si>
  <si>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</si>
  <si>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</si>
  <si>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</si>
  <si>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</si>
  <si>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</si>
  <si>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</si>
  <si>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</si>
  <si>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</si>
  <si>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</si>
  <si>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</si>
  <si>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</si>
  <si>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</si>
  <si>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</si>
  <si>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</si>
  <si>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</si>
  <si>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</si>
  <si>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</si>
  <si>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</si>
  <si>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</si>
  <si>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</si>
  <si>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</si>
  <si>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</si>
  <si>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</si>
  <si>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</si>
  <si>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</si>
  <si>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</si>
  <si>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</si>
  <si>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</si>
  <si>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</si>
  <si>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</si>
  <si>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</si>
  <si>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</si>
  <si>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</si>
  <si>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</si>
  <si>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</si>
  <si>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</si>
  <si>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</si>
  <si>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</si>
  <si>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</si>
  <si>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</si>
  <si>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</si>
  <si>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</si>
  <si>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</si>
  <si>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</si>
  <si>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</si>
  <si>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</si>
  <si>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</si>
  <si>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</si>
  <si>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</si>
  <si>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</si>
  <si>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</si>
  <si>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</si>
  <si>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</si>
  <si>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</si>
  <si>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</si>
  <si>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</si>
  <si>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</si>
  <si>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</si>
  <si>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</si>
  <si>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</si>
  <si>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</si>
  <si>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</si>
  <si>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</si>
  <si>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</si>
  <si>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</si>
  <si>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</si>
  <si>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</si>
  <si>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</si>
  <si>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</si>
  <si>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</si>
  <si>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</si>
  <si>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</si>
  <si>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</si>
  <si>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</si>
  <si>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</si>
  <si>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</si>
  <si>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</si>
  <si>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</si>
  <si>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</si>
  <si>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</si>
  <si>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</si>
  <si>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</si>
  <si>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</si>
  <si>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</si>
  <si>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</si>
  <si>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</si>
  <si>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</si>
  <si>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</si>
  <si>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</si>
  <si>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</si>
  <si>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</si>
  <si>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</si>
  <si>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</si>
  <si>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</si>
  <si>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</si>
  <si>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</si>
  <si>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</si>
  <si>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</si>
  <si>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</si>
  <si>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</si>
  <si>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</si>
  <si>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</si>
  <si>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</si>
  <si>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</si>
  <si>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</si>
  <si>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</si>
  <si>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</si>
  <si>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</si>
  <si>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</si>
  <si>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</si>
  <si>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</si>
  <si>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</si>
  <si>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</si>
  <si>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</si>
  <si>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</si>
  <si>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</si>
  <si>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</si>
  <si>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</si>
  <si>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</si>
  <si>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</si>
  <si>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</si>
  <si>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</si>
  <si>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</si>
  <si>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</si>
  <si>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</si>
  <si>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</si>
  <si>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</si>
  <si>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</si>
  <si>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</si>
  <si>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</si>
  <si>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</si>
  <si>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</si>
  <si>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</si>
  <si>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</si>
  <si>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</si>
  <si>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</si>
  <si>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</si>
  <si>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</si>
  <si>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</si>
  <si>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</si>
  <si>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</si>
  <si>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</si>
  <si>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</si>
  <si>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</si>
  <si>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</si>
  <si>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</si>
  <si>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</si>
  <si>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</si>
  <si>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</si>
  <si>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</si>
  <si>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</si>
  <si>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</si>
  <si>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</si>
  <si>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</si>
  <si>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</si>
  <si>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</si>
  <si>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</si>
  <si>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</si>
  <si>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</si>
  <si>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</si>
  <si>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</si>
  <si>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</si>
  <si>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</si>
  <si>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</si>
  <si>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</si>
  <si>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</si>
  <si>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</si>
  <si>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</si>
  <si>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</si>
  <si>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</si>
  <si>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</si>
  <si>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</si>
  <si>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</si>
  <si>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</si>
  <si>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</si>
  <si>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</si>
  <si>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</si>
  <si>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</si>
  <si>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</si>
  <si>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</si>
  <si>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</si>
  <si>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</si>
  <si>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</si>
  <si>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</si>
  <si>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</si>
  <si>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</si>
  <si>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</si>
  <si>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</si>
  <si>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</si>
  <si>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</si>
  <si>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</si>
  <si>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</si>
  <si>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</si>
  <si>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</si>
  <si>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</si>
  <si>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</si>
  <si>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</si>
  <si>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</si>
  <si>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</si>
  <si>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</si>
  <si>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</si>
  <si>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</si>
  <si>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</si>
  <si>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</si>
  <si>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</si>
  <si>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</si>
  <si>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</si>
  <si>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</si>
  <si>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</si>
  <si>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</si>
  <si>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</si>
  <si>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</si>
  <si>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</si>
  <si>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</si>
  <si>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</si>
  <si>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</si>
  <si>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</si>
  <si>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</si>
  <si>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</si>
  <si>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</si>
  <si>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</si>
  <si>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</si>
  <si>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</si>
  <si>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</si>
  <si>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</si>
  <si>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</si>
  <si>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</si>
  <si>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</si>
  <si>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</si>
  <si>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</si>
  <si>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</si>
  <si>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</si>
  <si>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</si>
  <si>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</si>
  <si>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</si>
  <si>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</si>
  <si>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</si>
  <si>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</si>
  <si>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</si>
  <si>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</si>
  <si>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</si>
  <si>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</si>
  <si>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</si>
  <si>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</si>
  <si>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</si>
  <si>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</si>
  <si>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</si>
  <si>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</si>
  <si>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</si>
  <si>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</si>
  <si>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</si>
  <si>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</si>
  <si>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</si>
  <si>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</si>
  <si>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</si>
  <si>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</si>
  <si>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</si>
  <si>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</si>
  <si>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</si>
  <si>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</si>
  <si>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</si>
  <si>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</si>
  <si>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</si>
  <si>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</si>
  <si>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</si>
  <si>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</si>
  <si>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</si>
  <si>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</si>
  <si>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</si>
  <si>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</si>
  <si>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</si>
  <si>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</si>
  <si>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</si>
  <si>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</si>
  <si>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</si>
  <si>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</si>
  <si>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</si>
  <si>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</si>
  <si>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</si>
  <si>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</si>
  <si>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</si>
  <si>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</si>
  <si>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</si>
  <si>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</si>
  <si>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</si>
  <si>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</si>
  <si>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</si>
  <si>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</si>
  <si>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</si>
  <si>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</si>
  <si>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</si>
  <si>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</si>
  <si>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</si>
  <si>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</si>
  <si>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</si>
  <si>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</si>
  <si>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</si>
  <si>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</si>
  <si>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</si>
  <si>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</si>
  <si>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</si>
  <si>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</si>
  <si>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</si>
  <si>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</si>
  <si>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</si>
  <si>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</si>
  <si>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</si>
  <si>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</si>
  <si>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</si>
  <si>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</si>
  <si>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</si>
  <si>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</si>
  <si>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</si>
  <si>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</si>
  <si>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</si>
  <si>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</si>
  <si>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</si>
  <si>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</si>
  <si>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</si>
  <si>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</si>
  <si>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</si>
  <si>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</si>
  <si>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</si>
  <si>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</si>
  <si>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</si>
  <si>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</si>
  <si>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</si>
  <si>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</si>
  <si>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</si>
  <si>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</si>
  <si>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</si>
  <si>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</si>
  <si>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</si>
  <si>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</si>
  <si>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</si>
  <si>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</si>
  <si>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</si>
  <si>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</si>
  <si>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</si>
  <si>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</si>
  <si>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</si>
  <si>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</si>
  <si>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</si>
  <si>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</si>
  <si>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</si>
  <si>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</si>
  <si>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</si>
  <si>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</si>
  <si>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</si>
  <si>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</si>
  <si>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</si>
  <si>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</si>
  <si>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</si>
  <si>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</si>
  <si>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</si>
  <si>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</si>
  <si>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</si>
  <si>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</si>
  <si>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</si>
  <si>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</si>
  <si>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</si>
  <si>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</si>
  <si>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</si>
  <si>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</si>
  <si>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</si>
  <si>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</si>
  <si>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</si>
  <si>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</si>
  <si>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</si>
  <si>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</si>
  <si>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</si>
  <si>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</si>
  <si>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</si>
  <si>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</si>
  <si>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</si>
  <si>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</si>
  <si>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</si>
  <si>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</si>
  <si>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</si>
  <si>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</si>
  <si>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</si>
  <si>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</si>
  <si>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</si>
  <si>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</si>
  <si>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</si>
  <si>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</si>
  <si>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</si>
  <si>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</si>
  <si>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</si>
  <si>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</si>
  <si>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</si>
  <si>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</si>
  <si>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</si>
  <si>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</si>
  <si>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</si>
  <si>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</si>
  <si>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</si>
  <si>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</si>
  <si>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</si>
  <si>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</si>
  <si>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</si>
  <si>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</si>
  <si>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</si>
  <si>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</si>
  <si>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</si>
  <si>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</si>
  <si>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</si>
  <si>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</si>
  <si>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</si>
  <si>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</si>
  <si>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</si>
  <si>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</si>
  <si>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</si>
  <si>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</si>
  <si>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</si>
  <si>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</si>
  <si>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</si>
  <si>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</si>
  <si>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</si>
  <si>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</si>
  <si>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</si>
  <si>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</si>
  <si>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</si>
  <si>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</si>
  <si>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</si>
  <si>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</si>
  <si>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</si>
  <si>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</si>
  <si>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</si>
  <si>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</si>
  <si>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</si>
  <si>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</si>
  <si>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</si>
  <si>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</si>
  <si>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</si>
  <si>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</si>
  <si>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</si>
  <si>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</si>
  <si>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</si>
  <si>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</si>
  <si>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</si>
  <si>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</si>
  <si>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</si>
  <si>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</si>
  <si>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</si>
  <si>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</si>
  <si>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</si>
  <si>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</si>
  <si>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</si>
  <si>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</si>
  <si>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</si>
  <si>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</si>
  <si>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</si>
  <si>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</si>
  <si>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</si>
  <si>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</si>
  <si>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</si>
  <si>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</si>
  <si>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</si>
  <si>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</si>
  <si>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</si>
  <si>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</si>
  <si>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</si>
  <si>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</si>
  <si>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</si>
  <si>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</si>
  <si>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</si>
  <si>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</si>
  <si>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</si>
  <si>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</si>
  <si>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</si>
  <si>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</si>
  <si>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</si>
  <si>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</si>
  <si>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</si>
  <si>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</si>
  <si>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</si>
  <si>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</si>
  <si>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</si>
  <si>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</si>
  <si>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</si>
  <si>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</si>
  <si>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</si>
  <si>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</si>
  <si>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</si>
  <si>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</si>
  <si>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</si>
  <si>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</si>
  <si>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</si>
  <si>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</si>
  <si>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</si>
  <si>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</si>
  <si>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</si>
  <si>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</si>
  <si>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</si>
  <si>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</si>
  <si>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</si>
  <si>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</si>
  <si>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</si>
  <si>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</si>
  <si>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</si>
  <si>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</si>
  <si>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</si>
  <si>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</si>
  <si>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</si>
  <si>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</si>
  <si>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</si>
  <si>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</si>
  <si>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</si>
  <si>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</si>
  <si>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</si>
  <si>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</si>
  <si>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</si>
  <si>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</si>
  <si>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</si>
  <si>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</si>
  <si>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</si>
  <si>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</si>
  <si>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</si>
  <si>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</si>
  <si>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</si>
  <si>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</si>
  <si>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</si>
  <si>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</si>
  <si>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</si>
  <si>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</si>
  <si>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</si>
  <si>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</si>
  <si>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</si>
  <si>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</si>
  <si>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</si>
  <si>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</si>
  <si>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</si>
  <si>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</si>
  <si>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</si>
  <si>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</si>
  <si>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</si>
  <si>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</si>
  <si>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</si>
  <si>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</si>
  <si>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</si>
  <si>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</si>
  <si>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</si>
  <si>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</si>
  <si>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</si>
  <si>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</si>
  <si>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</si>
  <si>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</si>
  <si>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</si>
  <si>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</si>
  <si>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</si>
  <si>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</si>
  <si>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</si>
  <si>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</si>
  <si>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</si>
  <si>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</si>
  <si>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</si>
  <si>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</si>
  <si>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</si>
  <si>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</si>
  <si>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</si>
  <si>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</si>
  <si>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</si>
  <si>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</si>
  <si>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</si>
  <si>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</si>
  <si>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</si>
  <si>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</si>
  <si>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</si>
  <si>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</si>
  <si>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</si>
  <si>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</si>
  <si>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</si>
  <si>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</si>
  <si>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</si>
  <si>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</si>
  <si>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</si>
  <si>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</si>
  <si>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</si>
  <si>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</si>
  <si>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</si>
  <si>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</si>
  <si>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</si>
  <si>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</si>
  <si>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</si>
  <si>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</si>
  <si>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</si>
  <si>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</si>
  <si>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</si>
  <si>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</si>
  <si>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</si>
  <si>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</si>
  <si>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</si>
  <si>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</si>
  <si>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</si>
  <si>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</si>
  <si>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</si>
  <si>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</si>
  <si>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</si>
  <si>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</si>
  <si>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</si>
  <si>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</si>
  <si>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</si>
  <si>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</si>
  <si>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</si>
  <si>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</si>
  <si>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</si>
  <si>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</si>
  <si>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</si>
  <si>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</si>
  <si>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</si>
  <si>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</si>
  <si>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</si>
  <si>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</si>
  <si>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</si>
  <si>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</si>
  <si>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</si>
  <si>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</si>
  <si>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</si>
  <si>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</si>
  <si>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</si>
  <si>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</si>
  <si>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</si>
  <si>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</si>
  <si>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</si>
  <si>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</si>
  <si>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</si>
  <si>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</si>
  <si>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</si>
  <si>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</si>
  <si>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</si>
  <si>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</si>
  <si>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</si>
  <si>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</si>
  <si>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</si>
  <si>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</si>
  <si>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</si>
  <si>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</si>
  <si>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</si>
  <si>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</si>
  <si>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</si>
  <si>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</si>
  <si>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</si>
  <si>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</si>
  <si>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</si>
  <si>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</si>
  <si>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</si>
  <si>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</si>
  <si>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</si>
  <si>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</si>
  <si>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</si>
  <si>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</si>
  <si>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</si>
  <si>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</si>
  <si>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</si>
  <si>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</si>
  <si>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</si>
  <si>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</si>
  <si>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</si>
  <si>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</si>
  <si>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</si>
  <si>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</si>
  <si>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</si>
  <si>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</si>
  <si>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</si>
  <si>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</si>
  <si>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</si>
  <si>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</si>
  <si>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</si>
  <si>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</si>
  <si>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</si>
  <si>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</si>
  <si>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</si>
  <si>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</si>
  <si>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</si>
  <si>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</si>
  <si>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</si>
  <si>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</si>
  <si>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</si>
  <si>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</si>
  <si>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</si>
  <si>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</si>
  <si>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</si>
  <si>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</si>
  <si>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</si>
  <si>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</si>
  <si>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</si>
  <si>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</si>
  <si>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</si>
  <si>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</si>
  <si>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</si>
  <si>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</si>
  <si>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</si>
  <si>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</si>
  <si>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</si>
  <si>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</si>
  <si>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</si>
  <si>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</si>
  <si>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</si>
  <si>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</si>
  <si>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</si>
  <si>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</si>
  <si>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</si>
  <si>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</si>
  <si>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</si>
  <si>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</si>
  <si>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</si>
  <si>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</si>
  <si>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</si>
  <si>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</si>
  <si>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</si>
  <si>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</si>
  <si>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</si>
  <si>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</si>
  <si>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</si>
  <si>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</si>
  <si>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</si>
  <si>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</si>
  <si>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</si>
  <si>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</si>
  <si>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</si>
  <si>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</si>
  <si>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</si>
  <si>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</si>
  <si>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</si>
  <si>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</si>
  <si>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</si>
  <si>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</si>
  <si>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</si>
  <si>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</si>
  <si>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</si>
  <si>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</si>
  <si>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</si>
  <si>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</si>
  <si>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</si>
  <si>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</si>
  <si>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</si>
  <si>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</si>
  <si>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</si>
  <si>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</si>
  <si>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</si>
  <si>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</si>
  <si>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</si>
  <si>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</si>
  <si>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</si>
  <si>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</si>
  <si>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</si>
  <si>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</si>
  <si>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</si>
  <si>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</si>
  <si>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</si>
  <si>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</si>
  <si>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</si>
  <si>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</si>
  <si>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</si>
  <si>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</si>
  <si>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</si>
  <si>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</si>
  <si>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</si>
  <si>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</si>
  <si>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</si>
  <si>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</si>
  <si>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</si>
  <si>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</si>
  <si>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</si>
  <si>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</si>
  <si>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</si>
  <si>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</si>
  <si>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</si>
  <si>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</si>
  <si>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</si>
  <si>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</si>
  <si>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</si>
  <si>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</si>
  <si>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</si>
  <si>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</si>
  <si>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</si>
  <si>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</si>
  <si>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</si>
  <si>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</si>
  <si>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</si>
  <si>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</si>
  <si>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</si>
  <si>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</si>
  <si>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</si>
  <si>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</si>
  <si>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</si>
  <si>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</si>
  <si>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</si>
  <si>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</si>
  <si>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</si>
  <si>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</si>
  <si>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</si>
  <si>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</si>
  <si>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</si>
  <si>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</si>
  <si>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</si>
  <si>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</si>
  <si>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</si>
  <si>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</si>
  <si>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</si>
  <si>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</si>
  <si>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</si>
  <si>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</si>
  <si>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</si>
  <si>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</si>
  <si>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</si>
  <si>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</si>
  <si>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</si>
  <si>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</si>
  <si>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</si>
  <si>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</si>
  <si>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</si>
  <si>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</si>
  <si>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</si>
  <si>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</si>
  <si>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</si>
  <si>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</si>
  <si>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</si>
  <si>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</si>
  <si>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</si>
  <si>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</si>
  <si>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</si>
  <si>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</si>
  <si>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</si>
  <si>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</si>
  <si>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</si>
  <si>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</si>
  <si>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</si>
  <si>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</si>
  <si>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</si>
  <si>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</si>
  <si>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</si>
  <si>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</si>
  <si>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</si>
  <si>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</si>
  <si>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</si>
  <si>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</si>
  <si>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</si>
  <si>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</si>
  <si>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</si>
  <si>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</si>
  <si>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</si>
  <si>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</si>
  <si>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</si>
  <si>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</si>
  <si>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</si>
  <si>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</si>
  <si>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</si>
  <si>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</si>
  <si>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</si>
  <si>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</si>
  <si>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</si>
  <si>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</si>
  <si>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</si>
  <si>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</si>
  <si>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</si>
  <si>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</si>
  <si>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</si>
  <si>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</si>
  <si>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</si>
  <si>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</si>
  <si>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</si>
  <si>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</si>
  <si>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</si>
  <si>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</si>
  <si>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</si>
  <si>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</si>
  <si>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</si>
  <si>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</si>
  <si>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</si>
  <si>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</si>
  <si>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</si>
  <si>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</si>
  <si>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</si>
  <si>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</si>
  <si>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</si>
  <si>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</si>
  <si>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</si>
  <si>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</si>
  <si>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</si>
  <si>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</si>
  <si>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</si>
  <si>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</si>
  <si>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</si>
  <si>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</si>
  <si>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</si>
  <si>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</si>
  <si>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</si>
  <si>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</si>
  <si>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</si>
  <si>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</si>
  <si>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</si>
  <si>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</si>
  <si>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</si>
  <si>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</si>
  <si>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</si>
  <si>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</si>
  <si>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</si>
  <si>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</si>
  <si>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</si>
  <si>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</si>
  <si>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</si>
  <si>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</si>
  <si>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</si>
  <si>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</si>
  <si>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</si>
  <si>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</si>
  <si>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</si>
  <si>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</si>
  <si>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</si>
  <si>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</si>
  <si>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</si>
  <si>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</si>
  <si>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</si>
  <si>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</si>
  <si>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</si>
  <si>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</si>
  <si>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</si>
  <si>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</si>
  <si>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</si>
  <si>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</si>
  <si>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</si>
  <si>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</si>
  <si>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</si>
  <si>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</si>
  <si>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</si>
  <si>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</si>
  <si>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</si>
  <si>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</si>
  <si>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</si>
  <si>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</si>
  <si>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</si>
  <si>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</si>
  <si>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</si>
  <si>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</si>
  <si>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</si>
  <si>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</si>
  <si>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</si>
  <si>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</si>
  <si>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</si>
  <si>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</si>
  <si>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</si>
  <si>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</si>
  <si>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</si>
  <si>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</si>
  <si>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</si>
  <si>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</si>
  <si>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</si>
  <si>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</si>
  <si>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</si>
  <si>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</si>
  <si>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</si>
  <si>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</si>
  <si>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</si>
  <si>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</si>
  <si>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</si>
  <si>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</si>
  <si>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</si>
  <si>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</si>
  <si>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</si>
  <si>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</si>
  <si>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</si>
  <si>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</si>
  <si>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</si>
  <si>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</si>
  <si>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</si>
  <si>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</si>
  <si>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</si>
  <si>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</si>
  <si>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</si>
  <si>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</si>
  <si>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</si>
  <si>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</si>
  <si>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</si>
  <si>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</si>
  <si>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</si>
  <si>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</si>
  <si>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</si>
  <si>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</si>
  <si>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</si>
  <si>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</si>
  <si>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</si>
  <si>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</si>
  <si>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</si>
  <si>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</si>
  <si>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</si>
  <si>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</si>
  <si>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</si>
  <si>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</si>
  <si>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</si>
  <si>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</si>
  <si>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</si>
  <si>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</si>
  <si>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</si>
  <si>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</si>
  <si>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</si>
  <si>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</si>
  <si>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</si>
  <si>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</si>
  <si>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</si>
  <si>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</si>
  <si>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</si>
  <si>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</si>
  <si>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</si>
  <si>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</si>
  <si>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</si>
  <si>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</si>
  <si>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</si>
  <si>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</si>
  <si>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</si>
  <si>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</si>
  <si>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</si>
  <si>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</si>
  <si>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</si>
  <si>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</si>
  <si>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</si>
  <si>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</si>
  <si>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</si>
  <si>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</si>
  <si>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</si>
  <si>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</si>
  <si>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</si>
  <si>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</si>
  <si>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</si>
  <si>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</si>
  <si>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</si>
  <si>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</si>
  <si>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</si>
  <si>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</si>
  <si>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</si>
  <si>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</si>
  <si>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</si>
  <si>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</si>
  <si>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</si>
  <si>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</si>
  <si>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</si>
  <si>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</si>
  <si>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</si>
  <si>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</si>
  <si>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</si>
  <si>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</si>
  <si>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</si>
  <si>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</si>
  <si>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</si>
  <si>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</si>
  <si>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</si>
  <si>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</si>
  <si>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</si>
  <si>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</si>
  <si>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</si>
  <si>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</si>
  <si>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</si>
  <si>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</si>
  <si>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</si>
  <si>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</si>
  <si>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</si>
  <si>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</si>
  <si>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</si>
  <si>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</si>
  <si>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</si>
  <si>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</si>
  <si>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</si>
  <si>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</si>
  <si>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</si>
  <si>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</si>
  <si>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</si>
  <si>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</si>
  <si>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</si>
  <si>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</si>
  <si>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</si>
  <si>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</si>
  <si>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</si>
  <si>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</si>
  <si>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</si>
  <si>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</si>
  <si>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</si>
  <si>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</si>
  <si>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</si>
  <si>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</si>
  <si>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</si>
  <si>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</si>
  <si>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</si>
  <si>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</si>
  <si>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</si>
  <si>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</si>
  <si>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</si>
  <si>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</si>
  <si>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</si>
  <si>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</si>
  <si>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</si>
  <si>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</si>
  <si>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</si>
  <si>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</si>
  <si>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</si>
  <si>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</si>
  <si>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</si>
  <si>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</si>
  <si>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</si>
  <si>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</si>
  <si>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</si>
  <si>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</si>
  <si>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</si>
  <si>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</si>
  <si>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</si>
  <si>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</si>
  <si>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</si>
  <si>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</si>
  <si>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</si>
  <si>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</si>
  <si>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</si>
  <si>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</si>
  <si>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</si>
  <si>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</si>
  <si>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</si>
  <si>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</si>
  <si>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</si>
  <si>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</si>
  <si>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</si>
  <si>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</si>
  <si>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</si>
  <si>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</si>
  <si>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</si>
  <si>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</si>
  <si>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</si>
  <si>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</si>
  <si>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</si>
  <si>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</si>
  <si>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</si>
  <si>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</si>
  <si>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</si>
  <si>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</si>
  <si>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</si>
  <si>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</si>
  <si>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</si>
  <si>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</si>
  <si>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</si>
  <si>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</si>
  <si>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</si>
  <si>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</si>
  <si>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</si>
  <si>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</si>
  <si>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</si>
  <si>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</si>
  <si>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</si>
  <si>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</si>
  <si>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</si>
  <si>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</si>
  <si>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</si>
  <si>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</si>
  <si>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</si>
  <si>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</si>
  <si>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</si>
  <si>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</si>
  <si>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</si>
  <si>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</si>
  <si>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</si>
  <si>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</si>
  <si>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</si>
  <si>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</si>
  <si>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</si>
  <si>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</si>
  <si>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</si>
  <si>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</si>
  <si>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</si>
  <si>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</si>
  <si>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</si>
  <si>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</si>
  <si>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</si>
  <si>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</si>
  <si>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</si>
  <si>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</si>
  <si>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</si>
  <si>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</si>
  <si>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</si>
  <si>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</si>
  <si>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</si>
  <si>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</si>
  <si>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</si>
  <si>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</si>
  <si>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</si>
  <si>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</si>
  <si>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</si>
  <si>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</si>
  <si>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</si>
  <si>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</si>
  <si>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</si>
  <si>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</si>
  <si>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</si>
  <si>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</si>
  <si>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</si>
  <si>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</si>
  <si>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</si>
  <si>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</si>
  <si>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</si>
  <si>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</si>
  <si>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</si>
  <si>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</si>
  <si>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</si>
  <si>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</si>
  <si>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</si>
  <si>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</si>
  <si>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</si>
  <si>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</si>
  <si>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</si>
  <si>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</si>
  <si>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</si>
  <si>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</si>
  <si>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</si>
  <si>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</si>
  <si>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</si>
  <si>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</si>
  <si>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</si>
  <si>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</si>
  <si>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</si>
  <si>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</si>
  <si>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</si>
  <si>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</si>
  <si>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</si>
  <si>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</si>
  <si>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</si>
  <si>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</si>
  <si>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</si>
  <si>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</si>
  <si>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</si>
  <si>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</si>
  <si>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</si>
  <si>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</si>
  <si>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</si>
  <si>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</si>
  <si>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</si>
  <si>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</si>
  <si>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</si>
  <si>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</si>
  <si>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</si>
  <si>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</si>
  <si>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</si>
  <si>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</si>
  <si>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</si>
  <si>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</si>
  <si>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</si>
  <si>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</si>
  <si>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</si>
  <si>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</si>
  <si>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</si>
  <si>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</si>
  <si>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</si>
  <si>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</si>
  <si>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</si>
  <si>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</si>
  <si>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</si>
  <si>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</si>
  <si>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</si>
  <si>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</si>
  <si>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</si>
  <si>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</si>
  <si>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</si>
  <si>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</si>
  <si>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</si>
  <si>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</si>
  <si>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</si>
  <si>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</si>
  <si>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</si>
  <si>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</si>
  <si>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</si>
  <si>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</si>
  <si>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</si>
  <si>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</si>
  <si>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</si>
  <si>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</si>
  <si>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</si>
  <si>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</si>
  <si>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</si>
  <si>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</si>
  <si>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</si>
  <si>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</si>
  <si>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</si>
  <si>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</si>
  <si>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</si>
  <si>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</si>
  <si>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</si>
  <si>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</si>
  <si>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</si>
  <si>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</si>
  <si>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</si>
  <si>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</si>
  <si>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</si>
  <si>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</si>
  <si>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</si>
  <si>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</si>
  <si>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</si>
  <si>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</si>
  <si>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</si>
  <si>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</si>
  <si>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</si>
  <si>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</si>
  <si>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</si>
  <si>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</si>
  <si>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</si>
  <si>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</si>
  <si>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</si>
  <si>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</si>
  <si>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</si>
  <si>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</si>
  <si>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</si>
  <si>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</si>
  <si>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</si>
  <si>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</si>
  <si>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</si>
  <si>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</si>
  <si>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</si>
  <si>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</si>
  <si>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</si>
  <si>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</si>
  <si>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</si>
  <si>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</si>
  <si>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</si>
  <si>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</si>
  <si>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</si>
  <si>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</si>
  <si>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</si>
  <si>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</si>
  <si>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</si>
  <si>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</si>
  <si>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</si>
  <si>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</si>
  <si>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</si>
  <si>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</si>
  <si>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</si>
  <si>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</si>
  <si>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</si>
  <si>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</si>
  <si>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</si>
  <si>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</si>
  <si>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</si>
  <si>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</si>
  <si>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</si>
  <si>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</si>
  <si>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</si>
  <si>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</si>
  <si>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</si>
  <si>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</si>
  <si>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</si>
  <si>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</si>
  <si>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</si>
  <si>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</si>
  <si>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</si>
  <si>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</si>
  <si>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</si>
  <si>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</si>
  <si>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</si>
  <si>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</si>
  <si>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</si>
  <si>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</si>
  <si>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</si>
  <si>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</si>
  <si>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</si>
  <si>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</si>
  <si>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</si>
  <si>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</si>
  <si>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</si>
  <si>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</si>
  <si>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</si>
  <si>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</si>
  <si>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</si>
  <si>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</si>
  <si>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</si>
  <si>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</si>
  <si>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</si>
  <si>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</si>
  <si>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</si>
  <si>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</si>
  <si>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</si>
  <si>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</si>
  <si>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</si>
  <si>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</si>
  <si>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</si>
  <si>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</si>
  <si>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</si>
  <si>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</si>
  <si>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</si>
  <si>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</si>
  <si>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</si>
  <si>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</si>
  <si>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</si>
  <si>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</si>
  <si>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</si>
  <si>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</si>
  <si>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</si>
  <si>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</si>
  <si>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</si>
  <si>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</si>
  <si>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</si>
  <si>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</si>
  <si>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</si>
  <si>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</si>
  <si>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</si>
  <si>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</si>
  <si>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</si>
  <si>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</si>
  <si>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</si>
  <si>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</si>
  <si>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</si>
  <si>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</si>
  <si>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</si>
  <si>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</si>
  <si>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</si>
  <si>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</si>
  <si>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</si>
  <si>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</si>
  <si>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</si>
  <si>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</si>
  <si>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</si>
  <si>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</si>
  <si>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</si>
  <si>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</si>
  <si>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</si>
  <si>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</si>
  <si>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</si>
  <si>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</si>
  <si>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</si>
  <si>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</si>
  <si>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</si>
  <si>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</si>
  <si>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</si>
  <si>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</si>
  <si>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</si>
  <si>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</si>
  <si>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</si>
  <si>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</si>
  <si>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</si>
  <si>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</si>
  <si>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</si>
  <si>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</si>
  <si>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</si>
  <si>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</si>
  <si>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</si>
  <si>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</si>
  <si>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</si>
  <si>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</si>
  <si>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</si>
  <si>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</si>
  <si>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</si>
  <si>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</si>
  <si>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</si>
  <si>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</si>
  <si>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</si>
  <si>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</si>
  <si>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</si>
  <si>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</si>
  <si>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</si>
  <si>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</si>
  <si>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</si>
  <si>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</si>
  <si>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</si>
  <si>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</si>
  <si>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</si>
  <si>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</si>
  <si>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</si>
  <si>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</si>
  <si>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</si>
  <si>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</si>
  <si>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</si>
  <si>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</si>
  <si>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</si>
  <si>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</si>
  <si>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</si>
  <si>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</si>
  <si>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</si>
  <si>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</si>
  <si>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</si>
  <si>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</si>
  <si>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</si>
  <si>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</si>
  <si>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</si>
  <si>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</si>
  <si>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</si>
  <si>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</si>
  <si>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</si>
  <si>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</si>
  <si>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</si>
  <si>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</si>
  <si>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</si>
  <si>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</si>
  <si>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</si>
  <si>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</si>
  <si>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</si>
  <si>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</si>
  <si>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</si>
  <si>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</si>
  <si>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</si>
  <si>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</si>
  <si>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</si>
  <si>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</si>
  <si>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</si>
  <si>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</si>
  <si>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</si>
  <si>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</si>
  <si>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</si>
  <si>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</si>
  <si>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</si>
  <si>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</si>
  <si>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</si>
  <si>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</si>
  <si>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</si>
  <si>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</si>
  <si>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</si>
  <si>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</si>
  <si>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</si>
  <si>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</si>
  <si>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</si>
  <si>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</si>
  <si>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</si>
  <si>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</si>
  <si>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</si>
  <si>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</si>
  <si>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</si>
  <si>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</si>
  <si>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</si>
  <si>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</si>
  <si>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</si>
  <si>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</si>
  <si>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</si>
  <si>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</si>
  <si>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</si>
  <si>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</si>
  <si>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</si>
  <si>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</si>
  <si>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</si>
  <si>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</si>
  <si>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</si>
  <si>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</si>
  <si>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</si>
  <si>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</si>
  <si>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</si>
  <si>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</si>
  <si>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</si>
  <si>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</si>
  <si>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</si>
  <si>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</si>
  <si>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</si>
  <si>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</si>
  <si>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</si>
  <si>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</si>
  <si>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</si>
  <si>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</si>
  <si>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</si>
  <si>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</si>
  <si>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</si>
  <si>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</si>
  <si>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</si>
  <si>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</si>
  <si>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</si>
  <si>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</si>
  <si>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</si>
  <si>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</si>
  <si>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</si>
  <si>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</si>
  <si>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</si>
  <si>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</si>
  <si>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</si>
  <si>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</si>
  <si>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</si>
  <si>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</si>
  <si>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</si>
  <si>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</si>
  <si>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</si>
  <si>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</si>
  <si>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</si>
  <si>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</si>
  <si>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</si>
  <si>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</si>
  <si>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</si>
  <si>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</si>
  <si>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</si>
  <si>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</si>
  <si>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</si>
  <si>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</si>
  <si>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</si>
  <si>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</si>
  <si>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</si>
  <si>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</si>
  <si>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</si>
  <si>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</si>
  <si>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</si>
  <si>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</si>
  <si>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</si>
  <si>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</si>
  <si>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</si>
  <si>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</si>
  <si>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</si>
  <si>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</si>
  <si>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</si>
  <si>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</si>
  <si>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</si>
  <si>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</si>
  <si>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</si>
  <si>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</si>
  <si>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</si>
  <si>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</si>
  <si>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</si>
  <si>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</si>
  <si>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</si>
  <si>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</si>
  <si>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</si>
  <si>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</si>
  <si>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</si>
  <si>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</si>
  <si>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</si>
  <si>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</si>
  <si>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</si>
  <si>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</si>
  <si>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</si>
  <si>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</si>
  <si>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</si>
  <si>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</si>
  <si>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</si>
  <si>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</si>
  <si>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</si>
  <si>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</si>
  <si>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</si>
  <si>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</si>
  <si>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</si>
  <si>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</si>
  <si>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</si>
  <si>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</si>
  <si>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</si>
  <si>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</si>
  <si>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</si>
  <si>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</si>
  <si>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</si>
  <si>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</si>
  <si>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</si>
  <si>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</si>
  <si>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</si>
  <si>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</si>
  <si>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</si>
  <si>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</si>
  <si>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</si>
  <si>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</si>
  <si>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</si>
  <si>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</si>
  <si>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</si>
  <si>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</si>
  <si>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</si>
  <si>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</si>
  <si>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</si>
  <si>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</si>
  <si>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</si>
  <si>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</si>
  <si>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</si>
  <si>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</si>
  <si>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</si>
  <si>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</si>
  <si>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</si>
  <si>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</si>
  <si>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</si>
  <si>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</si>
  <si>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</si>
  <si>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</si>
  <si>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</si>
  <si>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</si>
  <si>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</si>
  <si>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</si>
  <si>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</si>
  <si>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</si>
  <si>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</si>
  <si>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</si>
  <si>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</si>
  <si>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</si>
  <si>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</si>
  <si>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</si>
  <si>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</si>
  <si>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</si>
  <si>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</si>
  <si>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</si>
  <si>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</si>
  <si>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</si>
  <si>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</si>
  <si>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</si>
  <si>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</si>
  <si>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</si>
  <si>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</si>
  <si>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</si>
  <si>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</si>
  <si>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</si>
  <si>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</si>
  <si>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</si>
  <si>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</si>
  <si>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</si>
  <si>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</si>
  <si>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</si>
  <si>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</si>
  <si>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</si>
  <si>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</si>
  <si>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</si>
  <si>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</si>
  <si>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</si>
  <si>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</si>
  <si>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</si>
  <si>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</si>
  <si>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</si>
  <si>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</si>
  <si>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</si>
  <si>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</si>
  <si>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</si>
  <si>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</si>
  <si>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</si>
  <si>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</si>
  <si>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</si>
  <si>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</si>
  <si>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</si>
  <si>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</si>
  <si>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</si>
  <si>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</si>
  <si>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</si>
  <si>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</si>
  <si>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</si>
  <si>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</si>
  <si>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</si>
  <si>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</si>
  <si>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</si>
  <si>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</si>
  <si>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</si>
  <si>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</si>
  <si>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</si>
  <si>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</si>
  <si>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</si>
  <si>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</si>
  <si>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</si>
  <si>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</si>
  <si>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</si>
  <si>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</si>
  <si>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</si>
  <si>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</si>
  <si>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</si>
  <si>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</si>
  <si>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</si>
  <si>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</si>
  <si>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</si>
  <si>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</si>
  <si>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</si>
  <si>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</si>
  <si>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</si>
  <si>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</si>
  <si>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</si>
  <si>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</si>
  <si>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</si>
  <si>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</si>
  <si>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</si>
  <si>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</si>
  <si>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</si>
  <si>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</si>
  <si>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</si>
  <si>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</si>
  <si>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</si>
  <si>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</si>
  <si>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</si>
  <si>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</si>
  <si>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</si>
  <si>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</si>
  <si>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</si>
  <si>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</si>
  <si>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</si>
  <si>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</si>
  <si>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</si>
  <si>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</si>
  <si>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</si>
  <si>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</si>
  <si>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</si>
  <si>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</si>
  <si>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</si>
  <si>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</si>
  <si>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</si>
  <si>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</si>
  <si>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</si>
  <si>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</si>
  <si>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</si>
  <si>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</si>
  <si>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</si>
  <si>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</si>
  <si>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</si>
  <si>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</si>
  <si>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</si>
  <si>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</si>
  <si>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</si>
  <si>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</si>
  <si>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</si>
  <si>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</si>
  <si>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</si>
  <si>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</si>
  <si>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</si>
  <si>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</si>
  <si>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</si>
  <si>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</si>
  <si>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</si>
  <si>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</si>
  <si>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</si>
  <si>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</si>
  <si>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</si>
  <si>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</si>
  <si>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</si>
  <si>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</si>
  <si>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</si>
  <si>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</si>
  <si>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</si>
  <si>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</si>
  <si>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</si>
  <si>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</si>
  <si>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</si>
  <si>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</si>
  <si>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</si>
  <si>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</si>
  <si>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</si>
  <si>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</si>
  <si>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</si>
  <si>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</si>
  <si>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</si>
  <si>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</si>
  <si>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</si>
  <si>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</si>
  <si>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</si>
  <si>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</si>
  <si>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</si>
  <si>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</si>
  <si>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</si>
  <si>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</si>
  <si>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</si>
  <si>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</si>
  <si>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</si>
  <si>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</si>
  <si>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</si>
  <si>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</si>
  <si>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</si>
  <si>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</si>
  <si>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</si>
  <si>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</si>
  <si>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</si>
  <si>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</si>
  <si>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</si>
  <si>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</si>
  <si>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</si>
  <si>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</si>
  <si>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</si>
  <si>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</si>
  <si>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</si>
  <si>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</si>
  <si>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</si>
  <si>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</si>
  <si>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</si>
  <si>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</si>
  <si>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</si>
  <si>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</si>
  <si>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</si>
  <si>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</si>
  <si>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</si>
  <si>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</si>
  <si>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</si>
  <si>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</si>
  <si>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</si>
  <si>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</si>
  <si>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</si>
  <si>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</si>
  <si>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</si>
  <si>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</si>
  <si>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</si>
  <si>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</si>
  <si>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</si>
  <si>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</si>
  <si>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</si>
  <si>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</si>
  <si>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</si>
  <si>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</si>
  <si>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</si>
  <si>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</si>
  <si>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</si>
  <si>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</si>
  <si>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</si>
  <si>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</si>
  <si>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</si>
  <si>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</si>
  <si>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</si>
  <si>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</si>
  <si>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</si>
  <si>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</si>
  <si>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</si>
  <si>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</si>
  <si>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</si>
  <si>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</si>
  <si>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</si>
  <si>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</si>
  <si>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</si>
  <si>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</si>
  <si>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</si>
  <si>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</si>
  <si>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</si>
  <si>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</si>
  <si>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</si>
  <si>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</si>
  <si>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</si>
  <si>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</si>
  <si>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</si>
  <si>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</si>
  <si>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</si>
  <si>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</si>
  <si>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</si>
  <si>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</si>
  <si>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</si>
  <si>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</si>
  <si>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</si>
  <si>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</si>
  <si>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</si>
  <si>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</si>
  <si>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</si>
  <si>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</si>
  <si>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</si>
  <si>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</si>
  <si>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</si>
  <si>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</si>
  <si>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</si>
  <si>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</si>
  <si>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</si>
  <si>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</si>
  <si>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</si>
  <si>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</si>
  <si>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</si>
  <si>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</si>
  <si>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</si>
  <si>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</si>
  <si>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</si>
  <si>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</si>
  <si>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</si>
  <si>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</si>
  <si>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</si>
  <si>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</si>
  <si>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</si>
  <si>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</si>
  <si>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</si>
  <si>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</si>
  <si>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</si>
  <si>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</si>
  <si>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</si>
  <si>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</si>
  <si>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</si>
  <si>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</si>
  <si>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</si>
  <si>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</si>
  <si>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</si>
  <si>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</si>
  <si>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</si>
  <si>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</si>
  <si>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</si>
  <si>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</si>
  <si>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</si>
  <si>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</si>
  <si>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</si>
  <si>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</si>
  <si>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</si>
  <si>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</si>
  <si>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</si>
  <si>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</si>
  <si>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</si>
  <si>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</si>
  <si>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</si>
  <si>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</si>
  <si>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</si>
  <si>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</si>
  <si>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</si>
  <si>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</si>
  <si>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</si>
  <si>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</si>
  <si>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</si>
  <si>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</si>
  <si>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</si>
  <si>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</si>
  <si>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</si>
  <si>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</si>
  <si>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</si>
  <si>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</si>
  <si>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</si>
  <si>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</si>
  <si>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</si>
  <si>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</si>
  <si>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</si>
  <si>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</si>
  <si>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</si>
  <si>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</si>
  <si>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</si>
  <si>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</si>
  <si>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</si>
  <si>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</si>
  <si>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</si>
  <si>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</si>
  <si>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</si>
  <si>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</si>
  <si>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</si>
  <si>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</si>
  <si>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</si>
  <si>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</si>
  <si>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</si>
  <si>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</si>
  <si>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</si>
  <si>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</si>
  <si>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</si>
  <si>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</si>
  <si>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</si>
  <si>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</si>
  <si>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</si>
  <si>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</si>
  <si>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</si>
  <si>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</si>
  <si>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</si>
  <si>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</si>
  <si>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</si>
  <si>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</si>
  <si>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</si>
  <si>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</si>
  <si>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</si>
  <si>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</si>
  <si>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</si>
  <si>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</si>
  <si>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</si>
  <si>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</si>
  <si>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</si>
  <si>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</si>
  <si>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</si>
  <si>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</si>
  <si>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</si>
  <si>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</si>
  <si>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</si>
  <si>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</si>
  <si>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</si>
  <si>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</si>
  <si>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</si>
  <si>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</si>
  <si>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</si>
  <si>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</si>
  <si>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</si>
  <si>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</si>
  <si>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</si>
  <si>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</si>
  <si>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</si>
  <si>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</si>
  <si>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</si>
  <si>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</si>
  <si>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</si>
  <si>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</si>
  <si>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</si>
  <si>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</si>
  <si>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</si>
  <si>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</si>
  <si>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</si>
  <si>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</si>
  <si>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</si>
  <si>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</si>
  <si>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</si>
  <si>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</si>
  <si>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</si>
  <si>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</si>
  <si>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</si>
  <si>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</si>
  <si>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</si>
  <si>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</si>
  <si>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</si>
  <si>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</si>
  <si>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</si>
  <si>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</si>
  <si>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</si>
  <si>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</si>
  <si>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</si>
  <si>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</si>
  <si>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</si>
  <si>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</si>
  <si>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</si>
  <si>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</si>
  <si>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</si>
  <si>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</si>
  <si>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</si>
  <si>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</si>
  <si>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</si>
  <si>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</si>
  <si>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</si>
  <si>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</si>
  <si>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</si>
  <si>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</si>
  <si>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</si>
  <si>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</si>
  <si>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</si>
  <si>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</si>
  <si>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</si>
  <si>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</si>
  <si>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</si>
  <si>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</si>
  <si>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</si>
  <si>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</si>
  <si>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</si>
  <si>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</si>
  <si>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</si>
  <si>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</si>
  <si>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</si>
  <si>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</si>
  <si>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</si>
  <si>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</si>
  <si>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</si>
  <si>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</si>
  <si>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</si>
  <si>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</si>
  <si>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</si>
  <si>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</si>
  <si>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</si>
  <si>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</si>
  <si>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</si>
  <si>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</si>
  <si>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</si>
  <si>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</si>
  <si>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</si>
  <si>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</si>
  <si>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</si>
  <si>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</si>
  <si>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</si>
  <si>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</si>
  <si>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</si>
  <si>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</si>
  <si>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</si>
  <si>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</si>
  <si>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</si>
  <si>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</si>
  <si>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</si>
  <si>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</si>
  <si>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</si>
  <si>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</si>
  <si>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</si>
  <si>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</si>
  <si>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</si>
  <si>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</si>
  <si>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</si>
  <si>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</si>
  <si>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</si>
  <si>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</si>
  <si>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</si>
  <si>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</si>
  <si>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</si>
  <si>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</si>
  <si>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</si>
  <si>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</si>
  <si>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</si>
  <si>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</si>
  <si>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</si>
  <si>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</si>
  <si>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</si>
  <si>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</si>
  <si>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</si>
  <si>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</si>
  <si>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</si>
  <si>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</si>
  <si>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</si>
  <si>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</si>
  <si>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</si>
  <si>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</si>
  <si>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</si>
  <si>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</si>
  <si>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</si>
  <si>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</si>
  <si>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</si>
  <si>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</si>
  <si>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</si>
  <si>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</si>
  <si>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</si>
  <si>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</si>
  <si>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</si>
  <si>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</si>
  <si>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</si>
  <si>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</si>
  <si>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</si>
  <si>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</si>
  <si>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</si>
  <si>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</si>
  <si>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</si>
  <si>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</si>
  <si>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</si>
  <si>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</si>
  <si>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</si>
  <si>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</si>
  <si>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</si>
  <si>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</si>
  <si>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</si>
  <si>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</si>
  <si>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</si>
  <si>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</si>
  <si>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</si>
  <si>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</si>
  <si>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</si>
  <si>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</si>
  <si>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</si>
  <si>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</si>
  <si>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</si>
  <si>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</si>
  <si>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</si>
  <si>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</si>
  <si>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</si>
  <si>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</si>
  <si>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</si>
  <si>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</si>
  <si>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</si>
  <si>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</si>
  <si>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</si>
  <si>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</si>
  <si>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</si>
  <si>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</si>
  <si>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</si>
  <si>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</si>
  <si>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</si>
  <si>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</si>
  <si>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</si>
  <si>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</si>
  <si>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</si>
  <si>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</si>
  <si>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</si>
  <si>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</si>
  <si>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</si>
  <si>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</si>
  <si>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</si>
  <si>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</si>
  <si>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</si>
  <si>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</si>
  <si>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</si>
  <si>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</si>
  <si>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</si>
  <si>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</si>
  <si>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</si>
  <si>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</si>
  <si>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</si>
  <si>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</si>
  <si>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</si>
  <si>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</si>
  <si>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</si>
  <si>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</si>
  <si>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</si>
  <si>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</si>
  <si>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</si>
  <si>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</si>
  <si>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</si>
  <si>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</si>
  <si>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</si>
  <si>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</si>
  <si>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</si>
  <si>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</si>
  <si>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</si>
  <si>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</si>
  <si>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</si>
  <si>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</si>
  <si>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</si>
  <si>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</si>
  <si>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</si>
  <si>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</si>
  <si>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</si>
  <si>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</si>
  <si>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</si>
  <si>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</si>
  <si>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</si>
  <si>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</si>
  <si>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</si>
  <si>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</si>
  <si>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</si>
  <si>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</si>
  <si>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</si>
  <si>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</si>
  <si>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</si>
  <si>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</si>
  <si>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</si>
  <si>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</si>
  <si>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</si>
  <si>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</si>
  <si>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</si>
  <si>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</si>
  <si>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</si>
  <si>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</si>
  <si>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</si>
  <si>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</si>
  <si>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</si>
  <si>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</si>
  <si>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</si>
  <si>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</si>
  <si>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</si>
  <si>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</si>
  <si>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</si>
  <si>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</si>
  <si>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</si>
  <si>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</si>
  <si>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</si>
  <si>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</si>
  <si>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</si>
  <si>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</si>
  <si>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</si>
  <si>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</si>
  <si>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</si>
  <si>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</si>
  <si>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</si>
  <si>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</si>
  <si>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</si>
  <si>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</si>
  <si>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</si>
  <si>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</si>
  <si>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</si>
  <si>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</si>
  <si>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</si>
  <si>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</si>
  <si>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</si>
  <si>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</si>
  <si>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</si>
  <si>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</si>
  <si>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</si>
  <si>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</si>
  <si>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</si>
  <si>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</si>
  <si>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</si>
  <si>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</si>
  <si>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</si>
  <si>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</si>
  <si>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</si>
  <si>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</si>
  <si>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</si>
  <si>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</si>
  <si>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</si>
  <si>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</si>
  <si>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</si>
  <si>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</si>
  <si>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</si>
  <si>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</si>
  <si>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</si>
  <si>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</si>
  <si>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</si>
  <si>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</si>
  <si>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</si>
  <si>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</si>
  <si>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</si>
  <si>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</si>
  <si>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</si>
  <si>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</si>
  <si>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</si>
  <si>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</si>
  <si>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</si>
  <si>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</si>
  <si>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</si>
  <si>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</si>
  <si>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</si>
  <si>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</si>
  <si>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</si>
  <si>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</si>
  <si>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</si>
  <si>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</si>
  <si>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</si>
  <si>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</si>
  <si>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</si>
  <si>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</si>
  <si>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</si>
  <si>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</si>
  <si>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</si>
  <si>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</si>
  <si>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</si>
  <si>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</si>
  <si>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</si>
  <si>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</si>
  <si>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</si>
  <si>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</si>
  <si>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</si>
  <si>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</si>
  <si>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</si>
  <si>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</si>
  <si>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</si>
  <si>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</si>
  <si>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</si>
  <si>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</si>
  <si>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</si>
  <si>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</si>
  <si>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</si>
  <si>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</si>
  <si>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</si>
  <si>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</si>
  <si>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</si>
  <si>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</si>
  <si>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</si>
  <si>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</si>
  <si>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</si>
  <si>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</si>
  <si>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</si>
  <si>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</si>
  <si>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</si>
  <si>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</si>
  <si>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</si>
  <si>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</si>
  <si>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</si>
  <si>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</si>
  <si>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</si>
  <si>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</si>
  <si>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</si>
  <si>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</si>
  <si>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</si>
  <si>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</si>
  <si>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</si>
  <si>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</si>
  <si>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</si>
  <si>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</si>
  <si>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</si>
  <si>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</si>
  <si>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</si>
  <si>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</si>
  <si>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</si>
  <si>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</si>
  <si>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</si>
  <si>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</si>
  <si>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</si>
  <si>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</si>
  <si>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</si>
  <si>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</si>
  <si>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</si>
  <si>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</si>
  <si>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</si>
  <si>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</si>
  <si>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</si>
  <si>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</si>
  <si>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</si>
  <si>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</si>
  <si>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</si>
  <si>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</si>
  <si>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</si>
  <si>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</si>
  <si>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</si>
  <si>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</si>
  <si>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</si>
  <si>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</si>
  <si>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</si>
  <si>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</si>
  <si>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</si>
  <si>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</si>
  <si>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</si>
  <si>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</si>
  <si>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</si>
  <si>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</si>
  <si>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</si>
  <si>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</si>
  <si>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</si>
  <si>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</si>
  <si>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</si>
  <si>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</si>
  <si>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</si>
  <si>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</si>
  <si>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</si>
  <si>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</si>
  <si>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</si>
  <si>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</si>
  <si>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</si>
  <si>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</si>
  <si>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</si>
  <si>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</si>
  <si>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</si>
  <si>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</si>
  <si>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</si>
  <si>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</si>
  <si>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</si>
  <si>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</si>
  <si>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</si>
  <si>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</si>
  <si>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</si>
  <si>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</si>
  <si>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</si>
  <si>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</si>
  <si>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</si>
  <si>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</si>
  <si>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</si>
  <si>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</si>
  <si>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</si>
  <si>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</si>
  <si>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</si>
  <si>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</si>
  <si>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</si>
  <si>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</si>
  <si>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</si>
  <si>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</si>
  <si>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</si>
  <si>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</si>
  <si>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</si>
  <si>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</si>
  <si>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</si>
  <si>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</si>
  <si>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</si>
  <si>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</si>
  <si>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</si>
  <si>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</si>
  <si>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</si>
  <si>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</si>
  <si>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</si>
  <si>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</si>
  <si>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</si>
  <si>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</si>
  <si>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</si>
  <si>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</si>
  <si>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</si>
  <si>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</si>
  <si>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</si>
  <si>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</si>
  <si>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</si>
  <si>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</si>
  <si>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</si>
  <si>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</si>
  <si>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</si>
  <si>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</si>
  <si>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</si>
  <si>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</si>
  <si>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</si>
  <si>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</si>
  <si>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</si>
  <si>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</si>
  <si>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</si>
  <si>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</si>
  <si>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</si>
  <si>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</si>
  <si>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</si>
  <si>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</si>
  <si>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</si>
  <si>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</si>
  <si>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</si>
  <si>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</si>
  <si>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</si>
  <si>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</si>
  <si>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</si>
  <si>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</si>
  <si>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</si>
  <si>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</si>
  <si>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</si>
  <si>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</si>
  <si>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</si>
  <si>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</si>
  <si>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</si>
  <si>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</si>
  <si>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</si>
  <si>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</si>
  <si>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</si>
  <si>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</si>
  <si>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</si>
  <si>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</si>
  <si>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</si>
  <si>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</si>
  <si>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</si>
  <si>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</si>
  <si>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</si>
  <si>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</si>
  <si>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</si>
  <si>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</si>
  <si>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</si>
  <si>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</si>
  <si>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</si>
  <si>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</si>
  <si>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</si>
  <si>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</si>
  <si>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</si>
  <si>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</si>
  <si>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</si>
  <si>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</si>
  <si>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</si>
  <si>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</si>
  <si>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</si>
  <si>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</si>
  <si>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</si>
  <si>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</si>
  <si>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</si>
  <si>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</si>
  <si>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</si>
  <si>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</si>
  <si>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</si>
  <si>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</si>
  <si>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</si>
  <si>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</si>
  <si>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</si>
  <si>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</si>
  <si>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</si>
  <si>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</si>
  <si>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</si>
  <si>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</si>
  <si>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</si>
  <si>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</si>
  <si>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</si>
  <si>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</si>
  <si>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</si>
  <si>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</si>
  <si>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</si>
  <si>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</si>
  <si>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</si>
  <si>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</si>
  <si>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</si>
  <si>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</si>
  <si>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</si>
  <si>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</si>
  <si>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</si>
  <si>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</si>
  <si>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</si>
  <si>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</si>
  <si>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</si>
  <si>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</si>
  <si>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</si>
  <si>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</si>
  <si>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</si>
  <si>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</si>
  <si>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</si>
  <si>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</si>
  <si>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</si>
  <si>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</si>
  <si>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</si>
  <si>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</si>
  <si>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</si>
  <si>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</si>
  <si>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</si>
  <si>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</si>
  <si>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</si>
  <si>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</si>
  <si>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</si>
  <si>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</si>
  <si>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</si>
  <si>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</si>
  <si>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</si>
  <si>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</si>
  <si>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</si>
  <si>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</si>
  <si>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</si>
  <si>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</si>
  <si>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</si>
  <si>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</si>
  <si>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</si>
  <si>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</si>
  <si>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</si>
  <si>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</si>
  <si>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</si>
  <si>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</si>
  <si>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</si>
  <si>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</si>
  <si>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</si>
  <si>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</si>
  <si>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</si>
  <si>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</si>
  <si>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</si>
  <si>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</si>
  <si>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</si>
  <si>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</si>
  <si>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</si>
  <si>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</si>
  <si>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</si>
  <si>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</si>
  <si>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</si>
  <si>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</si>
  <si>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</si>
  <si>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</si>
  <si>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</si>
  <si>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</si>
  <si>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</si>
  <si>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</si>
  <si>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</si>
  <si>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</si>
  <si>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</si>
  <si>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</si>
  <si>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</si>
  <si>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</si>
  <si>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</si>
  <si>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</si>
  <si>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</si>
  <si>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</si>
  <si>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</si>
  <si>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</si>
  <si>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</si>
  <si>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</si>
  <si>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</si>
  <si>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</si>
  <si>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</si>
  <si>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</si>
  <si>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</si>
  <si>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</si>
  <si>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</si>
  <si>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</si>
  <si>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</si>
  <si>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</si>
  <si>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</si>
  <si>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</si>
  <si>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</si>
  <si>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</si>
  <si>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</si>
  <si>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</si>
  <si>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</si>
  <si>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</si>
  <si>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</si>
  <si>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</si>
  <si>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</si>
  <si>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</si>
  <si>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</si>
  <si>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</si>
  <si>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</si>
  <si>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</si>
  <si>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</si>
  <si>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</si>
  <si>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</si>
  <si>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</si>
  <si>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</si>
  <si>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</si>
  <si>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</si>
  <si>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</si>
  <si>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</si>
  <si>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</si>
  <si>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</si>
  <si>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</si>
  <si>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</si>
  <si>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</si>
  <si>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</si>
  <si>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</si>
  <si>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</si>
  <si>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</si>
  <si>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</si>
  <si>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</si>
  <si>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</si>
  <si>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</si>
  <si>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</si>
  <si>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</si>
  <si>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</si>
  <si>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</si>
  <si>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</si>
  <si>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</si>
  <si>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</si>
  <si>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</si>
  <si>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</si>
  <si>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</si>
  <si>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</si>
  <si>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</si>
  <si>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</si>
  <si>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</si>
  <si>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</si>
  <si>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</si>
  <si>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</si>
  <si>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</si>
  <si>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</si>
  <si>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</si>
  <si>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</si>
  <si>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</si>
  <si>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</si>
  <si>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</si>
  <si>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</si>
  <si>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</si>
  <si>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</si>
  <si>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</si>
  <si>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</si>
  <si>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</si>
  <si>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</si>
  <si>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</si>
  <si>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</si>
  <si>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</si>
  <si>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</si>
  <si>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</si>
  <si>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</si>
  <si>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</si>
  <si>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</si>
  <si>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</si>
  <si>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</si>
  <si>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</si>
  <si>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</si>
  <si>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</si>
  <si>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</si>
  <si>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</si>
  <si>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</si>
  <si>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</si>
  <si>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</si>
  <si>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</si>
  <si>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</si>
  <si>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</si>
  <si>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</si>
  <si>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</si>
  <si>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</si>
  <si>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</si>
  <si>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</si>
  <si>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</si>
  <si>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</si>
  <si>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</si>
  <si>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</si>
  <si>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</si>
  <si>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</si>
  <si>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</si>
  <si>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</si>
  <si>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</si>
  <si>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</si>
  <si>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</si>
  <si>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</si>
  <si>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</si>
  <si>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</si>
  <si>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</si>
  <si>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</si>
  <si>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</si>
  <si>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</si>
  <si>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</si>
  <si>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</si>
  <si>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</si>
  <si>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</si>
  <si>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</si>
  <si>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</si>
  <si>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</si>
  <si>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</si>
  <si>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</si>
  <si>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</si>
  <si>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</si>
  <si>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</si>
  <si>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</si>
  <si>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</si>
  <si>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</si>
  <si>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</si>
  <si>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</si>
  <si>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</si>
  <si>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</si>
  <si>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</si>
  <si>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</si>
  <si>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</si>
  <si>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</si>
  <si>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</si>
  <si>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</si>
  <si>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</si>
  <si>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</si>
  <si>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</si>
  <si>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</si>
  <si>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</si>
  <si>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</si>
  <si>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</si>
  <si>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</si>
  <si>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</si>
  <si>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</si>
  <si>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</si>
  <si>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</si>
  <si>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</si>
  <si>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</si>
  <si>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</si>
  <si>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</si>
  <si>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</si>
  <si>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</si>
  <si>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</si>
  <si>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</si>
  <si>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</si>
  <si>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</si>
  <si>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</si>
  <si>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</si>
  <si>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</si>
  <si>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</si>
  <si>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</si>
  <si>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</si>
  <si>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</si>
  <si>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</si>
  <si>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</si>
  <si>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</si>
  <si>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</si>
  <si>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</si>
  <si>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</si>
  <si>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</si>
  <si>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</si>
  <si>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</si>
  <si>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</si>
  <si>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</si>
  <si>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</si>
  <si>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</si>
  <si>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</si>
  <si>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</si>
  <si>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</si>
  <si>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</si>
  <si>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</si>
  <si>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</si>
  <si>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</si>
  <si>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</si>
  <si>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</si>
  <si>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</si>
  <si>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</si>
  <si>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</si>
  <si>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</si>
  <si>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</si>
  <si>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</si>
  <si>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</si>
  <si>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</si>
  <si>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</si>
  <si>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</si>
  <si>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</si>
  <si>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</si>
  <si>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</si>
  <si>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</si>
  <si>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</si>
  <si>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</si>
  <si>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</si>
  <si>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</si>
  <si>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</si>
  <si>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</si>
  <si>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</si>
  <si>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</si>
  <si>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</si>
  <si>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</si>
  <si>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</si>
  <si>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</si>
  <si>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</si>
  <si>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</si>
  <si>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</si>
  <si>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</si>
  <si>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</si>
  <si>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</si>
  <si>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</si>
  <si>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</si>
  <si>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</si>
  <si>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</si>
  <si>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</si>
  <si>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</si>
  <si>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</si>
  <si>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</si>
  <si>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</si>
  <si>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</si>
  <si>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</si>
  <si>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</si>
  <si>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</si>
  <si>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</si>
  <si>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</si>
  <si>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</si>
  <si>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</si>
  <si>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</si>
  <si>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</si>
  <si>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</si>
  <si>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</si>
  <si>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</si>
  <si>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</si>
  <si>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</si>
  <si>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</si>
  <si>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</si>
  <si>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</si>
  <si>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</si>
  <si>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</si>
  <si>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</si>
  <si>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</si>
  <si>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</si>
  <si>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</si>
  <si>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</si>
  <si>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</si>
  <si>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</si>
  <si>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</si>
  <si>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</si>
  <si>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</si>
  <si>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</si>
  <si>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</si>
  <si>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</si>
  <si>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</si>
  <si>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</si>
  <si>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</si>
  <si>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</si>
  <si>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</si>
  <si>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</si>
  <si>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</si>
  <si>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</si>
  <si>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</si>
  <si>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</si>
  <si>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</si>
  <si>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</si>
  <si>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</si>
  <si>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</si>
  <si>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</si>
  <si>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</si>
  <si>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</si>
  <si>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</si>
  <si>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</si>
  <si>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</si>
  <si>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</si>
  <si>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</si>
  <si>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</si>
  <si>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</si>
  <si>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</si>
  <si>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</si>
  <si>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</si>
  <si>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</si>
  <si>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</si>
  <si>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</si>
  <si>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</si>
  <si>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</si>
  <si>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</si>
  <si>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</si>
  <si>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</si>
  <si>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</si>
  <si>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</si>
  <si>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</si>
  <si>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</si>
  <si>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</si>
  <si>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</si>
  <si>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</si>
  <si>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</si>
  <si>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</si>
  <si>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</si>
  <si>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</si>
  <si>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</si>
  <si>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</si>
  <si>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</si>
  <si>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</si>
  <si>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</si>
  <si>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</si>
  <si>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</si>
  <si>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</si>
  <si>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</si>
  <si>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</si>
  <si>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</si>
  <si>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</si>
  <si>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</si>
  <si>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</si>
  <si>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</si>
  <si>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</si>
  <si>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</si>
  <si>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</si>
  <si>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</si>
  <si>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</si>
  <si>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</si>
  <si>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</si>
  <si>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</si>
  <si>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</si>
  <si>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</si>
  <si>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</si>
  <si>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</si>
  <si>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</si>
  <si>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</si>
  <si>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</si>
  <si>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</si>
  <si>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</si>
  <si>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</si>
  <si>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</si>
  <si>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</si>
  <si>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</si>
  <si>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</si>
  <si>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</si>
  <si>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</si>
  <si>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</si>
  <si>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</si>
  <si>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</si>
  <si>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</si>
  <si>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</si>
  <si>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</si>
  <si>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</si>
  <si>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</si>
  <si>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</si>
  <si>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</si>
  <si>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</si>
  <si>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</si>
  <si>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</si>
  <si>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</si>
  <si>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</si>
  <si>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</si>
  <si>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</si>
  <si>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</si>
  <si>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</si>
  <si>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</si>
  <si>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</si>
  <si>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</si>
  <si>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</si>
  <si>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</si>
  <si>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</si>
  <si>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</si>
  <si>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</si>
  <si>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</si>
  <si>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</si>
  <si>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</si>
  <si>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</si>
  <si>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</si>
  <si>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</si>
  <si>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</si>
  <si>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</si>
  <si>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</si>
  <si>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</si>
  <si>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</si>
  <si>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</si>
  <si>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</si>
  <si>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</si>
  <si>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</si>
  <si>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</si>
  <si>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</si>
  <si>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</si>
  <si>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</si>
  <si>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</si>
  <si>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</si>
  <si>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</si>
  <si>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</si>
  <si>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</si>
  <si>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</si>
  <si>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</si>
  <si>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</si>
  <si>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</si>
  <si>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</si>
  <si>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</si>
  <si>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</si>
  <si>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</si>
  <si>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</si>
  <si>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</si>
  <si>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</si>
  <si>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</si>
  <si>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</si>
  <si>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</si>
  <si>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</si>
  <si>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</si>
  <si>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</si>
  <si>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</si>
  <si>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</si>
  <si>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</si>
  <si>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</si>
  <si>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</si>
  <si>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</si>
  <si>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</si>
  <si>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</si>
  <si>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</si>
  <si>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</si>
  <si>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</si>
  <si>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</si>
  <si>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</si>
  <si>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</si>
  <si>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</si>
  <si>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</si>
  <si>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</si>
  <si>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</si>
  <si>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</si>
  <si>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</si>
  <si>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</si>
  <si>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</si>
  <si>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</si>
  <si>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</si>
  <si>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</si>
  <si>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</si>
  <si>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</si>
  <si>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</si>
  <si>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</si>
  <si>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</si>
  <si>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</si>
  <si>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</si>
  <si>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</si>
  <si>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</si>
  <si>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</si>
  <si>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</si>
  <si>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</si>
  <si>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</si>
  <si>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</si>
  <si>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</si>
  <si>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</si>
  <si>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</si>
  <si>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</si>
  <si>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</si>
  <si>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</si>
  <si>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</si>
  <si>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</si>
  <si>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</si>
  <si>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</si>
  <si>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</si>
  <si>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</si>
  <si>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</si>
  <si>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</si>
  <si>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</si>
  <si>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</si>
  <si>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</si>
  <si>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</si>
  <si>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</si>
  <si>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</si>
  <si>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</si>
  <si>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</si>
  <si>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</si>
  <si>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</si>
  <si>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</si>
  <si>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</si>
  <si>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</si>
  <si>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</si>
  <si>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</si>
  <si>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</si>
  <si>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</si>
  <si>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</si>
  <si>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</si>
  <si>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</si>
  <si>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</si>
  <si>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</si>
  <si>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</si>
  <si>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</si>
  <si>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</si>
  <si>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</si>
  <si>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</si>
  <si>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</si>
  <si>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</si>
  <si>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</si>
  <si>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</si>
  <si>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</si>
  <si>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</si>
  <si>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</si>
  <si>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</si>
  <si>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</si>
  <si>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</si>
  <si>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</si>
  <si>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</si>
  <si>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</si>
  <si>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</si>
  <si>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</si>
  <si>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</si>
  <si>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</si>
  <si>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</si>
  <si>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</si>
  <si>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</si>
  <si>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</si>
  <si>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</si>
  <si>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</si>
  <si>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</si>
  <si>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</si>
  <si>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</si>
  <si>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</si>
  <si>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</si>
  <si>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</si>
  <si>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</si>
  <si>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</si>
  <si>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</si>
  <si>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</si>
  <si>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</si>
  <si>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</si>
  <si>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</si>
  <si>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</si>
  <si>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</si>
  <si>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</si>
  <si>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</si>
  <si>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</si>
  <si>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</si>
  <si>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</si>
  <si>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</si>
  <si>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</si>
  <si>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</si>
  <si>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</si>
  <si>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</si>
  <si>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</si>
  <si>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</si>
  <si>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</si>
  <si>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</si>
  <si>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</si>
  <si>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</si>
  <si>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</si>
  <si>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</si>
  <si>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</si>
  <si>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</si>
  <si>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</si>
  <si>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</si>
  <si>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</si>
  <si>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</si>
  <si>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</si>
  <si>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</si>
  <si>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</si>
  <si>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</si>
  <si>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</si>
  <si>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</si>
  <si>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</si>
  <si>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</si>
  <si>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</si>
  <si>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</si>
  <si>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</si>
  <si>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</si>
  <si>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</si>
  <si>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</si>
  <si>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</si>
  <si>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</si>
  <si>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</si>
  <si>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</si>
  <si>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</si>
  <si>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</si>
  <si>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</si>
  <si>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</si>
  <si>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</si>
  <si>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</si>
  <si>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</si>
  <si>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</si>
  <si>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</si>
  <si>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</si>
  <si>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</si>
  <si>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</si>
  <si>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</si>
  <si>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</si>
  <si>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</si>
  <si>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</si>
  <si>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</si>
  <si>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</si>
  <si>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</si>
  <si>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</si>
  <si>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</si>
  <si>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</si>
  <si>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</si>
  <si>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</si>
  <si>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</si>
  <si>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</si>
  <si>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</si>
  <si>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</si>
  <si>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</si>
  <si>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</si>
  <si>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</si>
  <si>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</si>
  <si>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</si>
  <si>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</si>
  <si>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</si>
  <si>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</si>
  <si>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</si>
  <si>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</si>
  <si>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</si>
  <si>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</si>
  <si>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</si>
  <si>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</si>
  <si>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</si>
  <si>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</si>
  <si>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</si>
  <si>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</si>
  <si>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</si>
  <si>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</si>
  <si>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</si>
  <si>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</si>
  <si>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</si>
  <si>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</si>
  <si>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</si>
  <si>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</si>
  <si>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</si>
  <si>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</si>
  <si>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</si>
  <si>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</si>
  <si>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</si>
  <si>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</si>
  <si>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</si>
  <si>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</si>
  <si>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</si>
  <si>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</si>
  <si>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</si>
  <si>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</si>
  <si>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</si>
  <si>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</si>
  <si>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</si>
  <si>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</si>
  <si>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</si>
  <si>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</si>
  <si>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</si>
  <si>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</si>
  <si>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</si>
  <si>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</si>
  <si>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</si>
  <si>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</si>
  <si>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</si>
  <si>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</si>
  <si>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</si>
  <si>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</si>
  <si>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</si>
  <si>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</si>
  <si>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</si>
  <si>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</si>
  <si>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</si>
  <si>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</si>
  <si>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</si>
  <si>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</si>
  <si>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</si>
  <si>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</si>
  <si>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</si>
  <si>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</si>
  <si>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</si>
  <si>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</si>
  <si>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</si>
  <si>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</si>
  <si>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</si>
  <si>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</si>
  <si>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</si>
  <si>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</si>
  <si>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</si>
  <si>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</si>
  <si>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</si>
  <si>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</si>
  <si>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</si>
  <si>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</si>
  <si>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</si>
  <si>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</si>
  <si>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</si>
  <si>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</si>
  <si>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</si>
  <si>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</si>
  <si>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</si>
  <si>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</si>
  <si>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</si>
  <si>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</si>
  <si>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</si>
  <si>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</si>
  <si>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</si>
  <si>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</si>
  <si>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</si>
  <si>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</si>
  <si>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</si>
  <si>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</si>
  <si>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</si>
  <si>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</si>
  <si>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</si>
  <si>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</si>
  <si>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</si>
  <si>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</si>
  <si>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</si>
  <si>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</si>
  <si>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</si>
  <si>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</si>
  <si>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</si>
  <si>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</si>
  <si>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</si>
  <si>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</si>
  <si>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</si>
  <si>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</si>
  <si>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</si>
  <si>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</si>
  <si>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</si>
  <si>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</si>
  <si>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</si>
  <si>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</si>
  <si>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</si>
  <si>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</si>
  <si>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</si>
  <si>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</si>
  <si>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</si>
  <si>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</si>
  <si>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</si>
  <si>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</si>
  <si>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</si>
  <si>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</si>
  <si>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</si>
  <si>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</si>
  <si>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</si>
  <si>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</si>
  <si>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</si>
  <si>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</si>
  <si>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</si>
  <si>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</si>
  <si>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</si>
  <si>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</si>
  <si>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</si>
  <si>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</si>
  <si>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</si>
  <si>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</si>
  <si>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</si>
  <si>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</si>
  <si>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</si>
  <si>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</si>
  <si>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</si>
  <si>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</si>
  <si>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</si>
  <si>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</si>
  <si>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</si>
  <si>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</si>
  <si>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</si>
  <si>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</si>
  <si>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</si>
  <si>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</si>
  <si>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</si>
  <si>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</si>
  <si>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</si>
  <si>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</si>
  <si>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</si>
  <si>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</si>
  <si>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</si>
  <si>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</si>
  <si>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</si>
  <si>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</si>
  <si>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</si>
  <si>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</si>
  <si>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</si>
  <si>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</si>
  <si>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</si>
  <si>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</si>
  <si>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</si>
  <si>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</si>
  <si>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</si>
  <si>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</si>
  <si>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CHE-123.456.789</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</si>
  <si>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</si>
  <si>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</si>
  <si>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</si>
  <si>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</si>
  <si>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</si>
  <si>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</si>
  <si>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</si>
  <si>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</si>
  <si>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</si>
  <si>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</si>
  <si>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</si>
  <si>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</si>
  <si>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</si>
  <si>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</si>
  <si>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</si>
  <si>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</si>
  <si>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</si>
  <si>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</si>
  <si>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</si>
  <si>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</si>
  <si>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</si>
  <si>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</si>
  <si>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</si>
  <si>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</si>
  <si>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</si>
  <si>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</si>
  <si>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</si>
  <si>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</si>
  <si>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</si>
  <si>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</si>
  <si>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</si>
  <si>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</si>
  <si>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</si>
  <si>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</si>
  <si>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</si>
  <si>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</si>
  <si>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</si>
  <si>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Datum Inbetriebnahme</t>
  </si>
  <si>
    <t>Date de mise en service</t>
  </si>
  <si>
    <t>Data di messa in servizio</t>
  </si>
  <si>
    <t>EGID</t>
  </si>
  <si>
    <t>Marke/Hersteller</t>
  </si>
  <si>
    <t>Marque/fabricant</t>
  </si>
  <si>
    <t>Marchio/produttore</t>
  </si>
  <si>
    <t xml:space="preserve">Classe d'efficacité énergétique </t>
  </si>
  <si>
    <t xml:space="preserve">Classe di efficienza energetica </t>
  </si>
  <si>
    <t>Gebäude</t>
  </si>
  <si>
    <t>Bâtiment</t>
  </si>
  <si>
    <t>Edificio</t>
  </si>
  <si>
    <t>Gebäudekategorie</t>
  </si>
  <si>
    <t>Catégorie de bâtiment</t>
  </si>
  <si>
    <t>Categoria di edificio</t>
  </si>
  <si>
    <t>row</t>
  </si>
  <si>
    <t>col</t>
  </si>
  <si>
    <t>Wohnung</t>
  </si>
  <si>
    <t>Logement</t>
  </si>
  <si>
    <t>Alloggiamento</t>
  </si>
  <si>
    <t>Nutzung</t>
  </si>
  <si>
    <t>Utilisation</t>
  </si>
  <si>
    <t>Utilizzo</t>
  </si>
  <si>
    <t xml:space="preserve">Energie-effizienz-klasse </t>
  </si>
  <si>
    <t>UID</t>
  </si>
  <si>
    <t xml:space="preserve">Wärmebedarf </t>
  </si>
  <si>
    <t>Demande de chauffage</t>
  </si>
  <si>
    <t>Fabbisogno di riscaldamento</t>
  </si>
  <si>
    <t>Surface de référence énergétique</t>
  </si>
  <si>
    <t>Superficie di riferimento energetico</t>
  </si>
  <si>
    <t>F</t>
  </si>
  <si>
    <t>I</t>
  </si>
  <si>
    <t>Erste Fassung</t>
  </si>
  <si>
    <t>m²</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</si>
  <si>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</si>
  <si>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</si>
  <si>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</si>
  <si>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</si>
  <si>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</si>
  <si>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</si>
  <si>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</si>
  <si>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</si>
  <si>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</si>
  <si>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</si>
  <si>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</si>
  <si>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</si>
  <si>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</si>
  <si>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</si>
  <si>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</si>
  <si>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</si>
  <si>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</si>
  <si>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</si>
  <si>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</si>
  <si>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</si>
  <si>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</si>
  <si>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</si>
  <si>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</si>
  <si>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</si>
  <si>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</si>
  <si>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</si>
  <si>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</si>
  <si>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</si>
  <si>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</si>
  <si>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</si>
  <si>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</si>
  <si>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</si>
  <si>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</si>
  <si>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</si>
  <si>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</si>
  <si>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</si>
  <si>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</si>
  <si>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</si>
  <si>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</si>
  <si>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</si>
  <si>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</si>
  <si>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</si>
  <si>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</si>
  <si>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</si>
  <si>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</si>
  <si>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</si>
  <si>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</si>
  <si>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</si>
  <si>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</si>
  <si>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</si>
  <si>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</si>
  <si>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</si>
  <si>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</si>
  <si>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</si>
  <si>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</si>
  <si>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</si>
  <si>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</si>
  <si>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</si>
  <si>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</si>
  <si>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</si>
  <si>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</si>
  <si>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</si>
  <si>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</si>
  <si>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</si>
  <si>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</si>
  <si>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</si>
  <si>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</si>
  <si>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</si>
  <si>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</si>
  <si>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</si>
  <si>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</si>
  <si>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</si>
  <si>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</si>
  <si>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Disclaimer</t>
  </si>
  <si>
    <t>Anwendungsbereich</t>
  </si>
  <si>
    <t>Beschreibung</t>
  </si>
  <si>
    <t>Anforderungen</t>
  </si>
  <si>
    <t>Nachweis</t>
  </si>
  <si>
    <t>bis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</si>
  <si>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</si>
  <si>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</si>
  <si>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</si>
  <si>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</si>
  <si>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</si>
  <si>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</si>
  <si>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</si>
  <si>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</si>
  <si>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</si>
  <si>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</si>
  <si>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</si>
  <si>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</si>
  <si>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</si>
  <si>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</si>
  <si>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</si>
  <si>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</si>
  <si>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</si>
  <si>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</si>
  <si>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</si>
  <si>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</si>
  <si>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</si>
  <si>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</si>
  <si>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</si>
  <si>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</si>
  <si>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</si>
  <si>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</si>
  <si>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</si>
  <si>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</si>
  <si>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</si>
  <si>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</si>
  <si>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</si>
  <si>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</si>
  <si>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</si>
  <si>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</si>
  <si>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</si>
  <si>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</si>
  <si>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</si>
  <si>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</si>
  <si>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</si>
  <si>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</si>
  <si>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</si>
  <si>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</si>
  <si>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</si>
  <si>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</si>
  <si>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</si>
  <si>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</si>
  <si>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</si>
  <si>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</si>
  <si>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</si>
  <si>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</si>
  <si>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</si>
  <si>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</si>
  <si>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</si>
  <si>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</si>
  <si>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</si>
  <si>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</si>
  <si>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</si>
  <si>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</si>
  <si>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</si>
  <si>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</si>
  <si>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</si>
  <si>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</si>
  <si>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</si>
  <si>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</si>
  <si>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</si>
  <si>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</si>
  <si>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</si>
  <si>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Beispiel AG</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</si>
  <si>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</si>
  <si>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</si>
  <si>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</si>
  <si>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</si>
  <si>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</si>
  <si>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</si>
  <si>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</si>
  <si>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</si>
  <si>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</si>
  <si>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</si>
  <si>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</si>
  <si>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</si>
  <si>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</si>
  <si>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</si>
  <si>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</si>
  <si>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</si>
  <si>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</si>
  <si>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</si>
  <si>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</si>
  <si>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</si>
  <si>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</si>
  <si>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</si>
  <si>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</si>
  <si>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</si>
  <si>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</si>
  <si>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</si>
  <si>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</si>
  <si>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</si>
  <si>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</si>
  <si>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</si>
  <si>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</si>
  <si>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Strombedarf</t>
  </si>
  <si>
    <t>Modellkennzeichnung</t>
  </si>
  <si>
    <t>Identification du modèle</t>
  </si>
  <si>
    <t>Etichettatura del modello</t>
  </si>
  <si>
    <t>Einsparprotokoll</t>
  </si>
  <si>
    <t>Protocole d'économie</t>
  </si>
  <si>
    <t>Protocollo di risparmio</t>
  </si>
  <si>
    <t>Titre</t>
  </si>
  <si>
    <t>Champ d'application</t>
  </si>
  <si>
    <t>Description (II)</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</si>
  <si>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</si>
  <si>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</si>
  <si>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</si>
  <si>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</si>
  <si>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</si>
  <si>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</si>
  <si>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</si>
  <si>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</si>
  <si>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</si>
  <si>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</si>
  <si>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</si>
  <si>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</si>
  <si>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</si>
  <si>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</si>
  <si>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 xml:space="preserve">non devono essere comunicate in modo sistematico, ma devono poter essere presentati entro 30 giorni in caso di ispezione da parte dell’autorità di esecuzione. </t>
  </si>
  <si>
    <t>Justificatifs</t>
  </si>
  <si>
    <t>alt und neu</t>
  </si>
  <si>
    <t>alt neu</t>
  </si>
  <si>
    <t>Ancien / Nouveau système</t>
  </si>
  <si>
    <t>Altes / Neues System</t>
  </si>
  <si>
    <t>Vecchio / Nuovo sistema</t>
  </si>
  <si>
    <t>EBF</t>
  </si>
  <si>
    <t>Speichergasse 6</t>
  </si>
  <si>
    <t>SRE = Surface de référence énergétique</t>
  </si>
  <si>
    <t>SRE = Superficie di riferimento energetico</t>
  </si>
  <si>
    <t>EBF = Energiebezugsfläche</t>
  </si>
  <si>
    <t>Diverese Layout Anpassungen</t>
  </si>
  <si>
    <t>Aufnahme einer Übersichtstabelle über die Änderungen zwischen den früheren Versionen</t>
  </si>
  <si>
    <t>Einfügen des Einsparprotokolls (Tabelle A)</t>
  </si>
  <si>
    <t>Intégration du protocole d'économie (tableau A)</t>
  </si>
  <si>
    <t>Änderung und Aufnahme von Feldern in der Monitoringliste  (Tabelle B)</t>
  </si>
  <si>
    <t>Modification et ajout de champs dans la liste de monitoring (tableau B)</t>
  </si>
  <si>
    <t>Divers changements de mise en page</t>
  </si>
  <si>
    <t>Varie modifiche di layout</t>
  </si>
  <si>
    <t>Modifica e aggiunta di campi nell'elenco di monitoraggio  (tabella B)</t>
  </si>
  <si>
    <t>Aggiunta di una tabella riassuntiva delle modifiche apportate nelle versioni precedenti</t>
  </si>
  <si>
    <t>Integrazione del protocollo di risparmio nel documento (tabella A)</t>
  </si>
  <si>
    <t>Date</t>
  </si>
  <si>
    <t>Datum</t>
  </si>
  <si>
    <t>Data</t>
  </si>
  <si>
    <t>Der Ersatz und die Inbetriebnahme des neuen Systems müssen durch eine qualifizierte Fachperson oder Firma durchgeführt werden.</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</si>
  <si>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</si>
  <si>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</si>
  <si>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</si>
  <si>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</si>
  <si>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</si>
  <si>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</si>
  <si>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</si>
  <si>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</si>
  <si>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</si>
  <si>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</si>
  <si>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</si>
  <si>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</si>
  <si>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</si>
  <si>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</si>
  <si>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</si>
  <si>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</si>
  <si>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</si>
  <si>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</si>
  <si>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</si>
  <si>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</si>
  <si>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</si>
  <si>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kWh</t>
  </si>
  <si>
    <t>Anrechenbare Stromeinsparungen* [kWh]</t>
  </si>
  <si>
    <t>Économies d’électricité comptabilisables* [kWh]</t>
  </si>
  <si>
    <t>Risparmio di elettricità computabile* [kWh]</t>
  </si>
  <si>
    <t>Einsparungen (gesamte)</t>
  </si>
  <si>
    <t>Économies (totales)</t>
  </si>
  <si>
    <t>Risparmi (totali)</t>
  </si>
  <si>
    <t>Elektrizitätslieferant</t>
  </si>
  <si>
    <t>Fournisseur d'électricité</t>
  </si>
  <si>
    <t>Fornitore di elettricità</t>
  </si>
  <si>
    <t>Energia Beispiel AG</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</si>
  <si>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</si>
  <si>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</si>
  <si>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</si>
  <si>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</si>
  <si>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</si>
  <si>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</si>
  <si>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</si>
  <si>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</si>
  <si>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</si>
  <si>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</si>
  <si>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</si>
  <si>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</si>
  <si>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</si>
  <si>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</si>
  <si>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</si>
  <si>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</si>
  <si>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</si>
  <si>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</si>
  <si>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</si>
  <si>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</si>
  <si>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</si>
  <si>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</si>
  <si>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</si>
  <si>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</si>
  <si>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</si>
  <si>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</si>
  <si>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</si>
  <si>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</si>
  <si>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</si>
  <si>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</si>
  <si>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</si>
  <si>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</si>
  <si>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</si>
  <si>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</si>
  <si>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</si>
  <si>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</si>
  <si>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Cat.</t>
  </si>
  <si>
    <t>Lang_measure</t>
  </si>
  <si>
    <t>Die anrechenbaren Stromeinsparungen der Massnahme werden abhängig von den festgelegten Eingabevariablen durch die Monitoringliste in Kilowattstunden berechnet. Informationen zu den Annahmen und der Berechnungsmethode sind in der zugehörigen Dokumentation</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</si>
  <si>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</si>
  <si>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</si>
  <si>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</si>
  <si>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eindeutige Identifikation, die es ermöglicht, auf einer frei zugänglichen Website die Anforderungen in Tabelle 1 zu prüfen</t>
  </si>
  <si>
    <t>Identification univoque permettant de vérifier les exigences du tableau 1 sur un site web librement accessible.</t>
  </si>
  <si>
    <t>Identificazione univoca che consente di verificare i requisiti indicati nella tabella 1 su un sito web liberamente accessibile.</t>
  </si>
  <si>
    <t>Wohnen MFH</t>
  </si>
  <si>
    <t>Habitat collectif</t>
  </si>
  <si>
    <t>Abitazioni plurifamiliari</t>
  </si>
  <si>
    <t>Hotel</t>
  </si>
  <si>
    <t>Hôtel</t>
  </si>
  <si>
    <t>Albergo</t>
  </si>
  <si>
    <t>Andere</t>
  </si>
  <si>
    <t>Autre</t>
  </si>
  <si>
    <t>Altro</t>
  </si>
  <si>
    <t>W</t>
  </si>
  <si>
    <t>Grenzwert (P1)</t>
  </si>
  <si>
    <t>Valeur limite (P1)</t>
  </si>
  <si>
    <t>Valore limite (P1)</t>
  </si>
  <si>
    <t>Potenza nominale (P1)</t>
  </si>
  <si>
    <t>t</t>
  </si>
  <si>
    <t>kWh/a</t>
  </si>
  <si>
    <t>PUMPA</t>
  </si>
  <si>
    <t>TZS-12</t>
  </si>
  <si>
    <t>NTSP</t>
  </si>
  <si>
    <t>O123</t>
  </si>
  <si>
    <t>Puissance électrique nominale (P1)</t>
  </si>
  <si>
    <t>Elektrische Nenn-Leistung (P1)</t>
  </si>
  <si>
    <t>Hnom</t>
  </si>
  <si>
    <t>Qnom</t>
  </si>
  <si>
    <t>max</t>
  </si>
  <si>
    <t>nom</t>
  </si>
  <si>
    <t>eta</t>
  </si>
  <si>
    <t>mH</t>
  </si>
  <si>
    <t>m3/h</t>
  </si>
  <si>
    <t>P</t>
  </si>
  <si>
    <t>Q</t>
  </si>
  <si>
    <t>H</t>
  </si>
  <si>
    <t>Potenza elettrica selezionata</t>
  </si>
  <si>
    <t>Elektrische Leistungs-stufe</t>
  </si>
  <si>
    <t>i</t>
  </si>
  <si>
    <t>Ersatz von Warmwasserzirkulationspumpen in Gebäuden</t>
  </si>
  <si>
    <t xml:space="preserve">Umwälzpumpen für Warmwasser-Zirkulationskreise in Gebäuden. </t>
  </si>
  <si>
    <t xml:space="preserve">Ersatz einer externen Umwälzpumpe für Warmwasser-Zirkulationskreise in Gebäuden durch ein effizienteres Modell. </t>
  </si>
  <si>
    <t xml:space="preserve">Bilder/Fotos der Typenschilder der alten Geräte und neuen Anlage (Format PDF, PNG oder JPEG) </t>
  </si>
  <si>
    <t>Energieeffizienz</t>
  </si>
  <si>
    <t>Efficacité énergétique</t>
  </si>
  <si>
    <t xml:space="preserve">Die Rücklauftemperatur der Warmwasserverteilung muss auf maximal 55°C eingestellt sein.
Die warmgehaltenen Teile müssen gemäss Ziffer 5.3 SIA 385/1:2020 mit Wärmedämmung versehen sein. </t>
  </si>
  <si>
    <t>Auslegung</t>
  </si>
  <si>
    <t>Die elektrische Nennleistung P1 der neuen Umwälzpumpe darf den Mittelwert zwischen dem Grenz- und Zielwert gemäss Ziffer 5.6 SIA 385/1:2020 nicht überschreiten.</t>
  </si>
  <si>
    <t xml:space="preserve">Pompes de circulation pour les circuits d’eau chaude sanitaire dans les bâtiments. </t>
  </si>
  <si>
    <t xml:space="preserve">Remplacement d’une pompe de circulation pour les circuits d’eau chaude sanitaire dans les bâtiments par un modèle plus efficace sur le plan énergétique. </t>
  </si>
  <si>
    <t>Dimensionnement</t>
  </si>
  <si>
    <t>La puissance électrique nominale P1 de la nouvelle pompe à circulation ne doit pas dépasser la moyenne entre la valeur limite et la valeur cible définies au chiffre 5.6 SIA 385/1:2020.</t>
  </si>
  <si>
    <t xml:space="preserve">Les images/photos des plaques signalétiques des anciens appareils ainsi que des nouvelles installations (format PDF, PNG ou JPEG) </t>
  </si>
  <si>
    <t>Sostituzione di pompe di ricircolo dell’acqua calda presenti in edifici</t>
  </si>
  <si>
    <t xml:space="preserve">Circolatori per circuiti di ricircolo dell’acqua calda presenti negli edifici. </t>
  </si>
  <si>
    <t xml:space="preserve">Sostituzione con un modello più efficiente di un circolatore per circuiti di ricircolo dell’acqua calda presenti in edifici. </t>
  </si>
  <si>
    <t xml:space="preserve">Immagini/foto delle targhette delle vecchie apparecchiature e delle nuove installazioni (formato PDF, PNG o JPEG) </t>
  </si>
  <si>
    <t>Efficienza energetica</t>
  </si>
  <si>
    <t>Dimensionamento</t>
  </si>
  <si>
    <t>La potenza elettrica nominale P1 del nuovo circolatore non deve superare la media tra valore limite e valore target, in conformità all’articolo 5.6 della norma SIA 385/1:2020.</t>
  </si>
  <si>
    <t xml:space="preserve">La température de retour du circuit d'eau chaude doit être fixée à 55°C maximum.
Les parties chaudes doivent être équipées d’une isolation thermique conforme au chiffre 5.3 SIA 385/1:2020. </t>
  </si>
  <si>
    <t xml:space="preserve">La temperatura di ritorno del circuito dell'acqua calda deve essere impostata al massimo a 55°C.
Le parti mantenute calde devono essere dotate di isolamento termico in conformità all’articolo 5.3 della norma SIA 385/1:2020. </t>
  </si>
  <si>
    <t>∆P konstant</t>
  </si>
  <si>
    <t>∆P proportional zum Durchfluss</t>
  </si>
  <si>
    <t>B</t>
  </si>
  <si>
    <t>Fester oder wählbarer Drehzahl</t>
  </si>
  <si>
    <t>Neubauten / saniert</t>
  </si>
  <si>
    <t>Bestand, &gt; 800 m ü. M.</t>
  </si>
  <si>
    <t>Bestand, ≤ 800 m ü. M.</t>
  </si>
  <si>
    <t>Heizgruppe</t>
  </si>
  <si>
    <t>Groupe de chauffage</t>
  </si>
  <si>
    <t>Application</t>
  </si>
  <si>
    <t>Anwendung</t>
  </si>
  <si>
    <t>Applicazione</t>
  </si>
  <si>
    <t>Gruppo di riscaldamento</t>
  </si>
  <si>
    <t>TZS-28</t>
  </si>
  <si>
    <t>Regulierung</t>
  </si>
  <si>
    <t>Régulation</t>
  </si>
  <si>
    <t>Regolazione</t>
  </si>
  <si>
    <t>O124</t>
  </si>
  <si>
    <t>O125</t>
  </si>
  <si>
    <t>CHE-123.456.790</t>
  </si>
  <si>
    <t>CHE-123.456.791</t>
  </si>
  <si>
    <t>kW</t>
  </si>
  <si>
    <t>Potenza termica nominale</t>
  </si>
  <si>
    <t>Puissance de chauffage nominale</t>
  </si>
  <si>
    <t>Nennwärme-leistung</t>
  </si>
  <si>
    <t>m³</t>
  </si>
  <si>
    <t>K</t>
  </si>
  <si>
    <t>Förderhöhe</t>
  </si>
  <si>
    <t>Durchfluss</t>
  </si>
  <si>
    <t>Débit</t>
  </si>
  <si>
    <t>Puissance hydraulique</t>
  </si>
  <si>
    <t>∆T
(Vor- und Rücklauf)</t>
  </si>
  <si>
    <t>∆T 
(aller et retour)</t>
  </si>
  <si>
    <t>Hydrau-lische Leistung</t>
  </si>
  <si>
    <t>EEI</t>
  </si>
  <si>
    <t>Circuit primaire</t>
  </si>
  <si>
    <t>Primärkreislauf</t>
  </si>
  <si>
    <t>Circuito primario</t>
  </si>
  <si>
    <t>Länge der Zirkulations-leitungen</t>
  </si>
  <si>
    <t>Longueur des conduites de circulation</t>
  </si>
  <si>
    <t>l</t>
  </si>
  <si>
    <t>Lcirc</t>
  </si>
  <si>
    <t>m</t>
  </si>
  <si>
    <t>Sistema di circolazione</t>
  </si>
  <si>
    <t>Zirkulationssystem</t>
  </si>
  <si>
    <t>Ladekreis</t>
  </si>
  <si>
    <t>Circuito di carico</t>
  </si>
  <si>
    <t>Circuit de recharge</t>
  </si>
  <si>
    <t>Boucle de circulation</t>
  </si>
  <si>
    <t>Neuf / assaini</t>
  </si>
  <si>
    <t>Velocità fissa o selezionabile</t>
  </si>
  <si>
    <t>∆P constante</t>
  </si>
  <si>
    <t>∆P proportionnelle au débit</t>
  </si>
  <si>
    <t>Vitesse fixe ou sélectionnable</t>
  </si>
  <si>
    <t>∆P costante</t>
  </si>
  <si>
    <t>∆P proporzionale alla portata</t>
  </si>
  <si>
    <t>Lunghezza delle tubazioni di circolazione</t>
  </si>
  <si>
    <t>Esistente, ≤ 800 m s.l.m.</t>
  </si>
  <si>
    <t>Esistente, &gt; 800 m s.l.m.</t>
  </si>
  <si>
    <t>Nuovo / ristrutturato</t>
  </si>
  <si>
    <t>∆T
(andata e ritorno)</t>
  </si>
  <si>
    <t>Portata</t>
  </si>
  <si>
    <t>Altezza manometrica</t>
  </si>
  <si>
    <t>Potenza idraulica</t>
  </si>
  <si>
    <t>Heures de fonctionnement</t>
  </si>
  <si>
    <t>Ore di funzionamento</t>
  </si>
  <si>
    <t>Betriebs-stunden</t>
  </si>
  <si>
    <t>Sys</t>
  </si>
  <si>
    <t>Bitte füllen Sie nur eines der beiden Felder unten aus.</t>
  </si>
  <si>
    <t>Compila solo uno dei due campi sottostanti.</t>
  </si>
  <si>
    <t>Veuillez remplir seulement un des deux champs ci-dessous.</t>
  </si>
  <si>
    <t>Energie-bezugs-fläche</t>
  </si>
  <si>
    <t xml:space="preserve">Umwälzpumpen für hydraulische Wärmeverteilsysteme (Primärkreislauf und Heizgruppen) in Gebäuden. </t>
  </si>
  <si>
    <t xml:space="preserve">Pompes de circulation pour systèmes de distribution de chaleur hydrauliques (circuit primaire et groupes de chauffage) dans les bâtiments. </t>
  </si>
  <si>
    <t>Ersatz einer externen Umwälzpumpe (nachfolgend Umwälzpumpe) hydraulische Wärmeverteilsysteme (Primärkreislauf und Heizgruppen) in Gebäuden gemäss Energieeffizienzverordnung (SR 730.02; EnEV) durch ein effizienteres Modell.</t>
  </si>
  <si>
    <t>Energieeffizienz (gemäss EnEV)</t>
  </si>
  <si>
    <t>Efficacité énergétique (selon OEEE)</t>
  </si>
  <si>
    <t>Efficienza energetica (secondo OEEne)</t>
  </si>
  <si>
    <t>Die elektrische Nennleistung P1 der neuen Umwälzpumpe muss auf die Normheizlast (und nicht die installierte Wärmeerzeugerleistung) der Gruppe oder des Gebäudes ausgelegt werden.</t>
  </si>
  <si>
    <t>Circolatori per sistemi di distribuzione del calore idraulici (circuito primario e gruppi di riscaldamento) negli edifici.</t>
  </si>
  <si>
    <t>La puissance électrique nominale P1 du nouveau circulateur doit être dimensionnée en fonction de la charge thermique normale (et non de la puissance installée du générateur de chaleur) du groupe ou du bâtiment.</t>
  </si>
  <si>
    <t>Remplacement d'une pompe de circulation externe (ci-après circulateur) dans les systèmes de distribution de chaleur hydrauliques (circuit primaire et groupes de chauffage) des bâtiments conformément à l'ordonnance sur l'efficacité énergétique (RS 730.02; OEEE) par un modèle plus efficace.</t>
  </si>
  <si>
    <t>Sostituzione di una pompa di circolazione esterna (di seguito circolatore) nei sistemi di distribuzione del calore idraulici (circuito primario e gruppi di riscaldamento) negli edifici conformemente all'ordinanza sull'efficienza energetica (SR 730.02; OEEne) con un modello più efficiente.</t>
  </si>
  <si>
    <t>La potenza elettrica nominale P1 del nuovo circolatore deve essere dimensionata in base al carico termico standard (e non alla potenza del generatore di calore installato) del gruppo o dell'edificio.</t>
  </si>
  <si>
    <r>
      <t>Nassläufer-Umwälzpumpe mit 
Q &lt; 1.8 m</t>
    </r>
    <r>
      <rPr>
        <sz val="10"/>
        <color theme="1"/>
        <rFont val="Arial"/>
        <family val="2"/>
      </rPr>
      <t>³</t>
    </r>
    <r>
      <rPr>
        <sz val="10"/>
        <color theme="1"/>
        <rFont val="Arial Narrow"/>
        <family val="2"/>
      </rPr>
      <t>/h: EEI ≤ 18
Nassläufer-Umwälzpumpe mit 
Q ≥ 1.8 m³/h: EEI ≤ 17
Wasserpumpe mit Motor: 
MEI ≥ 0.7 (mit IE4 Motor)
Q = nominaler Durchfluss</t>
    </r>
  </si>
  <si>
    <t>Circulateur sans presse-étoupe avec 
Q &lt; 1.8 m³/h : EEI ≤ 18
Circulateur sans presse-étoupe avec 
Q ≥ 1.8 m³/h : EEI ≤ 17
Pompe à eau avec moteur : 
MEI ≥ 0.7 (avec moteur IE4)
Q = débit nominale</t>
  </si>
  <si>
    <t>Circolatori senza premistoppa con 
Q &lt; 1.8 m³/h: EEI ≤ 18
Circolatori senza premistoppa con 
Q ≥ 1.8 m³/h: EEI ≤ 17
Pompa per acqua con motore: 
MEI ≥ 0.7 (con motore IE4)
Q = portata nominale</t>
  </si>
  <si>
    <t>Norm-Heizlast</t>
  </si>
  <si>
    <t>Altre</t>
  </si>
  <si>
    <t>HZ-02a</t>
  </si>
  <si>
    <t>Ersatz von Heizungs-Umwälzpumpen in Gebäuden</t>
  </si>
  <si>
    <t>Geleichung</t>
  </si>
  <si>
    <t>Équation</t>
  </si>
  <si>
    <t>Equazione</t>
  </si>
  <si>
    <r>
      <t>E</t>
    </r>
    <r>
      <rPr>
        <b/>
        <vertAlign val="subscript"/>
        <sz val="9"/>
        <color theme="1"/>
        <rFont val="Arial"/>
        <family val="2"/>
      </rPr>
      <t>eco</t>
    </r>
  </si>
  <si>
    <r>
      <t>N</t>
    </r>
    <r>
      <rPr>
        <vertAlign val="subscript"/>
        <sz val="9"/>
        <color theme="1"/>
        <rFont val="Arial"/>
        <family val="2"/>
      </rPr>
      <t>s</t>
    </r>
  </si>
  <si>
    <r>
      <t>f</t>
    </r>
    <r>
      <rPr>
        <vertAlign val="subscript"/>
        <sz val="9"/>
        <color theme="1"/>
        <rFont val="Arial"/>
        <family val="2"/>
      </rPr>
      <t>eco</t>
    </r>
  </si>
  <si>
    <r>
      <t>E</t>
    </r>
    <r>
      <rPr>
        <b/>
        <vertAlign val="subscript"/>
        <sz val="9"/>
        <color theme="1"/>
        <rFont val="Arial"/>
        <family val="2"/>
      </rPr>
      <t>alt</t>
    </r>
  </si>
  <si>
    <t>MWh</t>
  </si>
  <si>
    <t>MWh/a</t>
  </si>
  <si>
    <t>Helpers</t>
  </si>
  <si>
    <t>Reg, alt</t>
  </si>
  <si>
    <t>Reg, neu</t>
  </si>
  <si>
    <r>
      <t>f</t>
    </r>
    <r>
      <rPr>
        <vertAlign val="subscript"/>
        <sz val="9"/>
        <color theme="1"/>
        <rFont val="Arial"/>
        <family val="2"/>
      </rPr>
      <t>R,alt</t>
    </r>
  </si>
  <si>
    <r>
      <t>E</t>
    </r>
    <r>
      <rPr>
        <vertAlign val="subscript"/>
        <sz val="9"/>
        <color theme="1"/>
        <rFont val="Arial"/>
        <family val="2"/>
      </rPr>
      <t>100%,alt</t>
    </r>
  </si>
  <si>
    <r>
      <t>f</t>
    </r>
    <r>
      <rPr>
        <vertAlign val="subscript"/>
        <sz val="9"/>
        <color theme="1"/>
        <rFont val="Arial"/>
        <family val="2"/>
      </rPr>
      <t>R,neu</t>
    </r>
  </si>
  <si>
    <r>
      <t>E</t>
    </r>
    <r>
      <rPr>
        <vertAlign val="subscript"/>
        <sz val="9"/>
        <color theme="1"/>
        <rFont val="Arial"/>
        <family val="2"/>
      </rPr>
      <t>100%,neu</t>
    </r>
  </si>
  <si>
    <r>
      <t>E</t>
    </r>
    <r>
      <rPr>
        <b/>
        <vertAlign val="subscript"/>
        <sz val="9"/>
        <color theme="1"/>
        <rFont val="Arial"/>
        <family val="2"/>
      </rPr>
      <t>neu</t>
    </r>
  </si>
  <si>
    <r>
      <t>t</t>
    </r>
    <r>
      <rPr>
        <vertAlign val="subscript"/>
        <sz val="9"/>
        <color theme="1"/>
        <rFont val="Arial"/>
        <family val="2"/>
      </rPr>
      <t>on</t>
    </r>
  </si>
  <si>
    <t>h/a</t>
  </si>
  <si>
    <r>
      <t>f</t>
    </r>
    <r>
      <rPr>
        <vertAlign val="subscript"/>
        <sz val="9"/>
        <color theme="1"/>
        <rFont val="Arial"/>
        <family val="2"/>
      </rPr>
      <t>t,y</t>
    </r>
  </si>
  <si>
    <r>
      <t>E</t>
    </r>
    <r>
      <rPr>
        <b/>
        <vertAlign val="subscript"/>
        <sz val="9"/>
        <color theme="1"/>
        <rFont val="Arial"/>
        <family val="2"/>
      </rPr>
      <t>y,neu</t>
    </r>
  </si>
  <si>
    <r>
      <t>E</t>
    </r>
    <r>
      <rPr>
        <b/>
        <vertAlign val="subscript"/>
        <sz val="9"/>
        <color theme="1"/>
        <rFont val="Arial"/>
        <family val="2"/>
      </rPr>
      <t>y,alt</t>
    </r>
  </si>
  <si>
    <t>Fester oder wählbarer Drehzahl (nicht reguliert)</t>
  </si>
  <si>
    <t>Delta P konstant (c)</t>
  </si>
  <si>
    <r>
      <t xml:space="preserve">Delta P proportional zum Durchfluss </t>
    </r>
    <r>
      <rPr>
        <b/>
        <sz val="9"/>
        <color theme="1"/>
        <rFont val="Arial"/>
        <family val="2"/>
      </rPr>
      <t>(v)</t>
    </r>
  </si>
  <si>
    <t>P1 max</t>
  </si>
  <si>
    <t>Gesperrtes Feld</t>
  </si>
  <si>
    <t>Hier können Sie den unternehmensinternen Dateinamen einfügen</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</si>
  <si>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</si>
  <si>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I componenti soggetti a consumo dei vecchi apparecchi non possono continuare a essere utilizzati in Svizzera. I documenti del corretto smaltimento o dell'esportazione devono essere dimostrati su richiesta.</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</si>
  <si>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</si>
  <si>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</si>
  <si>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Hauteur mano-métrique</t>
  </si>
  <si>
    <t>Puissance de chauf. nominale</t>
  </si>
  <si>
    <t>measure_type</t>
  </si>
  <si>
    <t>Les économies d’électricité comptabilisables de la mesure sont calculées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</si>
  <si>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kilowattora sulla base dell'elenco di monitoraggio, in funzione delle variabili di input definite. Per informazioni sulle ipotesi e sul metodo di calcolo, consultare la relativa documentazione</t>
  </si>
  <si>
    <t>Remplacement de pompes de circulation pour le chauffage dans les bâtiments</t>
  </si>
  <si>
    <t>Puissance électrique selectionnée</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</si>
  <si>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</si>
  <si>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</si>
  <si>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Ajout d'un tableau récapitulatif des modifications entre les versions antécédentes</t>
  </si>
  <si>
    <t>Remplacement de pompes de circulation d’eau chaude dans les bâtiments</t>
  </si>
  <si>
    <t>Sostituzione di pompe di circolazione per il riscaldamento in edifici</t>
  </si>
  <si>
    <t>Velocità fissa o selezionabile (non regolata)</t>
  </si>
  <si>
    <t>Delta P constant (c)</t>
  </si>
  <si>
    <t>Delta P costante (c)</t>
  </si>
  <si>
    <r>
      <t xml:space="preserve">Delta P proporzionale alla portata </t>
    </r>
    <r>
      <rPr>
        <b/>
        <sz val="9"/>
        <rFont val="Arial"/>
        <family val="2"/>
      </rPr>
      <t>(v)</t>
    </r>
  </si>
  <si>
    <r>
      <t xml:space="preserve">Delta P proportionnel au débit </t>
    </r>
    <r>
      <rPr>
        <b/>
        <sz val="9"/>
        <rFont val="Arial"/>
        <family val="2"/>
      </rPr>
      <t>(v)</t>
    </r>
  </si>
  <si>
    <t>Autres</t>
  </si>
  <si>
    <t>Altri</t>
  </si>
  <si>
    <t>Vitesse fixe ou sélectionnable (non régulée)</t>
  </si>
  <si>
    <t>Existant, ≤ 800 m alt.</t>
  </si>
  <si>
    <t>Existant, &gt; 800 m alt.</t>
  </si>
  <si>
    <t>Champ verrouillé</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</si>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</sst>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yyyy"/>
    <numFmt numFmtId="166" formatCode="0.0%"/>
  </numFmts>
  <fonts count="70" x14ac:knownFonts="1">
    <font>
      <sz val="11"/>
      <color theme="1"/>
      <name val="Calibri"/>
      <family val="2"/>
      <scheme val="minor"/>
    </font>
    <font>
      <sz val="10"/>
      <color theme="1"/>
      <name val="Arial"/>
      <family val="2"/>
    </font>
    <font>
      <sz val="10"/>
      <color theme="1"/>
      <name val="Arial"/>
      <family val="2"/>
    </font>
    <font>
      <sz val="11"/>
      <color theme="1"/>
      <name val="Arial"/>
      <family val="2"/>
    </font>
    <font>
      <b/>
      <sz val="10"/>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i/>
      <sz val="9"/>
      <color theme="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sz val="11"/>
      <color theme="1"/>
      <name val="Calibri"/>
      <family val="2"/>
      <scheme val="minor"/>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sz val="10"/>
      <color rgb="FF00B050"/>
      <name val="Arial"/>
      <family val="2"/>
    </font>
    <font>
      <sz val="9"/>
      <color indexed="81"/>
      <name val="Tahoma"/>
      <family val="2"/>
    </font>
    <font>
      <b/>
      <sz val="9"/>
      <color indexed="81"/>
      <name val="Tahoma"/>
      <family val="2"/>
    </font>
    <font>
      <sz val="9"/>
      <color theme="0" tint="-0.499984740745262"/>
      <name val="Arial"/>
      <family val="2"/>
    </font>
    <font>
      <b/>
      <sz val="10"/>
      <color rgb="FFFF0000"/>
      <name val="Arial"/>
      <family val="2"/>
    </font>
    <font>
      <b/>
      <vertAlign val="subscript"/>
      <sz val="9"/>
      <color theme="1"/>
      <name val="Arial"/>
      <family val="2"/>
    </font>
    <font>
      <vertAlign val="subscript"/>
      <sz val="9"/>
      <color theme="1"/>
      <name val="Arial"/>
      <family val="2"/>
    </font>
    <font>
      <b/>
      <i/>
      <sz val="9"/>
      <color theme="0" tint="-0.499984740745262"/>
      <name val="Arial"/>
      <family val="2"/>
    </font>
    <font>
      <i/>
      <sz val="8"/>
      <color theme="0" tint="-0.499984740745262"/>
      <name val="Arial"/>
      <family val="2"/>
    </font>
    <font>
      <sz val="8"/>
      <color theme="0" tint="-0.499984740745262"/>
      <name val="Arial"/>
      <family val="2"/>
    </font>
    <font>
      <b/>
      <sz val="9"/>
      <color theme="0" tint="-0.499984740745262"/>
      <name val="Arial"/>
      <family val="2"/>
    </font>
    <font>
      <b/>
      <sz val="8"/>
      <color theme="0" tint="-0.499984740745262"/>
      <name val="Arial"/>
      <family val="2"/>
    </font>
  </fonts>
  <fills count="15">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
      <patternFill patternType="solid">
        <fgColor rgb="FFFFFF0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rgb="FF00B050"/>
      </left>
      <right style="thin">
        <color rgb="FF00B050"/>
      </right>
      <top style="thin">
        <color indexed="64"/>
      </top>
      <bottom style="thin">
        <color indexed="64"/>
      </bottom>
      <diagonal/>
    </border>
    <border>
      <left style="thin">
        <color rgb="FF00B050"/>
      </left>
      <right/>
      <top style="thin">
        <color auto="1"/>
      </top>
      <bottom style="thin">
        <color indexed="64"/>
      </bottom>
      <diagonal/>
    </border>
  </borders>
  <cellStyleXfs count="5">
    <xf numFmtId="0" fontId="0" fillId="0" borderId="0"/>
    <xf numFmtId="0" fontId="5" fillId="0" borderId="0" applyNumberFormat="0" applyFill="0" applyBorder="0" applyAlignment="0" applyProtection="0"/>
    <xf numFmtId="0" fontId="17" fillId="0" borderId="0"/>
    <xf numFmtId="9" fontId="21" fillId="0" borderId="0" applyFont="0" applyFill="0" applyBorder="0" applyAlignment="0" applyProtection="0"/>
    <xf numFmtId="0" fontId="13" fillId="0" borderId="0"/>
  </cellStyleXfs>
  <cellXfs count="349">
    <xf numFmtId="0" fontId="0" fillId="0" borderId="0" xfId="0"/>
    <xf numFmtId="0" fontId="6" fillId="0" borderId="1" xfId="0" applyFont="1" applyBorder="1" applyAlignment="1">
      <alignment vertical="center"/>
    </xf>
    <xf numFmtId="0" fontId="7" fillId="0" borderId="0" xfId="0" applyFont="1"/>
    <xf numFmtId="0" fontId="7" fillId="0" borderId="1" xfId="0" applyFont="1" applyBorder="1"/>
    <xf numFmtId="14" fontId="7" fillId="0" borderId="0" xfId="0" applyNumberFormat="1" applyFont="1"/>
    <xf numFmtId="0" fontId="8" fillId="0" borderId="0" xfId="1" applyFont="1"/>
    <xf numFmtId="0" fontId="12" fillId="2" borderId="0" xfId="0" applyFont="1" applyFill="1" applyAlignment="1" applyProtection="1">
      <alignment horizontal="center"/>
      <protection hidden="1"/>
    </xf>
    <xf numFmtId="0" fontId="3" fillId="2" borderId="0" xfId="0" applyFont="1" applyFill="1" applyProtection="1">
      <protection hidden="1"/>
    </xf>
    <xf numFmtId="0" fontId="12" fillId="2" borderId="0" xfId="0" applyFont="1" applyFill="1" applyProtection="1">
      <protection hidden="1"/>
    </xf>
    <xf numFmtId="0" fontId="10" fillId="2" borderId="0" xfId="0" applyFont="1" applyFill="1" applyProtection="1">
      <protection hidden="1"/>
    </xf>
    <xf numFmtId="0" fontId="12" fillId="2" borderId="0" xfId="0" applyFont="1" applyFill="1" applyAlignment="1" applyProtection="1">
      <alignment horizontal="center" vertical="center"/>
      <protection hidden="1"/>
    </xf>
    <xf numFmtId="0" fontId="18" fillId="2" borderId="0" xfId="0" applyFont="1" applyFill="1" applyAlignment="1" applyProtection="1">
      <alignment horizontal="left" vertical="center" indent="1"/>
      <protection hidden="1"/>
    </xf>
    <xf numFmtId="0" fontId="20"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19" fillId="2" borderId="0" xfId="0" applyFont="1" applyFill="1" applyAlignment="1" applyProtection="1">
      <alignment horizontal="left" vertical="center"/>
      <protection hidden="1"/>
    </xf>
    <xf numFmtId="0" fontId="18" fillId="2" borderId="0" xfId="0" applyFont="1" applyFill="1" applyAlignment="1" applyProtection="1">
      <alignment horizontal="left" vertical="center"/>
      <protection hidden="1"/>
    </xf>
    <xf numFmtId="0" fontId="3" fillId="2" borderId="0" xfId="0" applyFont="1" applyFill="1" applyAlignment="1" applyProtection="1">
      <alignment vertical="center"/>
      <protection hidden="1"/>
    </xf>
    <xf numFmtId="0" fontId="13" fillId="0" borderId="1" xfId="4" applyBorder="1"/>
    <xf numFmtId="0" fontId="22" fillId="6" borderId="1" xfId="4" applyFont="1" applyFill="1" applyBorder="1"/>
    <xf numFmtId="164" fontId="6" fillId="0" borderId="1" xfId="0" applyNumberFormat="1" applyFont="1" applyBorder="1"/>
    <xf numFmtId="0" fontId="7" fillId="0" borderId="1" xfId="0" applyFont="1" applyBorder="1" applyAlignment="1">
      <alignment vertical="top" wrapText="1"/>
    </xf>
    <xf numFmtId="0" fontId="7" fillId="0" borderId="0" xfId="0" applyFont="1" applyAlignment="1">
      <alignment vertical="top" wrapText="1"/>
    </xf>
    <xf numFmtId="0" fontId="28" fillId="2" borderId="0" xfId="0" applyFont="1" applyFill="1" applyAlignment="1" applyProtection="1">
      <alignment vertical="center"/>
      <protection hidden="1"/>
    </xf>
    <xf numFmtId="0" fontId="24" fillId="2" borderId="0" xfId="0" applyFont="1" applyFill="1" applyAlignment="1" applyProtection="1">
      <alignment vertical="center"/>
      <protection hidden="1"/>
    </xf>
    <xf numFmtId="0" fontId="27" fillId="2" borderId="0" xfId="0" applyFont="1" applyFill="1" applyAlignment="1" applyProtection="1">
      <alignment vertical="center"/>
      <protection hidden="1"/>
    </xf>
    <xf numFmtId="0" fontId="6" fillId="6" borderId="1" xfId="0" applyFont="1" applyFill="1" applyBorder="1" applyAlignment="1">
      <alignment horizontal="center" vertical="top" wrapText="1"/>
    </xf>
    <xf numFmtId="0" fontId="10" fillId="2" borderId="0" xfId="0" applyFont="1" applyFill="1" applyAlignment="1" applyProtection="1">
      <alignment vertical="center"/>
      <protection hidden="1"/>
    </xf>
    <xf numFmtId="0" fontId="14" fillId="2" borderId="0" xfId="0" applyFont="1" applyFill="1" applyAlignment="1" applyProtection="1">
      <alignment vertical="center"/>
      <protection hidden="1"/>
    </xf>
    <xf numFmtId="0" fontId="29" fillId="2" borderId="0" xfId="0" applyFont="1" applyFill="1" applyAlignment="1" applyProtection="1">
      <alignment horizontal="center" vertical="center" wrapText="1"/>
      <protection hidden="1"/>
    </xf>
    <xf numFmtId="0" fontId="17" fillId="2" borderId="0" xfId="0" applyFont="1" applyFill="1" applyAlignment="1" applyProtection="1">
      <alignment horizontal="left" vertical="center" indent="1"/>
      <protection hidden="1"/>
    </xf>
    <xf numFmtId="14" fontId="17" fillId="2" borderId="0" xfId="0" applyNumberFormat="1" applyFont="1" applyFill="1" applyAlignment="1" applyProtection="1">
      <alignment horizontal="right" vertical="center" indent="1"/>
      <protection hidden="1"/>
    </xf>
    <xf numFmtId="0" fontId="35" fillId="2" borderId="0" xfId="0" applyFont="1" applyFill="1" applyAlignment="1" applyProtection="1">
      <alignment vertical="center"/>
      <protection hidden="1"/>
    </xf>
    <xf numFmtId="0" fontId="35" fillId="2" borderId="0" xfId="0" applyFont="1" applyFill="1" applyProtection="1">
      <protection hidden="1"/>
    </xf>
    <xf numFmtId="0" fontId="33" fillId="2" borderId="0" xfId="0" applyFont="1" applyFill="1" applyAlignment="1" applyProtection="1">
      <alignment horizontal="left" vertical="top" wrapText="1"/>
      <protection hidden="1"/>
    </xf>
    <xf numFmtId="0" fontId="37" fillId="2" borderId="0" xfId="0" applyFont="1" applyFill="1" applyAlignment="1" applyProtection="1">
      <alignment vertical="top"/>
      <protection hidden="1"/>
    </xf>
    <xf numFmtId="0" fontId="20" fillId="2" borderId="0" xfId="0" applyFont="1" applyFill="1" applyAlignment="1" applyProtection="1">
      <alignment vertical="center"/>
      <protection hidden="1"/>
    </xf>
    <xf numFmtId="0" fontId="20" fillId="2" borderId="0" xfId="0" applyFont="1" applyFill="1" applyAlignment="1" applyProtection="1">
      <alignment horizontal="right" vertical="center"/>
      <protection hidden="1"/>
    </xf>
    <xf numFmtId="0" fontId="39" fillId="2" borderId="0" xfId="0" applyFont="1" applyFill="1" applyProtection="1">
      <protection hidden="1"/>
    </xf>
    <xf numFmtId="0" fontId="39" fillId="2" borderId="0" xfId="0" applyFont="1" applyFill="1" applyAlignment="1" applyProtection="1">
      <alignment horizontal="left"/>
      <protection hidden="1"/>
    </xf>
    <xf numFmtId="49" fontId="20" fillId="2" borderId="0" xfId="0" applyNumberFormat="1" applyFont="1" applyFill="1" applyAlignment="1" applyProtection="1">
      <alignment horizontal="right" vertical="center"/>
      <protection hidden="1"/>
    </xf>
    <xf numFmtId="14" fontId="20" fillId="2" borderId="0" xfId="0" applyNumberFormat="1" applyFont="1" applyFill="1" applyAlignment="1" applyProtection="1">
      <alignment horizontal="right" vertical="center"/>
      <protection hidden="1"/>
    </xf>
    <xf numFmtId="0" fontId="31" fillId="2" borderId="0" xfId="0" applyFont="1" applyFill="1" applyAlignment="1" applyProtection="1">
      <alignment horizontal="center"/>
      <protection hidden="1"/>
    </xf>
    <xf numFmtId="0" fontId="38" fillId="2" borderId="0" xfId="0" applyFont="1" applyFill="1" applyAlignment="1" applyProtection="1">
      <alignment vertical="center" wrapText="1"/>
      <protection hidden="1"/>
    </xf>
    <xf numFmtId="0" fontId="30" fillId="2" borderId="0" xfId="0" applyFont="1" applyFill="1" applyAlignment="1" applyProtection="1">
      <alignment horizontal="left" vertical="center" wrapText="1" indent="1"/>
      <protection hidden="1"/>
    </xf>
    <xf numFmtId="0" fontId="25" fillId="8" borderId="0" xfId="0" applyFont="1" applyFill="1" applyAlignment="1" applyProtection="1">
      <alignment horizontal="left" vertical="center" indent="1"/>
      <protection hidden="1"/>
    </xf>
    <xf numFmtId="0" fontId="25" fillId="3" borderId="0" xfId="0" applyFont="1" applyFill="1" applyAlignment="1" applyProtection="1">
      <alignment horizontal="center" vertical="center"/>
      <protection hidden="1"/>
    </xf>
    <xf numFmtId="0" fontId="2" fillId="0" borderId="0" xfId="0" applyFont="1" applyProtection="1">
      <protection hidden="1"/>
    </xf>
    <xf numFmtId="0" fontId="2" fillId="2" borderId="0" xfId="0" applyFont="1" applyFill="1" applyAlignment="1" applyProtection="1">
      <alignment vertical="center"/>
      <protection hidden="1"/>
    </xf>
    <xf numFmtId="0" fontId="34" fillId="2" borderId="0" xfId="0" applyFont="1" applyFill="1" applyAlignment="1" applyProtection="1">
      <alignment vertical="center"/>
      <protection hidden="1"/>
    </xf>
    <xf numFmtId="0" fontId="2" fillId="2" borderId="0" xfId="0" applyFont="1" applyFill="1" applyProtection="1">
      <protection hidden="1"/>
    </xf>
    <xf numFmtId="0" fontId="26" fillId="8" borderId="0" xfId="0" applyFont="1" applyFill="1" applyAlignment="1" applyProtection="1">
      <alignment horizontal="left" vertical="center" indent="1"/>
      <protection hidden="1"/>
    </xf>
    <xf numFmtId="0" fontId="26" fillId="8" borderId="0" xfId="0" applyFont="1" applyFill="1" applyAlignment="1" applyProtection="1">
      <alignment horizontal="left" vertical="center"/>
      <protection hidden="1"/>
    </xf>
    <xf numFmtId="0" fontId="26" fillId="9" borderId="0" xfId="0" applyFont="1" applyFill="1" applyAlignment="1" applyProtection="1">
      <alignment horizontal="center" vertical="center"/>
      <protection hidden="1"/>
    </xf>
    <xf numFmtId="0" fontId="26" fillId="3" borderId="0" xfId="0" applyFont="1" applyFill="1" applyAlignment="1" applyProtection="1">
      <alignment horizontal="center" vertical="center"/>
      <protection hidden="1"/>
    </xf>
    <xf numFmtId="0" fontId="2" fillId="0" borderId="0" xfId="0" applyFont="1" applyAlignment="1" applyProtection="1">
      <alignment vertical="center"/>
      <protection hidden="1"/>
    </xf>
    <xf numFmtId="0" fontId="36" fillId="2" borderId="0" xfId="0" applyFont="1" applyFill="1" applyProtection="1">
      <protection hidden="1"/>
    </xf>
    <xf numFmtId="0" fontId="34" fillId="2" borderId="0" xfId="0" applyFont="1" applyFill="1" applyProtection="1">
      <protection hidden="1"/>
    </xf>
    <xf numFmtId="0" fontId="32" fillId="3" borderId="0" xfId="0" applyFont="1" applyFill="1" applyAlignment="1" applyProtection="1">
      <alignment horizontal="center" vertical="center"/>
      <protection hidden="1"/>
    </xf>
    <xf numFmtId="0" fontId="26" fillId="8" borderId="0" xfId="0" applyFont="1" applyFill="1" applyAlignment="1" applyProtection="1">
      <alignment horizontal="left" vertical="center" wrapText="1" indent="1"/>
      <protection hidden="1"/>
    </xf>
    <xf numFmtId="0" fontId="26" fillId="9" borderId="0" xfId="0" applyFont="1" applyFill="1" applyAlignment="1" applyProtection="1">
      <alignment horizontal="center" vertical="center" wrapText="1"/>
      <protection hidden="1"/>
    </xf>
    <xf numFmtId="0" fontId="2" fillId="0" borderId="0" xfId="0" applyFont="1" applyAlignment="1" applyProtection="1">
      <alignment wrapText="1"/>
      <protection hidden="1"/>
    </xf>
    <xf numFmtId="0" fontId="24" fillId="4" borderId="16" xfId="0" applyFont="1" applyFill="1" applyBorder="1" applyAlignment="1" applyProtection="1">
      <alignment horizontal="center" vertical="center"/>
      <protection locked="0" hidden="1"/>
    </xf>
    <xf numFmtId="0" fontId="41" fillId="2" borderId="0" xfId="0" applyFont="1" applyFill="1" applyProtection="1">
      <protection hidden="1"/>
    </xf>
    <xf numFmtId="0" fontId="13" fillId="2" borderId="0" xfId="0" applyFont="1" applyFill="1" applyProtection="1">
      <protection hidden="1"/>
    </xf>
    <xf numFmtId="0" fontId="41" fillId="2" borderId="0" xfId="0" applyFont="1" applyFill="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27" fillId="2" borderId="0" xfId="0" applyFont="1" applyFill="1" applyAlignment="1" applyProtection="1">
      <alignment horizontal="left" vertical="center"/>
      <protection hidden="1"/>
    </xf>
    <xf numFmtId="0" fontId="28" fillId="2" borderId="0" xfId="0" applyFont="1" applyFill="1" applyAlignment="1" applyProtection="1">
      <alignment horizontal="center" vertical="top" wrapText="1"/>
      <protection hidden="1"/>
    </xf>
    <xf numFmtId="0" fontId="30" fillId="2" borderId="26" xfId="0" applyFont="1" applyFill="1" applyBorder="1" applyAlignment="1" applyProtection="1">
      <alignment horizontal="left" vertical="center" wrapText="1" indent="1"/>
      <protection hidden="1"/>
    </xf>
    <xf numFmtId="0" fontId="3" fillId="0" borderId="0" xfId="0" applyFont="1" applyProtection="1">
      <protection hidden="1"/>
    </xf>
    <xf numFmtId="0" fontId="3" fillId="0" borderId="0" xfId="0" applyFont="1" applyAlignment="1" applyProtection="1">
      <alignment vertical="center"/>
      <protection hidden="1"/>
    </xf>
    <xf numFmtId="0" fontId="12" fillId="0" borderId="0" xfId="0" applyFont="1" applyAlignment="1" applyProtection="1">
      <alignment vertical="center"/>
      <protection hidden="1"/>
    </xf>
    <xf numFmtId="0" fontId="12" fillId="0" borderId="0" xfId="0" applyFont="1" applyProtection="1">
      <protection hidden="1"/>
    </xf>
    <xf numFmtId="0" fontId="45" fillId="2" borderId="0" xfId="1" applyFont="1" applyFill="1" applyAlignment="1" applyProtection="1">
      <alignment horizontal="left" vertical="center" indent="1"/>
      <protection hidden="1"/>
    </xf>
    <xf numFmtId="0" fontId="46" fillId="2" borderId="0" xfId="0" applyFont="1" applyFill="1" applyProtection="1">
      <protection hidden="1"/>
    </xf>
    <xf numFmtId="0" fontId="47" fillId="2" borderId="0" xfId="0" applyFont="1" applyFill="1" applyProtection="1">
      <protection hidden="1"/>
    </xf>
    <xf numFmtId="0" fontId="46" fillId="2" borderId="0" xfId="0" applyFont="1" applyFill="1" applyAlignment="1" applyProtection="1">
      <alignment horizontal="center" vertical="center"/>
      <protection hidden="1"/>
    </xf>
    <xf numFmtId="0" fontId="47" fillId="0" borderId="0" xfId="0" applyFont="1" applyProtection="1">
      <protection hidden="1"/>
    </xf>
    <xf numFmtId="0" fontId="46" fillId="0" borderId="0" xfId="0" applyFont="1" applyProtection="1">
      <protection hidden="1"/>
    </xf>
    <xf numFmtId="0" fontId="48" fillId="2" borderId="0" xfId="0" applyFont="1" applyFill="1" applyAlignment="1" applyProtection="1">
      <alignment horizontal="left" vertical="center" indent="1"/>
      <protection hidden="1"/>
    </xf>
    <xf numFmtId="0" fontId="7" fillId="9" borderId="0" xfId="0" applyFont="1" applyFill="1"/>
    <xf numFmtId="0" fontId="7" fillId="0" borderId="0" xfId="0" applyFont="1" applyAlignment="1">
      <alignment horizontal="center" vertical="top"/>
    </xf>
    <xf numFmtId="0" fontId="7" fillId="9" borderId="0" xfId="0" applyFont="1" applyFill="1" applyAlignment="1">
      <alignment horizontal="center" vertical="top"/>
    </xf>
    <xf numFmtId="0" fontId="7" fillId="12" borderId="1" xfId="0" applyFont="1" applyFill="1" applyBorder="1" applyAlignment="1">
      <alignment vertical="top" wrapText="1"/>
    </xf>
    <xf numFmtId="0" fontId="7" fillId="11" borderId="0" xfId="0" applyFont="1" applyFill="1"/>
    <xf numFmtId="0" fontId="7" fillId="11" borderId="0" xfId="0" applyFont="1" applyFill="1" applyAlignment="1">
      <alignment horizontal="center" vertical="top"/>
    </xf>
    <xf numFmtId="0" fontId="50" fillId="11" borderId="0" xfId="0" applyFont="1" applyFill="1" applyAlignment="1">
      <alignment horizontal="left" indent="1"/>
    </xf>
    <xf numFmtId="0" fontId="50" fillId="9" borderId="0" xfId="0" applyFont="1" applyFill="1" applyAlignment="1">
      <alignment horizontal="left" indent="1"/>
    </xf>
    <xf numFmtId="0" fontId="50" fillId="0" borderId="0" xfId="0" applyFont="1" applyAlignment="1">
      <alignment horizontal="left" indent="1"/>
    </xf>
    <xf numFmtId="0" fontId="50" fillId="5" borderId="0" xfId="0" applyFont="1" applyFill="1" applyAlignment="1">
      <alignment horizontal="left" indent="1"/>
    </xf>
    <xf numFmtId="0" fontId="7" fillId="5" borderId="0" xfId="0" applyFont="1" applyFill="1"/>
    <xf numFmtId="0" fontId="7" fillId="5" borderId="0" xfId="0" applyFont="1" applyFill="1" applyAlignment="1">
      <alignment horizontal="center" vertical="top"/>
    </xf>
    <xf numFmtId="0" fontId="49" fillId="11" borderId="0" xfId="0" applyFont="1" applyFill="1" applyAlignment="1">
      <alignment horizontal="left" vertical="top" indent="1"/>
    </xf>
    <xf numFmtId="0" fontId="6" fillId="0" borderId="1" xfId="0" applyFont="1" applyBorder="1" applyAlignment="1">
      <alignment vertical="top" wrapText="1"/>
    </xf>
    <xf numFmtId="0" fontId="49" fillId="0" borderId="1" xfId="0" applyFont="1" applyBorder="1" applyAlignment="1">
      <alignment vertical="top" wrapText="1"/>
    </xf>
    <xf numFmtId="0" fontId="43" fillId="2" borderId="0" xfId="0" applyFont="1" applyFill="1" applyAlignment="1" applyProtection="1">
      <alignment vertical="center"/>
      <protection hidden="1"/>
    </xf>
    <xf numFmtId="0" fontId="16" fillId="2" borderId="3" xfId="0" applyFont="1" applyFill="1" applyBorder="1" applyAlignment="1" applyProtection="1">
      <alignment vertical="center"/>
      <protection hidden="1"/>
    </xf>
    <xf numFmtId="0" fontId="10" fillId="2" borderId="3" xfId="0" applyFont="1" applyFill="1" applyBorder="1" applyProtection="1">
      <protection hidden="1"/>
    </xf>
    <xf numFmtId="0" fontId="2" fillId="2" borderId="3" xfId="0" applyFont="1" applyFill="1" applyBorder="1" applyProtection="1">
      <protection hidden="1"/>
    </xf>
    <xf numFmtId="0" fontId="36" fillId="2" borderId="0" xfId="0" applyFont="1" applyFill="1" applyAlignment="1" applyProtection="1">
      <alignment vertical="center"/>
      <protection hidden="1"/>
    </xf>
    <xf numFmtId="0" fontId="28" fillId="2" borderId="28" xfId="0" applyFont="1" applyFill="1" applyBorder="1" applyAlignment="1" applyProtection="1">
      <alignment horizontal="center" vertical="top" wrapText="1"/>
      <protection hidden="1"/>
    </xf>
    <xf numFmtId="0" fontId="13" fillId="2" borderId="12" xfId="0" applyFont="1" applyFill="1" applyBorder="1" applyAlignment="1" applyProtection="1">
      <alignment horizontal="center" vertical="top"/>
      <protection hidden="1"/>
    </xf>
    <xf numFmtId="0" fontId="28" fillId="2" borderId="12" xfId="0" applyFont="1" applyFill="1" applyBorder="1" applyAlignment="1" applyProtection="1">
      <alignment horizontal="center" vertical="top" wrapText="1"/>
      <protection hidden="1"/>
    </xf>
    <xf numFmtId="0" fontId="28" fillId="2" borderId="31" xfId="0" applyFont="1" applyFill="1" applyBorder="1" applyAlignment="1" applyProtection="1">
      <alignment horizontal="center" vertical="top" wrapText="1"/>
      <protection hidden="1"/>
    </xf>
    <xf numFmtId="0" fontId="28" fillId="2" borderId="25" xfId="0" applyFont="1" applyFill="1" applyBorder="1" applyAlignment="1" applyProtection="1">
      <alignment horizontal="center" vertical="top" wrapText="1"/>
      <protection hidden="1"/>
    </xf>
    <xf numFmtId="0" fontId="28" fillId="2" borderId="30" xfId="0" applyFont="1" applyFill="1" applyBorder="1" applyAlignment="1" applyProtection="1">
      <alignment horizontal="center" vertical="top" wrapText="1"/>
      <protection hidden="1"/>
    </xf>
    <xf numFmtId="0" fontId="28" fillId="2" borderId="11" xfId="0" applyFont="1" applyFill="1" applyBorder="1" applyAlignment="1" applyProtection="1">
      <alignment horizontal="center" vertical="top" wrapText="1"/>
      <protection hidden="1"/>
    </xf>
    <xf numFmtId="0" fontId="28" fillId="2" borderId="26" xfId="0" applyFont="1" applyFill="1" applyBorder="1" applyAlignment="1" applyProtection="1">
      <alignment horizontal="center" vertical="top" wrapText="1"/>
      <protection hidden="1"/>
    </xf>
    <xf numFmtId="0" fontId="28" fillId="2" borderId="32" xfId="0" applyFont="1" applyFill="1" applyBorder="1" applyAlignment="1" applyProtection="1">
      <alignment horizontal="center" vertical="top" wrapText="1"/>
      <protection hidden="1"/>
    </xf>
    <xf numFmtId="0" fontId="13" fillId="2" borderId="12" xfId="0" applyFont="1" applyFill="1" applyBorder="1" applyAlignment="1" applyProtection="1">
      <alignment horizontal="left" vertical="top" indent="1"/>
      <protection hidden="1"/>
    </xf>
    <xf numFmtId="0" fontId="53" fillId="2" borderId="2" xfId="0" applyFont="1" applyFill="1" applyBorder="1" applyAlignment="1" applyProtection="1">
      <alignment horizontal="left" vertical="top" wrapText="1" indent="1"/>
      <protection hidden="1"/>
    </xf>
    <xf numFmtId="0" fontId="53" fillId="2" borderId="3" xfId="0" applyFont="1" applyFill="1" applyBorder="1" applyAlignment="1" applyProtection="1">
      <alignment horizontal="center" vertical="top" wrapText="1"/>
      <protection hidden="1"/>
    </xf>
    <xf numFmtId="0" fontId="53" fillId="2" borderId="4" xfId="0" applyFont="1" applyFill="1" applyBorder="1" applyAlignment="1" applyProtection="1">
      <alignment horizontal="center" vertical="top" wrapText="1"/>
      <protection hidden="1"/>
    </xf>
    <xf numFmtId="0" fontId="53" fillId="2" borderId="12" xfId="0" applyFont="1" applyFill="1" applyBorder="1" applyAlignment="1" applyProtection="1">
      <alignment horizontal="left" vertical="top" wrapText="1" indent="1"/>
      <protection hidden="1"/>
    </xf>
    <xf numFmtId="0" fontId="53" fillId="2" borderId="0" xfId="0" applyFont="1" applyFill="1" applyAlignment="1" applyProtection="1">
      <alignment horizontal="center" vertical="top" wrapText="1"/>
      <protection hidden="1"/>
    </xf>
    <xf numFmtId="0" fontId="53" fillId="2" borderId="31" xfId="0" applyFont="1" applyFill="1" applyBorder="1" applyAlignment="1" applyProtection="1">
      <alignment horizontal="center" vertical="top" wrapText="1"/>
      <protection hidden="1"/>
    </xf>
    <xf numFmtId="0" fontId="53" fillId="2" borderId="25" xfId="0" applyFont="1" applyFill="1" applyBorder="1" applyAlignment="1" applyProtection="1">
      <alignment horizontal="left" vertical="top" wrapText="1" indent="1"/>
      <protection hidden="1"/>
    </xf>
    <xf numFmtId="0" fontId="53" fillId="2" borderId="28" xfId="0" applyFont="1" applyFill="1" applyBorder="1" applyAlignment="1" applyProtection="1">
      <alignment horizontal="center" vertical="top" wrapText="1"/>
      <protection hidden="1"/>
    </xf>
    <xf numFmtId="0" fontId="53" fillId="2" borderId="30" xfId="0" applyFont="1" applyFill="1" applyBorder="1" applyAlignment="1" applyProtection="1">
      <alignment horizontal="center" vertical="top" wrapText="1"/>
      <protection hidden="1"/>
    </xf>
    <xf numFmtId="0" fontId="51" fillId="3" borderId="0" xfId="0" applyFont="1" applyFill="1" applyAlignment="1" applyProtection="1">
      <alignment horizontal="center" vertical="center"/>
      <protection hidden="1"/>
    </xf>
    <xf numFmtId="0" fontId="13" fillId="4" borderId="5" xfId="0" applyFont="1" applyFill="1" applyBorder="1" applyAlignment="1" applyProtection="1">
      <alignment horizontal="left" vertical="center" indent="1"/>
      <protection locked="0"/>
    </xf>
    <xf numFmtId="0" fontId="6" fillId="12" borderId="1" xfId="0" applyFont="1" applyFill="1" applyBorder="1" applyAlignment="1">
      <alignment vertical="top" wrapText="1"/>
    </xf>
    <xf numFmtId="0" fontId="7" fillId="2" borderId="1" xfId="0" applyFont="1" applyFill="1" applyBorder="1" applyAlignment="1">
      <alignment vertical="top" wrapText="1"/>
    </xf>
    <xf numFmtId="49" fontId="13" fillId="2" borderId="0" xfId="0" applyNumberFormat="1" applyFont="1" applyFill="1" applyAlignment="1" applyProtection="1">
      <alignment horizontal="left" vertical="center" indent="1"/>
      <protection hidden="1"/>
    </xf>
    <xf numFmtId="0" fontId="13" fillId="2" borderId="0" xfId="0" applyFont="1" applyFill="1" applyAlignment="1" applyProtection="1">
      <alignment horizontal="left" vertical="center" wrapText="1" indent="1"/>
      <protection hidden="1"/>
    </xf>
    <xf numFmtId="164" fontId="26" fillId="9" borderId="0" xfId="0" applyNumberFormat="1" applyFont="1" applyFill="1" applyAlignment="1" applyProtection="1">
      <alignment horizontal="left" vertical="center" indent="1"/>
      <protection hidden="1"/>
    </xf>
    <xf numFmtId="0" fontId="24" fillId="2" borderId="0" xfId="0" applyFont="1" applyFill="1" applyAlignment="1" applyProtection="1">
      <alignment horizontal="left"/>
      <protection hidden="1"/>
    </xf>
    <xf numFmtId="0" fontId="24" fillId="2" borderId="0" xfId="0" applyFont="1" applyFill="1" applyAlignment="1" applyProtection="1">
      <alignment horizontal="right" vertical="center" indent="1"/>
      <protection hidden="1"/>
    </xf>
    <xf numFmtId="0" fontId="13" fillId="6" borderId="9" xfId="0" applyFont="1" applyFill="1" applyBorder="1" applyAlignment="1" applyProtection="1">
      <alignment horizontal="center" vertical="center"/>
      <protection hidden="1"/>
    </xf>
    <xf numFmtId="0" fontId="13" fillId="6" borderId="1" xfId="0" applyFont="1" applyFill="1" applyBorder="1" applyAlignment="1" applyProtection="1">
      <alignment horizontal="left" vertical="center" indent="1"/>
      <protection hidden="1"/>
    </xf>
    <xf numFmtId="0" fontId="24" fillId="2" borderId="0" xfId="0" applyFont="1" applyFill="1" applyAlignment="1" applyProtection="1">
      <alignment horizontal="left" indent="1"/>
      <protection hidden="1"/>
    </xf>
    <xf numFmtId="0" fontId="24" fillId="2" borderId="0" xfId="0" applyFont="1" applyFill="1" applyAlignment="1" applyProtection="1">
      <alignment horizontal="right" vertical="center"/>
      <protection hidden="1"/>
    </xf>
    <xf numFmtId="165" fontId="26" fillId="9" borderId="0" xfId="0" applyNumberFormat="1" applyFont="1" applyFill="1" applyAlignment="1" applyProtection="1">
      <alignment horizontal="left" vertical="center" indent="1"/>
      <protection hidden="1"/>
    </xf>
    <xf numFmtId="165" fontId="13" fillId="2" borderId="14" xfId="0" applyNumberFormat="1" applyFont="1" applyFill="1" applyBorder="1" applyAlignment="1" applyProtection="1">
      <alignment horizontal="center" vertical="center" wrapText="1"/>
      <protection hidden="1"/>
    </xf>
    <xf numFmtId="165" fontId="13" fillId="2" borderId="16" xfId="0" applyNumberFormat="1" applyFont="1" applyFill="1" applyBorder="1" applyAlignment="1" applyProtection="1">
      <alignment horizontal="center" vertical="center" wrapText="1"/>
      <protection hidden="1"/>
    </xf>
    <xf numFmtId="165" fontId="13" fillId="2" borderId="19" xfId="0" applyNumberFormat="1" applyFont="1" applyFill="1" applyBorder="1" applyAlignment="1" applyProtection="1">
      <alignment horizontal="center" vertical="center" wrapText="1"/>
      <protection hidden="1"/>
    </xf>
    <xf numFmtId="0" fontId="33" fillId="2" borderId="0" xfId="0" applyFont="1" applyFill="1" applyAlignment="1" applyProtection="1">
      <alignment horizontal="left" vertical="center" wrapText="1"/>
      <protection hidden="1"/>
    </xf>
    <xf numFmtId="0" fontId="13" fillId="13" borderId="1" xfId="0" applyFont="1" applyFill="1" applyBorder="1" applyAlignment="1" applyProtection="1">
      <alignment horizontal="left" vertical="center" indent="1"/>
      <protection locked="0"/>
    </xf>
    <xf numFmtId="0" fontId="13" fillId="13" borderId="5" xfId="0" applyFont="1" applyFill="1" applyBorder="1" applyAlignment="1" applyProtection="1">
      <alignment horizontal="left" vertical="center" indent="1"/>
      <protection locked="0"/>
    </xf>
    <xf numFmtId="164" fontId="13" fillId="13" borderId="1" xfId="0" applyNumberFormat="1" applyFont="1" applyFill="1" applyBorder="1" applyAlignment="1" applyProtection="1">
      <alignment horizontal="center" vertical="center"/>
      <protection locked="0"/>
    </xf>
    <xf numFmtId="1" fontId="13" fillId="13" borderId="5" xfId="0" applyNumberFormat="1" applyFont="1" applyFill="1" applyBorder="1" applyAlignment="1" applyProtection="1">
      <alignment horizontal="left" vertical="center" indent="1"/>
      <protection locked="0"/>
    </xf>
    <xf numFmtId="1" fontId="13" fillId="13" borderId="1" xfId="0" applyNumberFormat="1" applyFont="1" applyFill="1" applyBorder="1" applyAlignment="1" applyProtection="1">
      <alignment horizontal="left" vertical="center" indent="1"/>
      <protection locked="0"/>
    </xf>
    <xf numFmtId="0" fontId="13" fillId="13" borderId="1" xfId="0" applyFont="1" applyFill="1" applyBorder="1" applyAlignment="1" applyProtection="1">
      <alignment horizontal="center" vertical="center"/>
      <protection locked="0"/>
    </xf>
    <xf numFmtId="14" fontId="13" fillId="13" borderId="1" xfId="0" applyNumberFormat="1" applyFont="1" applyFill="1" applyBorder="1" applyAlignment="1" applyProtection="1">
      <alignment horizontal="center" vertical="center"/>
      <protection locked="0"/>
    </xf>
    <xf numFmtId="0" fontId="25" fillId="8" borderId="0" xfId="0" applyFont="1" applyFill="1" applyAlignment="1" applyProtection="1">
      <alignment horizontal="center" vertical="center"/>
      <protection hidden="1"/>
    </xf>
    <xf numFmtId="0" fontId="56" fillId="8" borderId="0" xfId="0" applyFont="1" applyFill="1" applyProtection="1">
      <protection hidden="1"/>
    </xf>
    <xf numFmtId="0" fontId="56" fillId="8" borderId="0" xfId="0" applyFont="1" applyFill="1" applyAlignment="1" applyProtection="1">
      <alignment vertical="center"/>
      <protection hidden="1"/>
    </xf>
    <xf numFmtId="0" fontId="57" fillId="8" borderId="0" xfId="0" applyFont="1" applyFill="1" applyProtection="1">
      <protection hidden="1"/>
    </xf>
    <xf numFmtId="0" fontId="22" fillId="2" borderId="0" xfId="0" applyFont="1" applyFill="1" applyAlignment="1" applyProtection="1">
      <alignment horizontal="left" indent="2"/>
      <protection hidden="1"/>
    </xf>
    <xf numFmtId="0" fontId="3" fillId="2" borderId="0" xfId="0" applyFont="1" applyFill="1" applyAlignment="1" applyProtection="1">
      <alignment horizontal="left" indent="1"/>
      <protection hidden="1"/>
    </xf>
    <xf numFmtId="0" fontId="25" fillId="9" borderId="0" xfId="0" applyFont="1" applyFill="1" applyAlignment="1" applyProtection="1">
      <alignment horizontal="left" vertical="center" indent="1"/>
      <protection hidden="1"/>
    </xf>
    <xf numFmtId="0" fontId="3" fillId="9" borderId="0" xfId="0" applyFont="1" applyFill="1" applyProtection="1">
      <protection hidden="1"/>
    </xf>
    <xf numFmtId="0" fontId="2" fillId="9" borderId="0" xfId="0" applyFont="1" applyFill="1" applyProtection="1">
      <protection hidden="1"/>
    </xf>
    <xf numFmtId="0" fontId="3" fillId="9" borderId="0" xfId="0" applyFont="1" applyFill="1" applyAlignment="1" applyProtection="1">
      <alignment vertical="center"/>
      <protection hidden="1"/>
    </xf>
    <xf numFmtId="0" fontId="47" fillId="9" borderId="0" xfId="0" applyFont="1" applyFill="1" applyProtection="1">
      <protection hidden="1"/>
    </xf>
    <xf numFmtId="0" fontId="25" fillId="7" borderId="0" xfId="0" applyFont="1" applyFill="1" applyAlignment="1" applyProtection="1">
      <alignment horizontal="left" vertical="center" indent="1"/>
      <protection hidden="1"/>
    </xf>
    <xf numFmtId="0" fontId="25" fillId="10" borderId="0" xfId="0" applyFont="1" applyFill="1" applyAlignment="1" applyProtection="1">
      <alignment horizontal="left" vertical="center" indent="1"/>
      <protection hidden="1"/>
    </xf>
    <xf numFmtId="164" fontId="13" fillId="2" borderId="13" xfId="0" applyNumberFormat="1" applyFont="1" applyFill="1" applyBorder="1" applyAlignment="1" applyProtection="1">
      <alignment horizontal="center" vertical="center" wrapText="1"/>
      <protection hidden="1"/>
    </xf>
    <xf numFmtId="164" fontId="13" fillId="2" borderId="15" xfId="0" applyNumberFormat="1" applyFont="1" applyFill="1" applyBorder="1" applyAlignment="1" applyProtection="1">
      <alignment horizontal="center" vertical="center" wrapText="1"/>
      <protection hidden="1"/>
    </xf>
    <xf numFmtId="164" fontId="13" fillId="2" borderId="18" xfId="0" applyNumberFormat="1" applyFont="1" applyFill="1" applyBorder="1" applyAlignment="1" applyProtection="1">
      <alignment horizontal="center" vertical="center" wrapText="1"/>
      <protection hidden="1"/>
    </xf>
    <xf numFmtId="0" fontId="25" fillId="9" borderId="0" xfId="0" applyFont="1" applyFill="1" applyAlignment="1" applyProtection="1">
      <alignment horizontal="left" vertical="center" wrapText="1" indent="1"/>
      <protection hidden="1"/>
    </xf>
    <xf numFmtId="164" fontId="25" fillId="9" borderId="0" xfId="0" applyNumberFormat="1" applyFont="1" applyFill="1" applyAlignment="1" applyProtection="1">
      <alignment horizontal="left" vertical="center" indent="1"/>
      <protection hidden="1"/>
    </xf>
    <xf numFmtId="165" fontId="25" fillId="7" borderId="0" xfId="0" applyNumberFormat="1" applyFont="1" applyFill="1" applyAlignment="1" applyProtection="1">
      <alignment horizontal="left" vertical="center" wrapText="1" indent="1"/>
      <protection hidden="1"/>
    </xf>
    <xf numFmtId="164" fontId="25" fillId="10" borderId="0" xfId="0" applyNumberFormat="1" applyFont="1" applyFill="1" applyAlignment="1" applyProtection="1">
      <alignment horizontal="left" vertical="center" indent="1"/>
      <protection hidden="1"/>
    </xf>
    <xf numFmtId="0" fontId="25" fillId="7" borderId="0" xfId="0" applyFont="1" applyFill="1" applyAlignment="1" applyProtection="1">
      <alignment horizontal="center" vertical="center"/>
      <protection hidden="1"/>
    </xf>
    <xf numFmtId="0" fontId="25" fillId="9" borderId="0" xfId="0" applyFont="1" applyFill="1" applyAlignment="1" applyProtection="1">
      <alignment horizontal="center" vertical="center" wrapText="1"/>
      <protection hidden="1"/>
    </xf>
    <xf numFmtId="164" fontId="13" fillId="12" borderId="5" xfId="0" applyNumberFormat="1" applyFont="1" applyFill="1" applyBorder="1" applyAlignment="1" applyProtection="1">
      <alignment horizontal="center" vertical="center"/>
      <protection locked="0"/>
    </xf>
    <xf numFmtId="2" fontId="13" fillId="13" borderId="1" xfId="0" applyNumberFormat="1" applyFont="1" applyFill="1" applyBorder="1" applyAlignment="1" applyProtection="1">
      <alignment horizontal="center" vertical="center"/>
      <protection locked="0"/>
    </xf>
    <xf numFmtId="3" fontId="13" fillId="13" borderId="1" xfId="0" applyNumberFormat="1" applyFont="1" applyFill="1" applyBorder="1" applyAlignment="1" applyProtection="1">
      <alignment horizontal="center" vertical="center"/>
      <protection locked="0"/>
    </xf>
    <xf numFmtId="0" fontId="25" fillId="2" borderId="0" xfId="0" applyFont="1" applyFill="1" applyAlignment="1" applyProtection="1">
      <alignment horizontal="left" vertical="center" indent="1"/>
      <protection hidden="1"/>
    </xf>
    <xf numFmtId="0" fontId="41" fillId="2" borderId="0" xfId="0" applyFont="1" applyFill="1"/>
    <xf numFmtId="0" fontId="41" fillId="2" borderId="0" xfId="0" applyFont="1" applyFill="1" applyAlignment="1">
      <alignment horizontal="center"/>
    </xf>
    <xf numFmtId="0" fontId="13" fillId="0" borderId="0" xfId="0" applyFont="1"/>
    <xf numFmtId="0" fontId="13" fillId="2" borderId="0" xfId="0" applyFont="1" applyFill="1"/>
    <xf numFmtId="0" fontId="42" fillId="2" borderId="0" xfId="0" applyFont="1" applyFill="1" applyAlignment="1">
      <alignment horizontal="center" vertical="center"/>
    </xf>
    <xf numFmtId="0" fontId="13" fillId="2" borderId="0" xfId="0" applyFont="1" applyFill="1" applyAlignment="1">
      <alignment horizontal="center"/>
    </xf>
    <xf numFmtId="0" fontId="24" fillId="2" borderId="0" xfId="0" applyFont="1" applyFill="1" applyAlignment="1">
      <alignment horizontal="right" vertical="center" indent="1"/>
    </xf>
    <xf numFmtId="0" fontId="41" fillId="2" borderId="0" xfId="0" applyFont="1" applyFill="1" applyAlignment="1">
      <alignment horizontal="center" vertical="center"/>
    </xf>
    <xf numFmtId="0" fontId="24" fillId="2" borderId="0" xfId="0" applyFont="1" applyFill="1" applyAlignment="1">
      <alignment horizontal="left"/>
    </xf>
    <xf numFmtId="0" fontId="41" fillId="2" borderId="0" xfId="0" applyFont="1" applyFill="1" applyAlignment="1">
      <alignment vertical="center"/>
    </xf>
    <xf numFmtId="0" fontId="19" fillId="2" borderId="0" xfId="0" applyFont="1" applyFill="1" applyAlignment="1">
      <alignment horizontal="left" vertical="center"/>
    </xf>
    <xf numFmtId="0" fontId="9" fillId="2" borderId="0" xfId="0" applyFont="1" applyFill="1" applyAlignment="1">
      <alignment horizontal="left" vertical="center"/>
    </xf>
    <xf numFmtId="0" fontId="13" fillId="0" borderId="0" xfId="0" applyFont="1" applyAlignment="1">
      <alignment vertical="center"/>
    </xf>
    <xf numFmtId="0" fontId="13" fillId="2" borderId="0" xfId="0" applyFont="1" applyFill="1" applyAlignment="1">
      <alignment vertical="center"/>
    </xf>
    <xf numFmtId="0" fontId="13" fillId="2" borderId="0" xfId="0" applyFont="1" applyFill="1" applyAlignment="1">
      <alignment horizontal="center" vertical="center"/>
    </xf>
    <xf numFmtId="0" fontId="55" fillId="2" borderId="0" xfId="0" applyFont="1" applyFill="1" applyAlignment="1">
      <alignment horizontal="left" vertical="center"/>
    </xf>
    <xf numFmtId="0" fontId="24" fillId="2" borderId="0" xfId="0" applyFont="1" applyFill="1" applyAlignment="1">
      <alignment horizontal="right" vertical="center"/>
    </xf>
    <xf numFmtId="0" fontId="22" fillId="13" borderId="36" xfId="0" applyFont="1" applyFill="1" applyBorder="1" applyAlignment="1">
      <alignment horizontal="center" vertical="center"/>
    </xf>
    <xf numFmtId="0" fontId="18" fillId="2" borderId="0" xfId="0" applyFont="1" applyFill="1" applyAlignment="1">
      <alignment horizontal="left" indent="1"/>
    </xf>
    <xf numFmtId="0" fontId="22" fillId="12" borderId="44" xfId="0" applyFont="1" applyFill="1" applyBorder="1" applyAlignment="1">
      <alignment horizontal="center" vertical="center"/>
    </xf>
    <xf numFmtId="0" fontId="22" fillId="4" borderId="37" xfId="0" applyFont="1" applyFill="1" applyBorder="1" applyAlignment="1">
      <alignment horizontal="center" vertical="center"/>
    </xf>
    <xf numFmtId="0" fontId="22" fillId="2" borderId="37" xfId="0" applyFont="1" applyFill="1" applyBorder="1" applyAlignment="1">
      <alignment horizontal="center" vertical="center"/>
    </xf>
    <xf numFmtId="0" fontId="13" fillId="3" borderId="37" xfId="0" applyFont="1" applyFill="1" applyBorder="1" applyAlignment="1">
      <alignment horizontal="right" vertical="center" indent="1"/>
    </xf>
    <xf numFmtId="0" fontId="22" fillId="7" borderId="38" xfId="0" applyFont="1" applyFill="1" applyBorder="1" applyAlignment="1">
      <alignment horizontal="center" vertical="center"/>
    </xf>
    <xf numFmtId="0" fontId="51" fillId="2" borderId="0" xfId="0" applyFont="1" applyFill="1" applyAlignment="1">
      <alignment horizontal="left" indent="1"/>
    </xf>
    <xf numFmtId="0" fontId="13" fillId="2" borderId="0" xfId="0" applyFont="1" applyFill="1" applyAlignment="1">
      <alignment horizontal="left" vertical="center" indent="1"/>
    </xf>
    <xf numFmtId="0" fontId="13" fillId="2" borderId="13" xfId="0" applyFont="1" applyFill="1" applyBorder="1" applyAlignment="1">
      <alignment horizontal="left" vertical="center" indent="1"/>
    </xf>
    <xf numFmtId="0" fontId="13" fillId="2" borderId="14" xfId="0" applyFont="1" applyFill="1" applyBorder="1" applyAlignment="1">
      <alignment vertical="center"/>
    </xf>
    <xf numFmtId="0" fontId="37" fillId="2" borderId="0" xfId="0" applyFont="1" applyFill="1" applyAlignment="1">
      <alignment horizontal="left" vertical="center" indent="1"/>
    </xf>
    <xf numFmtId="0" fontId="13" fillId="2" borderId="12" xfId="0" applyFont="1" applyFill="1" applyBorder="1" applyAlignment="1">
      <alignment horizontal="left" vertical="center" indent="1"/>
    </xf>
    <xf numFmtId="0" fontId="13" fillId="2" borderId="24" xfId="0" applyFont="1" applyFill="1" applyBorder="1" applyAlignment="1">
      <alignment vertical="center"/>
    </xf>
    <xf numFmtId="0" fontId="30" fillId="2" borderId="0" xfId="0" applyFont="1" applyFill="1" applyAlignment="1">
      <alignment vertical="top" wrapText="1"/>
    </xf>
    <xf numFmtId="0" fontId="13" fillId="2" borderId="18" xfId="0" applyFont="1" applyFill="1" applyBorder="1" applyAlignment="1">
      <alignment horizontal="left" vertical="center" indent="1"/>
    </xf>
    <xf numFmtId="0" fontId="13" fillId="2" borderId="19" xfId="0" applyFont="1" applyFill="1" applyBorder="1" applyAlignment="1">
      <alignment vertical="center"/>
    </xf>
    <xf numFmtId="0" fontId="18" fillId="2" borderId="3" xfId="0" applyFont="1" applyFill="1" applyBorder="1" applyAlignment="1">
      <alignment horizontal="left" vertical="center"/>
    </xf>
    <xf numFmtId="3" fontId="13" fillId="2" borderId="0" xfId="0" applyNumberFormat="1" applyFont="1" applyFill="1" applyAlignment="1">
      <alignment horizontal="left" vertical="center" indent="1"/>
    </xf>
    <xf numFmtId="0" fontId="61" fillId="14" borderId="0" xfId="0" applyFont="1" applyFill="1" applyAlignment="1">
      <alignment horizontal="center" vertical="center"/>
    </xf>
    <xf numFmtId="0" fontId="30" fillId="2" borderId="0" xfId="0" applyFont="1" applyFill="1" applyAlignment="1">
      <alignment horizontal="left" vertical="top" indent="1"/>
    </xf>
    <xf numFmtId="0" fontId="13" fillId="2" borderId="6" xfId="0" applyFont="1" applyFill="1" applyBorder="1" applyAlignment="1">
      <alignment vertical="center"/>
    </xf>
    <xf numFmtId="0" fontId="4" fillId="2" borderId="5" xfId="0" applyFont="1" applyFill="1" applyBorder="1" applyAlignment="1">
      <alignment horizontal="left" vertical="center" indent="1"/>
    </xf>
    <xf numFmtId="0" fontId="4" fillId="2" borderId="9" xfId="0" applyFont="1" applyFill="1" applyBorder="1" applyAlignment="1">
      <alignment vertical="center" wrapText="1"/>
    </xf>
    <xf numFmtId="0" fontId="4" fillId="2" borderId="10" xfId="0" applyFont="1" applyFill="1" applyBorder="1" applyAlignment="1">
      <alignment vertical="center" wrapText="1"/>
    </xf>
    <xf numFmtId="0" fontId="4" fillId="2" borderId="9" xfId="0" applyFont="1" applyFill="1" applyBorder="1" applyAlignment="1">
      <alignment horizontal="left" vertical="center" indent="1"/>
    </xf>
    <xf numFmtId="0" fontId="58" fillId="11" borderId="47" xfId="0" applyFont="1" applyFill="1" applyBorder="1" applyAlignment="1">
      <alignment horizontal="center" vertical="center" wrapText="1"/>
    </xf>
    <xf numFmtId="0" fontId="13" fillId="2" borderId="48" xfId="0" applyFont="1" applyFill="1" applyBorder="1" applyAlignment="1">
      <alignment horizontal="center" vertical="center"/>
    </xf>
    <xf numFmtId="0" fontId="13" fillId="2" borderId="9" xfId="0" applyFont="1" applyFill="1" applyBorder="1" applyAlignment="1">
      <alignment horizontal="center" vertical="center"/>
    </xf>
    <xf numFmtId="0" fontId="18" fillId="2" borderId="10" xfId="0" applyFont="1" applyFill="1" applyBorder="1" applyAlignment="1">
      <alignment vertical="center" wrapText="1"/>
    </xf>
    <xf numFmtId="0" fontId="30" fillId="2" borderId="9" xfId="0" applyFont="1" applyFill="1" applyBorder="1" applyAlignment="1">
      <alignment vertical="center" wrapText="1"/>
    </xf>
    <xf numFmtId="0" fontId="30" fillId="2" borderId="10" xfId="0" applyFont="1" applyFill="1" applyBorder="1" applyAlignment="1">
      <alignment vertical="center" wrapText="1"/>
    </xf>
    <xf numFmtId="0" fontId="4" fillId="2" borderId="2" xfId="0" applyFont="1" applyFill="1" applyBorder="1" applyAlignment="1">
      <alignment horizontal="left" vertical="center" indent="1"/>
    </xf>
    <xf numFmtId="0" fontId="4" fillId="2" borderId="3" xfId="0" applyFont="1" applyFill="1" applyBorder="1" applyAlignment="1">
      <alignment vertical="center" wrapText="1"/>
    </xf>
    <xf numFmtId="0" fontId="4" fillId="2" borderId="4" xfId="0" applyFont="1" applyFill="1" applyBorder="1" applyAlignment="1">
      <alignment vertical="center" wrapText="1"/>
    </xf>
    <xf numFmtId="0" fontId="4" fillId="2" borderId="10" xfId="0" applyFont="1" applyFill="1" applyBorder="1" applyAlignment="1">
      <alignment horizontal="right" vertical="center" indent="1"/>
    </xf>
    <xf numFmtId="0" fontId="62" fillId="10" borderId="1" xfId="0" applyFont="1" applyFill="1" applyBorder="1" applyAlignment="1">
      <alignment horizontal="center" vertical="center"/>
    </xf>
    <xf numFmtId="0" fontId="22" fillId="2" borderId="1" xfId="0" applyFont="1" applyFill="1" applyBorder="1" applyAlignment="1">
      <alignment horizontal="center" vertical="center"/>
    </xf>
    <xf numFmtId="0" fontId="13" fillId="2" borderId="8" xfId="0" applyFont="1" applyFill="1" applyBorder="1" applyAlignment="1">
      <alignment vertical="center"/>
    </xf>
    <xf numFmtId="0" fontId="13" fillId="2" borderId="1" xfId="0" applyFont="1" applyFill="1" applyBorder="1" applyAlignment="1">
      <alignment horizontal="center" vertical="center" wrapText="1"/>
    </xf>
    <xf numFmtId="0" fontId="15" fillId="2" borderId="0" xfId="0" applyFont="1" applyFill="1" applyAlignment="1">
      <alignment vertical="center" wrapText="1"/>
    </xf>
    <xf numFmtId="0" fontId="13" fillId="2" borderId="1" xfId="0" applyFont="1" applyFill="1" applyBorder="1" applyAlignment="1">
      <alignment horizontal="center" vertical="center"/>
    </xf>
    <xf numFmtId="0" fontId="22" fillId="2" borderId="1" xfId="0" applyFont="1" applyFill="1" applyBorder="1" applyAlignment="1">
      <alignment horizontal="center" vertical="center" wrapText="1"/>
    </xf>
    <xf numFmtId="0" fontId="66" fillId="2" borderId="1" xfId="0" applyFont="1" applyFill="1" applyBorder="1" applyAlignment="1">
      <alignment horizontal="center" vertical="center" wrapText="1"/>
    </xf>
    <xf numFmtId="0" fontId="9" fillId="2" borderId="0" xfId="0" applyFont="1" applyFill="1" applyAlignment="1">
      <alignment vertical="center" wrapText="1"/>
    </xf>
    <xf numFmtId="0" fontId="15" fillId="2" borderId="0" xfId="0" applyFont="1" applyFill="1" applyAlignment="1">
      <alignment horizontal="center" vertical="center"/>
    </xf>
    <xf numFmtId="0" fontId="13" fillId="2" borderId="7"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5" xfId="0" applyFont="1" applyFill="1" applyBorder="1" applyAlignment="1">
      <alignment horizontal="center" vertical="center" wrapText="1"/>
    </xf>
    <xf numFmtId="0" fontId="24" fillId="2" borderId="1" xfId="0" applyFont="1" applyFill="1" applyBorder="1" applyAlignment="1">
      <alignment horizontal="center" vertical="center"/>
    </xf>
    <xf numFmtId="9" fontId="24" fillId="2" borderId="1" xfId="3" applyFont="1" applyFill="1" applyBorder="1" applyAlignment="1" applyProtection="1">
      <alignment horizontal="center" vertical="center"/>
    </xf>
    <xf numFmtId="0" fontId="67" fillId="2" borderId="1" xfId="0" applyFont="1" applyFill="1" applyBorder="1" applyAlignment="1">
      <alignment horizontal="center" vertical="center"/>
    </xf>
    <xf numFmtId="0" fontId="9" fillId="2" borderId="0" xfId="0" applyFont="1" applyFill="1" applyAlignment="1">
      <alignment vertical="center"/>
    </xf>
    <xf numFmtId="1" fontId="15" fillId="2" borderId="0" xfId="0" applyNumberFormat="1" applyFont="1" applyFill="1" applyAlignment="1">
      <alignment horizontal="center" vertical="center"/>
    </xf>
    <xf numFmtId="0" fontId="13" fillId="2" borderId="1" xfId="0" applyFont="1" applyFill="1" applyBorder="1" applyAlignment="1">
      <alignment horizontal="left" vertical="center" indent="1"/>
    </xf>
    <xf numFmtId="164" fontId="13" fillId="2" borderId="1" xfId="0" applyNumberFormat="1" applyFont="1" applyFill="1" applyBorder="1" applyAlignment="1">
      <alignment horizontal="center" vertical="center"/>
    </xf>
    <xf numFmtId="1" fontId="13" fillId="2" borderId="5" xfId="0" applyNumberFormat="1" applyFont="1" applyFill="1" applyBorder="1" applyAlignment="1">
      <alignment horizontal="center" vertical="center"/>
    </xf>
    <xf numFmtId="3" fontId="13" fillId="0" borderId="1" xfId="0" applyNumberFormat="1" applyFont="1" applyBorder="1" applyAlignment="1">
      <alignment horizontal="right" vertical="center" indent="1"/>
    </xf>
    <xf numFmtId="2" fontId="13" fillId="2" borderId="1" xfId="0" applyNumberFormat="1" applyFont="1" applyFill="1" applyBorder="1" applyAlignment="1">
      <alignment horizontal="center" vertical="center"/>
    </xf>
    <xf numFmtId="1" fontId="13" fillId="2" borderId="1" xfId="0" applyNumberFormat="1" applyFont="1" applyFill="1" applyBorder="1" applyAlignment="1">
      <alignment horizontal="center" vertical="center"/>
    </xf>
    <xf numFmtId="0" fontId="61" fillId="2" borderId="1" xfId="0" applyFont="1" applyFill="1" applyBorder="1" applyAlignment="1">
      <alignment horizontal="center" vertical="center"/>
    </xf>
    <xf numFmtId="0" fontId="22" fillId="2" borderId="0" xfId="0" applyFont="1" applyFill="1" applyAlignment="1">
      <alignment horizontal="center"/>
    </xf>
    <xf numFmtId="0" fontId="68" fillId="2" borderId="0" xfId="0" applyFont="1" applyFill="1" applyAlignment="1">
      <alignment horizontal="center" vertical="center" wrapText="1"/>
    </xf>
    <xf numFmtId="9" fontId="69" fillId="2" borderId="0" xfId="3" applyFont="1" applyFill="1" applyBorder="1" applyAlignment="1" applyProtection="1">
      <alignment horizontal="center" vertical="center"/>
    </xf>
    <xf numFmtId="2" fontId="13" fillId="2" borderId="0" xfId="0" applyNumberFormat="1" applyFont="1" applyFill="1"/>
    <xf numFmtId="9" fontId="13" fillId="2" borderId="0" xfId="3" applyFont="1" applyFill="1" applyProtection="1"/>
    <xf numFmtId="0" fontId="61" fillId="2" borderId="0" xfId="0" applyFont="1" applyFill="1" applyAlignment="1">
      <alignment horizontal="right" vertical="center"/>
    </xf>
    <xf numFmtId="0" fontId="61" fillId="2" borderId="0" xfId="0" applyFont="1" applyFill="1" applyAlignment="1">
      <alignment horizontal="center" vertical="center"/>
    </xf>
    <xf numFmtId="9" fontId="61" fillId="2" borderId="1" xfId="3" applyFont="1" applyFill="1" applyBorder="1" applyAlignment="1" applyProtection="1">
      <alignment horizontal="center" vertical="center"/>
    </xf>
    <xf numFmtId="1" fontId="61" fillId="2" borderId="1" xfId="3" applyNumberFormat="1" applyFont="1" applyFill="1" applyBorder="1" applyAlignment="1" applyProtection="1">
      <alignment horizontal="center" vertical="center"/>
    </xf>
    <xf numFmtId="164" fontId="13" fillId="2" borderId="0" xfId="0" applyNumberFormat="1" applyFont="1" applyFill="1"/>
    <xf numFmtId="0" fontId="22" fillId="2" borderId="0" xfId="0" applyFont="1" applyFill="1" applyAlignment="1">
      <alignment horizontal="center" vertical="center"/>
    </xf>
    <xf numFmtId="9" fontId="13" fillId="2" borderId="0" xfId="0" applyNumberFormat="1" applyFont="1" applyFill="1"/>
    <xf numFmtId="1" fontId="13" fillId="2" borderId="0" xfId="0" applyNumberFormat="1" applyFont="1" applyFill="1"/>
    <xf numFmtId="0" fontId="68" fillId="2" borderId="5" xfId="0" applyFont="1" applyFill="1" applyBorder="1" applyAlignment="1">
      <alignment horizontal="left" vertical="center" indent="1"/>
    </xf>
    <xf numFmtId="0" fontId="61" fillId="2" borderId="9" xfId="0" applyFont="1" applyFill="1" applyBorder="1" applyAlignment="1">
      <alignment horizontal="center" vertical="center"/>
    </xf>
    <xf numFmtId="0" fontId="13" fillId="2" borderId="9" xfId="0" applyFont="1" applyFill="1" applyBorder="1"/>
    <xf numFmtId="0" fontId="13" fillId="2" borderId="10" xfId="0" applyFont="1" applyFill="1" applyBorder="1"/>
    <xf numFmtId="166" fontId="61" fillId="2" borderId="1" xfId="3" applyNumberFormat="1" applyFont="1" applyFill="1" applyBorder="1" applyAlignment="1" applyProtection="1">
      <alignment horizontal="center" vertical="center"/>
    </xf>
    <xf numFmtId="1" fontId="13" fillId="2" borderId="0" xfId="0" applyNumberFormat="1" applyFont="1" applyFill="1" applyAlignment="1">
      <alignment horizontal="center" vertical="center"/>
    </xf>
    <xf numFmtId="0" fontId="13" fillId="2" borderId="16" xfId="0" applyFont="1" applyFill="1" applyBorder="1" applyAlignment="1" applyProtection="1">
      <alignment horizontal="left" vertical="center" wrapText="1" indent="1"/>
      <protection hidden="1"/>
    </xf>
    <xf numFmtId="0" fontId="13" fillId="2" borderId="17" xfId="0" applyFont="1" applyFill="1" applyBorder="1" applyAlignment="1" applyProtection="1">
      <alignment horizontal="left" vertical="center" wrapText="1" indent="1"/>
      <protection hidden="1"/>
    </xf>
    <xf numFmtId="0" fontId="20" fillId="2" borderId="0" xfId="0" applyFont="1" applyFill="1" applyAlignment="1" applyProtection="1">
      <alignment horizontal="left" vertical="top" wrapText="1"/>
      <protection hidden="1"/>
    </xf>
    <xf numFmtId="0" fontId="13" fillId="2" borderId="19" xfId="0" applyFont="1" applyFill="1" applyBorder="1" applyAlignment="1" applyProtection="1">
      <alignment horizontal="left" vertical="center" wrapText="1" indent="1"/>
      <protection hidden="1"/>
    </xf>
    <xf numFmtId="0" fontId="13" fillId="2" borderId="20" xfId="0" applyFont="1" applyFill="1" applyBorder="1" applyAlignment="1" applyProtection="1">
      <alignment horizontal="left" vertical="center" wrapText="1" indent="1"/>
      <protection hidden="1"/>
    </xf>
    <xf numFmtId="0" fontId="20" fillId="2" borderId="33" xfId="0" applyFont="1" applyFill="1" applyBorder="1" applyAlignment="1" applyProtection="1">
      <alignment horizontal="left" vertical="center" wrapText="1"/>
      <protection hidden="1"/>
    </xf>
    <xf numFmtId="0" fontId="20" fillId="2" borderId="34" xfId="0" applyFont="1" applyFill="1" applyBorder="1" applyAlignment="1" applyProtection="1">
      <alignment horizontal="left" vertical="center" wrapText="1"/>
      <protection hidden="1"/>
    </xf>
    <xf numFmtId="0" fontId="20" fillId="12" borderId="42" xfId="0" applyFont="1" applyFill="1" applyBorder="1" applyAlignment="1" applyProtection="1">
      <alignment horizontal="left" vertical="center" wrapText="1"/>
      <protection hidden="1"/>
    </xf>
    <xf numFmtId="0" fontId="20" fillId="12" borderId="43" xfId="0" applyFont="1" applyFill="1" applyBorder="1" applyAlignment="1" applyProtection="1">
      <alignment horizontal="left" vertical="center" wrapText="1"/>
      <protection hidden="1"/>
    </xf>
    <xf numFmtId="0" fontId="44" fillId="2" borderId="40" xfId="1" applyFont="1" applyFill="1" applyBorder="1" applyAlignment="1" applyProtection="1">
      <alignment horizontal="left" vertical="center" indent="1"/>
      <protection hidden="1"/>
    </xf>
    <xf numFmtId="0" fontId="44" fillId="2" borderId="33" xfId="1" applyFont="1" applyFill="1" applyBorder="1" applyAlignment="1" applyProtection="1">
      <alignment horizontal="left" vertical="center" indent="1"/>
      <protection hidden="1"/>
    </xf>
    <xf numFmtId="0" fontId="44" fillId="12" borderId="41" xfId="1" applyFont="1" applyFill="1" applyBorder="1" applyAlignment="1" applyProtection="1">
      <alignment horizontal="left" vertical="center" indent="1"/>
      <protection hidden="1"/>
    </xf>
    <xf numFmtId="0" fontId="44" fillId="12" borderId="42" xfId="1" applyFont="1" applyFill="1" applyBorder="1" applyAlignment="1" applyProtection="1">
      <alignment horizontal="left" vertical="center" indent="1"/>
      <protection hidden="1"/>
    </xf>
    <xf numFmtId="0" fontId="13" fillId="6" borderId="5" xfId="0" applyFont="1" applyFill="1" applyBorder="1" applyAlignment="1" applyProtection="1">
      <alignment horizontal="left" vertical="center" indent="1"/>
      <protection hidden="1"/>
    </xf>
    <xf numFmtId="0" fontId="13" fillId="6" borderId="9" xfId="0" applyFont="1" applyFill="1" applyBorder="1" applyAlignment="1" applyProtection="1">
      <alignment horizontal="left" vertical="center" indent="1"/>
      <protection hidden="1"/>
    </xf>
    <xf numFmtId="0" fontId="13" fillId="6" borderId="10" xfId="0" applyFont="1" applyFill="1" applyBorder="1" applyAlignment="1" applyProtection="1">
      <alignment horizontal="left" vertical="center" indent="1"/>
      <protection hidden="1"/>
    </xf>
    <xf numFmtId="0" fontId="13" fillId="2" borderId="14" xfId="0" applyFont="1" applyFill="1" applyBorder="1" applyAlignment="1" applyProtection="1">
      <alignment horizontal="left" vertical="center" wrapText="1" indent="1"/>
      <protection hidden="1"/>
    </xf>
    <xf numFmtId="0" fontId="13" fillId="2" borderId="39" xfId="0" applyFont="1" applyFill="1" applyBorder="1" applyAlignment="1" applyProtection="1">
      <alignment horizontal="left" vertical="center" wrapText="1" indent="1"/>
      <protection hidden="1"/>
    </xf>
    <xf numFmtId="0" fontId="54" fillId="2" borderId="0" xfId="1" applyFont="1" applyFill="1" applyAlignment="1" applyProtection="1">
      <alignment horizontal="left"/>
      <protection hidden="1"/>
    </xf>
    <xf numFmtId="0" fontId="13" fillId="0" borderId="13" xfId="0" applyFont="1" applyBorder="1" applyAlignment="1" applyProtection="1">
      <alignment horizontal="left" vertical="center" wrapText="1" indent="1"/>
      <protection hidden="1"/>
    </xf>
    <xf numFmtId="0" fontId="13" fillId="0" borderId="27" xfId="0" applyFont="1" applyBorder="1" applyAlignment="1" applyProtection="1">
      <alignment horizontal="left" vertical="center" wrapText="1" indent="1"/>
      <protection hidden="1"/>
    </xf>
    <xf numFmtId="0" fontId="13" fillId="0" borderId="39" xfId="0" applyFont="1" applyBorder="1" applyAlignment="1" applyProtection="1">
      <alignment horizontal="left" vertical="center" wrapText="1" indent="1"/>
      <protection hidden="1"/>
    </xf>
    <xf numFmtId="0" fontId="13" fillId="0" borderId="45" xfId="0" applyFont="1" applyBorder="1" applyAlignment="1" applyProtection="1">
      <alignment horizontal="left" vertical="center" wrapText="1" indent="1"/>
      <protection hidden="1"/>
    </xf>
    <xf numFmtId="0" fontId="13" fillId="0" borderId="35" xfId="0" applyFont="1" applyBorder="1" applyAlignment="1" applyProtection="1">
      <alignment horizontal="left" vertical="center" wrapText="1" indent="1"/>
      <protection hidden="1"/>
    </xf>
    <xf numFmtId="0" fontId="13" fillId="0" borderId="46" xfId="0" applyFont="1" applyBorder="1" applyAlignment="1" applyProtection="1">
      <alignment horizontal="left" vertical="center" wrapText="1" indent="1"/>
      <protection hidden="1"/>
    </xf>
    <xf numFmtId="0" fontId="13" fillId="0" borderId="3" xfId="0" applyFont="1" applyBorder="1" applyAlignment="1" applyProtection="1">
      <alignment horizontal="left" vertical="center" wrapText="1" indent="1"/>
      <protection hidden="1"/>
    </xf>
    <xf numFmtId="0" fontId="13" fillId="0" borderId="4" xfId="0" applyFont="1" applyBorder="1" applyAlignment="1" applyProtection="1">
      <alignment horizontal="left" vertical="center" wrapText="1" indent="1"/>
      <protection hidden="1"/>
    </xf>
    <xf numFmtId="0" fontId="20" fillId="2" borderId="0" xfId="0" applyFont="1" applyFill="1" applyAlignment="1" applyProtection="1">
      <alignment horizontal="left" vertical="center" wrapText="1"/>
      <protection hidden="1"/>
    </xf>
    <xf numFmtId="0" fontId="13" fillId="0" borderId="29" xfId="0" applyFont="1" applyBorder="1" applyAlignment="1" applyProtection="1">
      <alignment horizontal="left" vertical="center" wrapText="1" indent="1"/>
      <protection hidden="1"/>
    </xf>
    <xf numFmtId="0" fontId="13" fillId="0" borderId="19" xfId="0" applyFont="1" applyBorder="1" applyAlignment="1" applyProtection="1">
      <alignment horizontal="left" vertical="center" wrapText="1" indent="1"/>
      <protection hidden="1"/>
    </xf>
    <xf numFmtId="0" fontId="13" fillId="0" borderId="20" xfId="0" applyFont="1" applyBorder="1" applyAlignment="1" applyProtection="1">
      <alignment horizontal="left" vertical="center" wrapText="1" indent="1"/>
      <protection hidden="1"/>
    </xf>
    <xf numFmtId="0" fontId="13" fillId="0" borderId="18" xfId="0" applyFont="1" applyBorder="1" applyAlignment="1" applyProtection="1">
      <alignment horizontal="left" vertical="center" wrapText="1" indent="1"/>
      <protection hidden="1"/>
    </xf>
    <xf numFmtId="0" fontId="13" fillId="0" borderId="33" xfId="0" applyFont="1" applyBorder="1" applyAlignment="1" applyProtection="1">
      <alignment horizontal="left" vertical="center" indent="1"/>
      <protection hidden="1"/>
    </xf>
    <xf numFmtId="0" fontId="13" fillId="0" borderId="34" xfId="0" applyFont="1" applyBorder="1" applyAlignment="1" applyProtection="1">
      <alignment horizontal="left" vertical="center" indent="1"/>
      <protection hidden="1"/>
    </xf>
    <xf numFmtId="0" fontId="13" fillId="0" borderId="22" xfId="0" applyFont="1" applyBorder="1" applyAlignment="1" applyProtection="1">
      <alignment horizontal="left" vertical="center" indent="1"/>
      <protection hidden="1"/>
    </xf>
    <xf numFmtId="0" fontId="13" fillId="0" borderId="23" xfId="0" applyFont="1" applyBorder="1" applyAlignment="1" applyProtection="1">
      <alignment horizontal="left" vertical="center" indent="1"/>
      <protection hidden="1"/>
    </xf>
    <xf numFmtId="0" fontId="33" fillId="2" borderId="0" xfId="0" applyFont="1" applyFill="1" applyAlignment="1" applyProtection="1">
      <alignment horizontal="justify" vertical="top" wrapText="1"/>
      <protection hidden="1"/>
    </xf>
    <xf numFmtId="0" fontId="13" fillId="6" borderId="5" xfId="0" applyFont="1" applyFill="1" applyBorder="1" applyAlignment="1" applyProtection="1">
      <alignment horizontal="center" vertical="center"/>
      <protection hidden="1"/>
    </xf>
    <xf numFmtId="0" fontId="13" fillId="6" borderId="9" xfId="0" applyFont="1" applyFill="1" applyBorder="1" applyAlignment="1" applyProtection="1">
      <alignment horizontal="center" vertical="center"/>
      <protection hidden="1"/>
    </xf>
    <xf numFmtId="0" fontId="13" fillId="6" borderId="10" xfId="0" applyFont="1" applyFill="1" applyBorder="1" applyAlignment="1" applyProtection="1">
      <alignment horizontal="center" vertical="center"/>
      <protection hidden="1"/>
    </xf>
    <xf numFmtId="0" fontId="28" fillId="2" borderId="0" xfId="0" applyFont="1" applyFill="1" applyAlignment="1" applyProtection="1">
      <alignment horizontal="center" vertical="top" wrapText="1"/>
      <protection hidden="1"/>
    </xf>
    <xf numFmtId="0" fontId="33" fillId="2" borderId="0" xfId="0" applyFont="1" applyFill="1" applyAlignment="1" applyProtection="1">
      <alignment horizontal="left" vertical="top" wrapText="1"/>
      <protection hidden="1"/>
    </xf>
    <xf numFmtId="0" fontId="33" fillId="2" borderId="31" xfId="0" applyFont="1" applyFill="1" applyBorder="1" applyAlignment="1" applyProtection="1">
      <alignment horizontal="left" vertical="top" wrapText="1"/>
      <protection hidden="1"/>
    </xf>
    <xf numFmtId="0" fontId="31" fillId="2" borderId="3" xfId="0" applyFont="1" applyFill="1" applyBorder="1" applyAlignment="1" applyProtection="1">
      <alignment horizontal="center"/>
      <protection hidden="1"/>
    </xf>
    <xf numFmtId="0" fontId="29" fillId="2" borderId="0" xfId="0" applyFont="1" applyFill="1" applyAlignment="1" applyProtection="1">
      <alignment horizontal="center" vertical="center" wrapText="1"/>
      <protection hidden="1"/>
    </xf>
    <xf numFmtId="0" fontId="40" fillId="2" borderId="0" xfId="0" applyFont="1" applyFill="1" applyAlignment="1" applyProtection="1">
      <alignment horizontal="justify" vertical="center" wrapText="1"/>
      <protection hidden="1"/>
    </xf>
    <xf numFmtId="14" fontId="20" fillId="2" borderId="0" xfId="0" applyNumberFormat="1" applyFont="1" applyFill="1" applyAlignment="1" applyProtection="1">
      <alignment horizontal="right" vertical="center"/>
      <protection hidden="1"/>
    </xf>
    <xf numFmtId="0" fontId="52" fillId="2" borderId="0" xfId="0" applyFont="1" applyFill="1" applyAlignment="1" applyProtection="1">
      <alignment horizontal="center" vertical="top"/>
      <protection hidden="1"/>
    </xf>
    <xf numFmtId="0" fontId="13" fillId="0" borderId="24" xfId="0" applyFont="1" applyBorder="1" applyAlignment="1" applyProtection="1">
      <alignment horizontal="left" vertical="center" wrapText="1" indent="1"/>
      <protection hidden="1"/>
    </xf>
    <xf numFmtId="0" fontId="13" fillId="0" borderId="16" xfId="0" applyFont="1" applyBorder="1" applyAlignment="1" applyProtection="1">
      <alignment horizontal="left" vertical="center" wrapText="1" indent="1"/>
      <protection hidden="1"/>
    </xf>
    <xf numFmtId="0" fontId="13" fillId="0" borderId="17" xfId="0" applyFont="1" applyBorder="1" applyAlignment="1" applyProtection="1">
      <alignment horizontal="left" vertical="center" wrapText="1" indent="1"/>
      <protection hidden="1"/>
    </xf>
    <xf numFmtId="0" fontId="13" fillId="0" borderId="15" xfId="0" applyFont="1" applyBorder="1" applyAlignment="1" applyProtection="1">
      <alignment horizontal="left" vertical="center" wrapText="1" indent="1"/>
      <protection hidden="1"/>
    </xf>
    <xf numFmtId="0" fontId="33" fillId="2" borderId="0" xfId="0" applyFont="1" applyFill="1" applyAlignment="1" applyProtection="1">
      <alignment horizontal="left" vertical="center" wrapText="1"/>
      <protection hidden="1"/>
    </xf>
    <xf numFmtId="0" fontId="43" fillId="2" borderId="0" xfId="0" applyFont="1" applyFill="1" applyAlignment="1" applyProtection="1">
      <alignment horizontal="left" vertical="center" wrapText="1"/>
      <protection hidden="1"/>
    </xf>
    <xf numFmtId="3" fontId="11" fillId="2" borderId="5" xfId="0" applyNumberFormat="1" applyFont="1" applyFill="1" applyBorder="1" applyAlignment="1" applyProtection="1">
      <alignment horizontal="center" vertical="center"/>
      <protection hidden="1"/>
    </xf>
    <xf numFmtId="3" fontId="11" fillId="2" borderId="9" xfId="0" applyNumberFormat="1" applyFont="1" applyFill="1" applyBorder="1" applyAlignment="1" applyProtection="1">
      <alignment horizontal="center" vertical="center"/>
      <protection hidden="1"/>
    </xf>
    <xf numFmtId="3" fontId="11" fillId="2" borderId="10" xfId="0" applyNumberFormat="1" applyFont="1" applyFill="1" applyBorder="1" applyAlignment="1" applyProtection="1">
      <alignment horizontal="center" vertical="center"/>
      <protection hidden="1"/>
    </xf>
    <xf numFmtId="0" fontId="33" fillId="0" borderId="0" xfId="0" applyFont="1" applyAlignment="1" applyProtection="1">
      <alignment horizontal="justify" vertical="top" wrapText="1"/>
      <protection hidden="1"/>
    </xf>
    <xf numFmtId="0" fontId="20" fillId="2" borderId="3" xfId="0" applyFont="1" applyFill="1" applyBorder="1" applyAlignment="1" applyProtection="1">
      <alignment horizontal="left" vertical="center" wrapText="1"/>
      <protection hidden="1"/>
    </xf>
    <xf numFmtId="0" fontId="22" fillId="2" borderId="5" xfId="0" applyFont="1" applyFill="1" applyBorder="1" applyAlignment="1">
      <alignment horizontal="center" vertical="center"/>
    </xf>
    <xf numFmtId="0" fontId="22" fillId="2" borderId="9" xfId="0" applyFont="1" applyFill="1" applyBorder="1" applyAlignment="1">
      <alignment horizontal="center" vertical="center"/>
    </xf>
    <xf numFmtId="0" fontId="22" fillId="2" borderId="10" xfId="0" applyFont="1" applyFill="1" applyBorder="1" applyAlignment="1">
      <alignment horizontal="center" vertical="center"/>
    </xf>
    <xf numFmtId="0" fontId="65" fillId="2" borderId="1" xfId="0" applyFont="1" applyFill="1" applyBorder="1" applyAlignment="1">
      <alignment horizontal="center" vertical="center"/>
    </xf>
    <xf numFmtId="0" fontId="22" fillId="2" borderId="1" xfId="0" applyFont="1" applyFill="1" applyBorder="1" applyAlignment="1">
      <alignment horizontal="center" vertical="center"/>
    </xf>
    <xf numFmtId="0" fontId="54" fillId="2" borderId="0" xfId="1" applyFont="1" applyFill="1" applyAlignment="1" applyProtection="1">
      <alignment horizontal="left"/>
    </xf>
    <xf numFmtId="0" fontId="13" fillId="2" borderId="1" xfId="0" applyFont="1" applyFill="1" applyBorder="1" applyAlignment="1">
      <alignment horizontal="center" vertical="center" wrapText="1"/>
    </xf>
    <xf numFmtId="0" fontId="13" fillId="13" borderId="14" xfId="0" applyFont="1" applyFill="1" applyBorder="1" applyAlignment="1">
      <alignment horizontal="left" vertical="center" indent="1"/>
    </xf>
    <xf numFmtId="0" fontId="13" fillId="13" borderId="39" xfId="0" applyFont="1" applyFill="1" applyBorder="1" applyAlignment="1">
      <alignment horizontal="left" vertical="center" indent="1"/>
    </xf>
    <xf numFmtId="3" fontId="13" fillId="2" borderId="19" xfId="0" applyNumberFormat="1" applyFont="1" applyFill="1" applyBorder="1" applyAlignment="1">
      <alignment horizontal="left" vertical="center" indent="1"/>
    </xf>
    <xf numFmtId="3" fontId="13" fillId="2" borderId="20" xfId="0" applyNumberFormat="1" applyFont="1" applyFill="1" applyBorder="1" applyAlignment="1">
      <alignment horizontal="left" vertical="center" indent="1"/>
    </xf>
    <xf numFmtId="0" fontId="13" fillId="12" borderId="21" xfId="0" applyFont="1" applyFill="1" applyBorder="1" applyAlignment="1">
      <alignment horizontal="left" vertical="center" indent="1"/>
    </xf>
    <xf numFmtId="0" fontId="13" fillId="12" borderId="23" xfId="0" applyFont="1" applyFill="1" applyBorder="1" applyAlignment="1">
      <alignment horizontal="left" vertical="center" indent="1"/>
    </xf>
    <xf numFmtId="0" fontId="18" fillId="9" borderId="9"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9"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44" fillId="2" borderId="6" xfId="1" applyFont="1" applyFill="1" applyBorder="1" applyAlignment="1" applyProtection="1">
      <alignment horizontal="center" vertical="center" wrapText="1"/>
    </xf>
    <xf numFmtId="0" fontId="44" fillId="2" borderId="7" xfId="1" applyFont="1" applyFill="1" applyBorder="1" applyAlignment="1" applyProtection="1">
      <alignment horizontal="center" vertical="center" wrapText="1"/>
    </xf>
  </cellXfs>
  <cellStyles count="5">
    <cellStyle name="Lien hypertexte" xfId="1" builtinId="8"/>
    <cellStyle name="Normal" xfId="0" builtinId="0"/>
    <cellStyle name="Normal 2" xfId="2" xr:uid="{6916636B-A48F-4266-B14E-3866D83E7AAE}"/>
    <cellStyle name="Normal 3" xfId="4" xr:uid="{7F9BDA7E-A37D-48D0-852C-F05937FA7429}"/>
    <cellStyle name="Pourcentage" xfId="3" builtinId="5"/>
  </cellStyles>
  <dxfs count="12">
    <dxf>
      <font>
        <color theme="2"/>
      </font>
      <fill>
        <patternFill>
          <fgColor theme="2"/>
          <bgColor theme="2"/>
        </patternFill>
      </fill>
    </dxf>
    <dxf>
      <font>
        <color rgb="FFFF0000"/>
      </font>
      <fill>
        <patternFill>
          <fgColor theme="2"/>
          <bgColor rgb="FFFFC000"/>
        </patternFill>
      </fill>
    </dxf>
    <dxf>
      <font>
        <color theme="2"/>
      </font>
      <fill>
        <patternFill>
          <fgColor theme="2"/>
          <bgColor theme="2"/>
        </patternFill>
      </fill>
    </dxf>
    <dxf>
      <font>
        <color rgb="FFFF0000"/>
      </font>
      <fill>
        <patternFill>
          <fgColor theme="2"/>
          <bgColor rgb="FFFFC000"/>
        </patternFill>
      </fill>
    </dxf>
    <dxf>
      <font>
        <color theme="2"/>
      </font>
      <fill>
        <patternFill>
          <fgColor theme="2"/>
          <bgColor theme="2"/>
        </patternFill>
      </fill>
    </dxf>
    <dxf>
      <font>
        <color rgb="FFFF0000"/>
      </font>
      <fill>
        <patternFill>
          <fgColor theme="2"/>
          <bgColor rgb="FFFFC000"/>
        </patternFill>
      </fill>
    </dxf>
    <dxf>
      <font>
        <color rgb="FFFF0000"/>
      </font>
      <fill>
        <patternFill>
          <fgColor theme="2"/>
          <bgColor rgb="FFFFC000"/>
        </patternFill>
      </fill>
    </dxf>
    <dxf>
      <font>
        <color theme="2"/>
      </font>
      <fill>
        <patternFill>
          <fgColor theme="2"/>
          <bgColor theme="2"/>
        </patternFill>
      </fill>
    </dxf>
    <dxf>
      <font>
        <color rgb="FFFF0000"/>
      </font>
      <fill>
        <patternFill>
          <fgColor theme="2"/>
          <bgColor rgb="FFFFC000"/>
        </patternFill>
      </fill>
    </dxf>
    <dxf>
      <font>
        <color theme="2"/>
      </font>
      <fill>
        <patternFill>
          <fgColor theme="2"/>
          <bgColor theme="2"/>
        </patternFill>
      </fill>
    </dxf>
    <dxf>
      <font>
        <color rgb="FFFF0000"/>
      </font>
      <fill>
        <patternFill>
          <fgColor theme="2"/>
          <bgColor rgb="FFFFC000"/>
        </patternFill>
      </fill>
    </dxf>
    <dxf>
      <fill>
        <patternFill>
          <bgColor rgb="FFF9F9F9"/>
        </patternFill>
      </fill>
    </dxf>
  </dxfs>
  <tableStyles count="0" defaultTableStyle="TableStyleMedium2" defaultPivotStyle="PivotStyleLight16"/>
  <colors>
    <mruColors>
      <color rgb="FFFFFFCC"/>
      <color rgb="FFF9F9F9"/>
      <color rgb="FFCCFFFF"/>
      <color rgb="FFEAEAEA"/>
      <color rgb="FFFFFF66"/>
      <color rgb="FFFFFF99"/>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smooth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B!$CH$31:$CH$44</c:f>
            </c:numRef>
          </c:xVal>
          <c:yVal>
            <c:numRef>
              <c:f>B!$CN$31:$CN$44</c:f>
            </c:numRef>
          </c:yVal>
          <c:smooth val="1"/>
          <c:extLst>
            <c:ext xmlns:c16="http://schemas.microsoft.com/office/drawing/2014/chart" uri="{C3380CC4-5D6E-409C-BE32-E72D297353CC}">
              <c16:uniqueId val="{00000000-A58A-4C45-B8F2-A59EC0CF4FC7}"/>
            </c:ext>
          </c:extLst>
        </c:ser>
        <c:dLbls>
          <c:showLegendKey val="0"/>
          <c:showVal val="0"/>
          <c:showCatName val="0"/>
          <c:showSerName val="0"/>
          <c:showPercent val="0"/>
          <c:showBubbleSize val="0"/>
        </c:dLbls>
        <c:axId val="1097607696"/>
        <c:axId val="1097622096"/>
      </c:scatterChart>
      <c:scatterChart>
        <c:scatterStyle val="smoothMarker"/>
        <c:varyColors val="0"/>
        <c:ser>
          <c:idx val="1"/>
          <c:order val="1"/>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B!$CH$31:$CH$44</c:f>
            </c:numRef>
          </c:xVal>
          <c:yVal>
            <c:numRef>
              <c:f>B!$CO$31:$CO$44</c:f>
            </c:numRef>
          </c:yVal>
          <c:smooth val="1"/>
          <c:extLst>
            <c:ext xmlns:c16="http://schemas.microsoft.com/office/drawing/2014/chart" uri="{C3380CC4-5D6E-409C-BE32-E72D297353CC}">
              <c16:uniqueId val="{00000001-A58A-4C45-B8F2-A59EC0CF4FC7}"/>
            </c:ext>
          </c:extLst>
        </c:ser>
        <c:dLbls>
          <c:showLegendKey val="0"/>
          <c:showVal val="0"/>
          <c:showCatName val="0"/>
          <c:showSerName val="0"/>
          <c:showPercent val="0"/>
          <c:showBubbleSize val="0"/>
        </c:dLbls>
        <c:axId val="1199277552"/>
        <c:axId val="1199255952"/>
      </c:scatterChart>
      <c:valAx>
        <c:axId val="109760769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97622096"/>
        <c:crosses val="autoZero"/>
        <c:crossBetween val="midCat"/>
      </c:valAx>
      <c:valAx>
        <c:axId val="10976220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97607696"/>
        <c:crosses val="autoZero"/>
        <c:crossBetween val="midCat"/>
      </c:valAx>
      <c:valAx>
        <c:axId val="1199255952"/>
        <c:scaling>
          <c:orientation val="minMax"/>
          <c:max val="0.5"/>
        </c:scaling>
        <c:delete val="0"/>
        <c:axPos val="r"/>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99277552"/>
        <c:crosses val="max"/>
        <c:crossBetween val="midCat"/>
      </c:valAx>
      <c:valAx>
        <c:axId val="1199277552"/>
        <c:scaling>
          <c:orientation val="minMax"/>
        </c:scaling>
        <c:delete val="1"/>
        <c:axPos val="b"/>
        <c:numFmt formatCode="0%" sourceLinked="1"/>
        <c:majorTickMark val="out"/>
        <c:minorTickMark val="none"/>
        <c:tickLblPos val="nextTo"/>
        <c:crossAx val="119925595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smooth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B!$CH$31:$CH$44</c:f>
            </c:numRef>
          </c:xVal>
          <c:yVal>
            <c:numRef>
              <c:f>B!$CP$31:$CP$44</c:f>
            </c:numRef>
          </c:yVal>
          <c:smooth val="1"/>
          <c:extLst>
            <c:ext xmlns:c16="http://schemas.microsoft.com/office/drawing/2014/chart" uri="{C3380CC4-5D6E-409C-BE32-E72D297353CC}">
              <c16:uniqueId val="{00000000-1EEA-49B7-B2E5-22D8E9A8B602}"/>
            </c:ext>
          </c:extLst>
        </c:ser>
        <c:dLbls>
          <c:showLegendKey val="0"/>
          <c:showVal val="0"/>
          <c:showCatName val="0"/>
          <c:showSerName val="0"/>
          <c:showPercent val="0"/>
          <c:showBubbleSize val="0"/>
        </c:dLbls>
        <c:axId val="1097607696"/>
        <c:axId val="1097622096"/>
      </c:scatterChart>
      <c:valAx>
        <c:axId val="109760769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97622096"/>
        <c:crosses val="autoZero"/>
        <c:crossBetween val="midCat"/>
      </c:valAx>
      <c:valAx>
        <c:axId val="10976220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97607696"/>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94</xdr:col>
      <xdr:colOff>419100</xdr:colOff>
      <xdr:row>24</xdr:row>
      <xdr:rowOff>47632</xdr:rowOff>
    </xdr:from>
    <xdr:to>
      <xdr:col>101</xdr:col>
      <xdr:colOff>609600</xdr:colOff>
      <xdr:row>37</xdr:row>
      <xdr:rowOff>135256</xdr:rowOff>
    </xdr:to>
    <xdr:graphicFrame macro="">
      <xdr:nvGraphicFramePr>
        <xdr:cNvPr id="2" name="Chart 1">
          <a:extLst>
            <a:ext uri="{FF2B5EF4-FFF2-40B4-BE49-F238E27FC236}">
              <a16:creationId xmlns:a16="http://schemas.microsoft.com/office/drawing/2014/main" id="{1399A4CA-1E5D-966E-4124-C70962112F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94</xdr:col>
      <xdr:colOff>419100</xdr:colOff>
      <xdr:row>38</xdr:row>
      <xdr:rowOff>76200</xdr:rowOff>
    </xdr:from>
    <xdr:to>
      <xdr:col>101</xdr:col>
      <xdr:colOff>609600</xdr:colOff>
      <xdr:row>51</xdr:row>
      <xdr:rowOff>160014</xdr:rowOff>
    </xdr:to>
    <xdr:graphicFrame macro="">
      <xdr:nvGraphicFramePr>
        <xdr:cNvPr id="3" name="Chart 2">
          <a:extLst>
            <a:ext uri="{FF2B5EF4-FFF2-40B4-BE49-F238E27FC236}">
              <a16:creationId xmlns:a16="http://schemas.microsoft.com/office/drawing/2014/main" id="{88C49D77-4BB5-44BA-AF00-3BD3ACD6E3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80859856\AppData\Local\rubicon\Acta%20Nova%20Client\Data\740040768\(740040768)%20LU-01a%20PRO%20v2.0.xlsx" TargetMode="External"/><Relationship Id="rId1" Type="http://schemas.openxmlformats.org/officeDocument/2006/relationships/externalLinkPath" Target="/Users/U80859856/AppData/Local/rubicon/Acta%20Nova%20Client/Data/740040768/(740040768)%20LU-01a%20PRO%20v2.0.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adb.intra.admin.ch\userhome$\BFE-01\U80859856\data\Documents\6%20EFFEL\62%20measures\0%20mesures%20standardis&#233;es\HZ\HZ-02\2024\HZ-02a%20Monitoringliste%20MON.xlsx" TargetMode="External"/><Relationship Id="rId1" Type="http://schemas.openxmlformats.org/officeDocument/2006/relationships/externalLinkPath" Target="file:///\\adb.intra.admin.ch\userhome$\BFE-01\U80859856\data\Documents\6%20EFFEL\62%20measures\0%20mesures%20standardis&#233;es\HZ\HZ-02\2024\HZ-02a%20Monitoringliste%20M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ersion"/>
      <sheetName val="A"/>
      <sheetName val="A1"/>
      <sheetName val="B"/>
      <sheetName val="Y"/>
      <sheetName val="SIA"/>
      <sheetName val="Z"/>
    </sheetNames>
    <sheetDataSet>
      <sheetData sheetId="0"/>
      <sheetData sheetId="1" refreshError="1"/>
      <sheetData sheetId="2" refreshError="1"/>
      <sheetData sheetId="3" refreshError="1"/>
      <sheetData sheetId="4">
        <row r="60">
          <cell r="C60" t="str">
            <v>Kein / Direkt</v>
          </cell>
          <cell r="D60" t="str">
            <v>Aucun système / direct</v>
          </cell>
          <cell r="E60" t="str">
            <v>Nessuno sistema / diretto</v>
          </cell>
        </row>
        <row r="61">
          <cell r="C61" t="str">
            <v>Zahn- oder Flachriemen</v>
          </cell>
          <cell r="D61" t="str">
            <v>Courroie crantée ou plate</v>
          </cell>
          <cell r="E61" t="str">
            <v>Cinghia dentata o piatta</v>
          </cell>
        </row>
        <row r="62">
          <cell r="C62" t="str">
            <v>Keilriemen</v>
          </cell>
          <cell r="D62" t="str">
            <v>Courroie trapézoïdale</v>
          </cell>
          <cell r="E62" t="str">
            <v>Cinghia trapezoidale</v>
          </cell>
        </row>
      </sheetData>
      <sheetData sheetId="5">
        <row r="2">
          <cell r="BQ2" t="str">
            <v>Wohnen MFH</v>
          </cell>
          <cell r="BR2" t="str">
            <v>Habitat collectif</v>
          </cell>
          <cell r="BS2" t="str">
            <v>Abitazione plurifamiliare</v>
          </cell>
          <cell r="BT2">
            <v>2774.0000000000045</v>
          </cell>
          <cell r="BU2">
            <v>109.49999999999999</v>
          </cell>
          <cell r="BV2">
            <v>1843.2500000000002</v>
          </cell>
          <cell r="BW2">
            <v>1240.9999999999995</v>
          </cell>
          <cell r="BX2">
            <v>2792.2500000000055</v>
          </cell>
        </row>
        <row r="3">
          <cell r="BQ3" t="str">
            <v>Büro</v>
          </cell>
          <cell r="BR3" t="str">
            <v>Bureau</v>
          </cell>
          <cell r="BS3" t="str">
            <v>Amministrazione</v>
          </cell>
          <cell r="BT3">
            <v>3644.8500000000045</v>
          </cell>
          <cell r="BU3">
            <v>579.17999999999995</v>
          </cell>
          <cell r="BV3">
            <v>1932.6900000000014</v>
          </cell>
          <cell r="BW3">
            <v>354.95999999999992</v>
          </cell>
          <cell r="BX3">
            <v>501.11999999999983</v>
          </cell>
        </row>
        <row r="4">
          <cell r="BQ4" t="str">
            <v>Schule (ohne Turnhalle)</v>
          </cell>
          <cell r="BR4" t="str">
            <v>École (sans salle de gymnastique)</v>
          </cell>
          <cell r="BS4" t="str">
            <v>Scuola (senza palestra)</v>
          </cell>
          <cell r="BT4">
            <v>3752.1262465753471</v>
          </cell>
          <cell r="BU4">
            <v>519.43178082191776</v>
          </cell>
          <cell r="BV4">
            <v>2119.7464383561669</v>
          </cell>
          <cell r="BW4">
            <v>436.03446575342457</v>
          </cell>
          <cell r="BX4">
            <v>310.26106849315056</v>
          </cell>
        </row>
        <row r="5">
          <cell r="BQ5" t="str">
            <v>Verkauf (Fachgeschäft)</v>
          </cell>
          <cell r="BR5" t="str">
            <v>Magasin (spécialisé)</v>
          </cell>
          <cell r="BS5" t="str">
            <v>Negozio (specializzato)</v>
          </cell>
          <cell r="BT5">
            <v>3072.1600000000053</v>
          </cell>
          <cell r="BU5">
            <v>840.8399999999998</v>
          </cell>
          <cell r="BV5">
            <v>3071.5500000000052</v>
          </cell>
          <cell r="BW5">
            <v>61.579999999999984</v>
          </cell>
          <cell r="BX5">
            <v>790.34999999999968</v>
          </cell>
        </row>
        <row r="6">
          <cell r="BQ6" t="str">
            <v>Restauramt (mit Küche)</v>
          </cell>
          <cell r="BR6" t="str">
            <v>Restaurant (avec cuisine)</v>
          </cell>
          <cell r="BS6" t="str">
            <v>Ristorante (con cucina)</v>
          </cell>
          <cell r="BT6">
            <v>3837.0400000000059</v>
          </cell>
          <cell r="BU6">
            <v>1389.6400000000017</v>
          </cell>
          <cell r="BV6">
            <v>1958.3500000000017</v>
          </cell>
          <cell r="BW6">
            <v>124.17999999999996</v>
          </cell>
          <cell r="BX6">
            <v>477.34999999999985</v>
          </cell>
        </row>
        <row r="7">
          <cell r="BQ7" t="str">
            <v>Versammlungsort</v>
          </cell>
          <cell r="BR7" t="str">
            <v>Local collectif</v>
          </cell>
          <cell r="BS7" t="str">
            <v>Locale pubblico</v>
          </cell>
          <cell r="BT7">
            <v>3296.6000000000045</v>
          </cell>
          <cell r="BU7">
            <v>897.19999999999982</v>
          </cell>
          <cell r="BV7">
            <v>2511.3500000000035</v>
          </cell>
          <cell r="BW7">
            <v>78.299999999999983</v>
          </cell>
          <cell r="BX7">
            <v>978.15000000000089</v>
          </cell>
        </row>
        <row r="8">
          <cell r="BQ8" t="str">
            <v>Spital</v>
          </cell>
          <cell r="BR8" t="str">
            <v>Hôpital</v>
          </cell>
          <cell r="BS8" t="str">
            <v>Ospedale</v>
          </cell>
          <cell r="BT8">
            <v>1749.9500000000025</v>
          </cell>
          <cell r="BU8">
            <v>972.55000000000086</v>
          </cell>
          <cell r="BV8">
            <v>1830.4000000000024</v>
          </cell>
          <cell r="BW8">
            <v>140.89999999999998</v>
          </cell>
          <cell r="BX8">
            <v>3691.8000000000106</v>
          </cell>
        </row>
        <row r="9">
          <cell r="BQ9" t="str">
            <v>Industrie</v>
          </cell>
          <cell r="BR9" t="str">
            <v>Industrie</v>
          </cell>
          <cell r="BS9" t="str">
            <v>Industria</v>
          </cell>
          <cell r="BT9">
            <v>2863.6800000000035</v>
          </cell>
          <cell r="BU9">
            <v>1124.7200000000009</v>
          </cell>
          <cell r="BV9">
            <v>2108.9500000000021</v>
          </cell>
          <cell r="BW9">
            <v>454.14000000000016</v>
          </cell>
          <cell r="BX9">
            <v>561.15</v>
          </cell>
        </row>
        <row r="10">
          <cell r="BQ10" t="str">
            <v>Lager</v>
          </cell>
          <cell r="BR10" t="str">
            <v>Local de stockage</v>
          </cell>
          <cell r="BS10" t="str">
            <v>Desposito</v>
          </cell>
          <cell r="BT10">
            <v>1167.1800000000014</v>
          </cell>
          <cell r="BU10">
            <v>1485.4200000000021</v>
          </cell>
          <cell r="BV10">
            <v>2125.0500000000025</v>
          </cell>
          <cell r="BW10">
            <v>1132.7400000000014</v>
          </cell>
          <cell r="BX10">
            <v>952.65000000000043</v>
          </cell>
        </row>
        <row r="11">
          <cell r="BQ11" t="str">
            <v>Sportbauten</v>
          </cell>
          <cell r="BR11" t="str">
            <v>Local de sport</v>
          </cell>
          <cell r="BS11" t="str">
            <v>Impianto sportivo</v>
          </cell>
          <cell r="BT11">
            <v>3158.1041095890464</v>
          </cell>
          <cell r="BU11">
            <v>260.79999999999995</v>
          </cell>
          <cell r="BV11">
            <v>2116.6953424657563</v>
          </cell>
          <cell r="BW11">
            <v>858.14520547945199</v>
          </cell>
          <cell r="BX11">
            <v>494.25534246575307</v>
          </cell>
        </row>
        <row r="12">
          <cell r="BQ12" t="str">
            <v>Hallenbad</v>
          </cell>
          <cell r="BR12" t="str">
            <v>Piscine couverte</v>
          </cell>
          <cell r="BS12" t="str">
            <v>Piscina corperta</v>
          </cell>
          <cell r="BT12">
            <v>3239.4000000000051</v>
          </cell>
          <cell r="BU12">
            <v>260.79999999999995</v>
          </cell>
          <cell r="BV12">
            <v>1828.1500000000008</v>
          </cell>
          <cell r="BW12">
            <v>1518.100000000002</v>
          </cell>
          <cell r="BX12">
            <v>790.34999999999968</v>
          </cell>
        </row>
        <row r="13">
          <cell r="BQ13" t="str">
            <v>Hotel</v>
          </cell>
          <cell r="BR13" t="str">
            <v>Hôtel</v>
          </cell>
          <cell r="BS13" t="str">
            <v>Albergo</v>
          </cell>
          <cell r="BT13">
            <v>3264.7800000000057</v>
          </cell>
          <cell r="BU13">
            <v>830.25000000000034</v>
          </cell>
          <cell r="BV13">
            <v>1970.6500000000015</v>
          </cell>
          <cell r="BW13">
            <v>2043.0500000000027</v>
          </cell>
          <cell r="BX13">
            <v>226.94999999999993</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e"/>
      <sheetName val="Y"/>
      <sheetName val="Z"/>
    </sheetNames>
    <sheetDataSet>
      <sheetData sheetId="0"/>
      <sheetData sheetId="1">
        <row r="1">
          <cell r="B1" t="str">
            <v>Sprache</v>
          </cell>
          <cell r="C1" t="str">
            <v>Langue</v>
          </cell>
          <cell r="D1" t="str">
            <v>Lingua</v>
          </cell>
        </row>
        <row r="2">
          <cell r="B2" t="str">
            <v>Standort</v>
          </cell>
          <cell r="C2" t="str">
            <v>Site</v>
          </cell>
          <cell r="D2" t="str">
            <v>Posizione</v>
          </cell>
        </row>
        <row r="3">
          <cell r="B3" t="str">
            <v>Alte Anlage/Gerät</v>
          </cell>
          <cell r="C3" t="str">
            <v>Ancienne installation/appareil</v>
          </cell>
          <cell r="D3" t="str">
            <v>Vecchio impianto/appareccho</v>
          </cell>
        </row>
        <row r="4">
          <cell r="B4" t="str">
            <v>Neue Anlage/Gerät</v>
          </cell>
          <cell r="C4" t="str">
            <v>Nouvelle installation/appareil</v>
          </cell>
          <cell r="D4" t="str">
            <v>Nuovo impianto/appareccho</v>
          </cell>
        </row>
        <row r="5">
          <cell r="B5" t="str">
            <v>Unternehmen</v>
          </cell>
          <cell r="C5" t="str">
            <v>Entreprise</v>
          </cell>
          <cell r="D5" t="str">
            <v>Azienda</v>
          </cell>
        </row>
        <row r="6">
          <cell r="B6" t="str">
            <v>Gesamt</v>
          </cell>
          <cell r="C6" t="str">
            <v>Total</v>
          </cell>
          <cell r="D6" t="str">
            <v>Totale</v>
          </cell>
        </row>
        <row r="7">
          <cell r="B7" t="str">
            <v>Eingabefeld</v>
          </cell>
          <cell r="C7" t="str">
            <v>Champ d'entrée</v>
          </cell>
          <cell r="D7" t="str">
            <v>Campo di ingresso</v>
          </cell>
        </row>
        <row r="8">
          <cell r="B8" t="str">
            <v>Berechnetetes Feld</v>
          </cell>
          <cell r="C8" t="str">
            <v>Champ calculé</v>
          </cell>
          <cell r="D8" t="str">
            <v>Campo calcolato</v>
          </cell>
        </row>
        <row r="9">
          <cell r="B9" t="str">
            <v>Gespertes Feld</v>
          </cell>
          <cell r="C9" t="str">
            <v>Champ verouillé</v>
          </cell>
          <cell r="D9" t="str">
            <v>Campo bloccato</v>
          </cell>
        </row>
        <row r="10">
          <cell r="B10" t="str">
            <v>Gemeinde</v>
          </cell>
          <cell r="C10" t="str">
            <v>Commune</v>
          </cell>
          <cell r="D10" t="str">
            <v>Commune</v>
          </cell>
        </row>
        <row r="11">
          <cell r="B11" t="str">
            <v>Ort</v>
          </cell>
          <cell r="C11" t="str">
            <v>Lieu</v>
          </cell>
          <cell r="D11" t="str">
            <v>Luogo</v>
          </cell>
        </row>
        <row r="12">
          <cell r="B12" t="str">
            <v>Adresse</v>
          </cell>
          <cell r="C12" t="str">
            <v>Adresse</v>
          </cell>
          <cell r="D12" t="str">
            <v>Indirizzo</v>
          </cell>
        </row>
        <row r="13">
          <cell r="B13" t="str">
            <v>Nr</v>
          </cell>
          <cell r="C13" t="str">
            <v>n°</v>
          </cell>
          <cell r="D13" t="str">
            <v>no</v>
          </cell>
        </row>
        <row r="14">
          <cell r="B14" t="str">
            <v>Name</v>
          </cell>
          <cell r="C14" t="str">
            <v>Nom</v>
          </cell>
          <cell r="D14" t="str">
            <v>Nome</v>
          </cell>
        </row>
        <row r="15">
          <cell r="B15" t="str">
            <v>PLZ</v>
          </cell>
          <cell r="C15" t="str">
            <v>NPA</v>
          </cell>
          <cell r="D15" t="str">
            <v>CAP</v>
          </cell>
        </row>
        <row r="16">
          <cell r="B16" t="str">
            <v>Gebäude</v>
          </cell>
          <cell r="C16" t="str">
            <v>Bâtiment</v>
          </cell>
          <cell r="D16" t="str">
            <v>Edificio</v>
          </cell>
        </row>
        <row r="17">
          <cell r="B17" t="str">
            <v>Kategorie</v>
          </cell>
          <cell r="C17" t="str">
            <v>Catégorie</v>
          </cell>
          <cell r="D17" t="str">
            <v>Categoria</v>
          </cell>
        </row>
        <row r="18">
          <cell r="B18" t="str">
            <v>EBF (Gebäude)</v>
          </cell>
          <cell r="C18" t="str">
            <v>SRE (bâtiment)</v>
          </cell>
          <cell r="D18" t="str">
            <v>SRE (edificio)</v>
          </cell>
        </row>
        <row r="19">
          <cell r="B19" t="str">
            <v>EBF (Heizgruppe)</v>
          </cell>
          <cell r="C19" t="str">
            <v>SRE (groupe de chauffage)</v>
          </cell>
          <cell r="D19" t="str">
            <v>SRE (unità di riscaldamento)</v>
          </cell>
        </row>
        <row r="20">
          <cell r="B20" t="str">
            <v>Energie-bedarf</v>
          </cell>
          <cell r="C20" t="str">
            <v>Demande électrique</v>
          </cell>
          <cell r="D20" t="str">
            <v>Fabbisogno di electtricità</v>
          </cell>
        </row>
        <row r="21">
          <cell r="B21" t="str">
            <v>Pumpe</v>
          </cell>
          <cell r="C21" t="str">
            <v>Circulateur</v>
          </cell>
          <cell r="D21" t="str">
            <v>Pumpe</v>
          </cell>
        </row>
        <row r="22">
          <cell r="B22" t="str">
            <v xml:space="preserve">Hydraulischen Leistung </v>
          </cell>
          <cell r="C22" t="str">
            <v>Puissance hydraulique</v>
          </cell>
          <cell r="D22" t="str">
            <v>Potenza idraulica</v>
          </cell>
        </row>
        <row r="25">
          <cell r="B25" t="str">
            <v>Anhang-Prefix</v>
          </cell>
          <cell r="C25" t="str">
            <v>Préfixe de l'annexe</v>
          </cell>
          <cell r="D25" t="str">
            <v>Prefisso dell'appendice</v>
          </cell>
        </row>
        <row r="26">
          <cell r="B26" t="str">
            <v>Einsparungen</v>
          </cell>
          <cell r="C26" t="str">
            <v>Économies</v>
          </cell>
          <cell r="D26" t="str">
            <v>Risparmio</v>
          </cell>
        </row>
        <row r="27">
          <cell r="B27" t="str">
            <v>Datum Inbetriebnahme</v>
          </cell>
          <cell r="C27" t="str">
            <v>Date de mise en service</v>
          </cell>
          <cell r="D27" t="str">
            <v>Data di messa in servizio</v>
          </cell>
        </row>
        <row r="28">
          <cell r="B28" t="str">
            <v>Massnahme</v>
          </cell>
          <cell r="C28" t="str">
            <v>Mesure</v>
          </cell>
          <cell r="D28" t="str">
            <v>Misura</v>
          </cell>
        </row>
        <row r="30">
          <cell r="B30" t="str">
            <v>Marke</v>
          </cell>
          <cell r="C30" t="str">
            <v>Marque</v>
          </cell>
          <cell r="D30" t="str">
            <v>Marchio</v>
          </cell>
        </row>
        <row r="31">
          <cell r="B31" t="str">
            <v>Modell</v>
          </cell>
          <cell r="C31" t="str">
            <v>Modèle</v>
          </cell>
          <cell r="D31" t="str">
            <v>Modello</v>
          </cell>
        </row>
        <row r="32">
          <cell r="B32" t="str">
            <v>Jahrgang</v>
          </cell>
          <cell r="C32" t="str">
            <v>Année de construciton</v>
          </cell>
          <cell r="D32" t="str">
            <v>Anno di costruzione</v>
          </cell>
        </row>
        <row r="33">
          <cell r="B33" t="str">
            <v>Regulierung</v>
          </cell>
          <cell r="C33" t="str">
            <v>Régulation</v>
          </cell>
          <cell r="D33" t="str">
            <v>Sistema di controllo</v>
          </cell>
        </row>
        <row r="34">
          <cell r="B34" t="str">
            <v>Nenn-leistung (P1)</v>
          </cell>
          <cell r="C34" t="str">
            <v>Puissance nominale (P1)</v>
          </cell>
          <cell r="D34" t="str">
            <v>Potenza nominale (P1)</v>
          </cell>
        </row>
        <row r="35">
          <cell r="B35" t="str">
            <v>Wärme-abgabesystem</v>
          </cell>
          <cell r="C35" t="str">
            <v>Système d'émission de chaleur</v>
          </cell>
          <cell r="D35" t="str">
            <v>Sistema di dissipazione del calore</v>
          </cell>
        </row>
        <row r="36">
          <cell r="B36" t="str">
            <v>Wärme-erzeuger-leistung</v>
          </cell>
          <cell r="C36" t="str">
            <v>Puissance du générateur de chaleur</v>
          </cell>
          <cell r="D36" t="str">
            <v>Potenza del generatore di calore</v>
          </cell>
        </row>
        <row r="38">
          <cell r="B38" t="str">
            <v>S1 = Heizkörper</v>
          </cell>
          <cell r="C38" t="str">
            <v>S1 = Radiateurs</v>
          </cell>
          <cell r="D38" t="str">
            <v>S1 = Radiatori</v>
          </cell>
        </row>
        <row r="39">
          <cell r="B39" t="str">
            <v>S2 = Fussboden</v>
          </cell>
          <cell r="C39" t="str">
            <v>S2 = Chauffage au sol</v>
          </cell>
          <cell r="D39" t="str">
            <v>S2 = Riscaldamento a pavimento</v>
          </cell>
        </row>
        <row r="40">
          <cell r="B40" t="str">
            <v>fixed = Nicht reguliert</v>
          </cell>
          <cell r="C40" t="str">
            <v>fixed = Pas régulée</v>
          </cell>
          <cell r="D40" t="str">
            <v>fisso = Non regolato</v>
          </cell>
        </row>
        <row r="41">
          <cell r="B41" t="str">
            <v>dp-c = ∆P konstant</v>
          </cell>
          <cell r="C41" t="str">
            <v>dp-c = ∆P constant</v>
          </cell>
          <cell r="D41" t="str">
            <v>dp-c = ∆P costante</v>
          </cell>
        </row>
        <row r="42">
          <cell r="B42" t="str">
            <v>dp-p = ∆P proportional</v>
          </cell>
          <cell r="C42" t="str">
            <v>dp-p = ∆P proportionel</v>
          </cell>
          <cell r="D42" t="str">
            <v>dp-p = ∆P proporzionale</v>
          </cell>
        </row>
        <row r="43">
          <cell r="B43" t="str">
            <v>K1 = Bestand, ≤ 800 m ü. M.</v>
          </cell>
          <cell r="C43" t="str">
            <v>K1 = Existant, ≤ 800 m d'alt.</v>
          </cell>
          <cell r="D43" t="str">
            <v>K1 = Esistente, ≤ 800 m di alt.</v>
          </cell>
        </row>
        <row r="44">
          <cell r="B44" t="str">
            <v>K2 = Bestand, &gt; 800 m ü. M.</v>
          </cell>
          <cell r="C44" t="str">
            <v>K2 = Existant, &gt; 800 m d'alt.</v>
          </cell>
          <cell r="D44" t="str">
            <v>K2 = Esistente, &gt; 800 m di alt.</v>
          </cell>
        </row>
        <row r="45">
          <cell r="B45" t="str">
            <v>K3 = Saniert</v>
          </cell>
          <cell r="C45" t="str">
            <v>K3 = Assaini</v>
          </cell>
          <cell r="D45" t="str">
            <v>K3 = Sanificato</v>
          </cell>
        </row>
      </sheetData>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zefix.ch/de/search/entity/welcome"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dimension ref="A1:W83"/>
  <sheetViews>
    <sheetView tabSelected="1" zoomScaleNormal="100" workbookViewId="0">
      <selection activeCell="D31" sqref="D31:L31"/>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7" width="10.7109375" style="7" hidden="1" customWidth="1"/>
    <col min="18" max="19" width="13.28515625" style="69" hidden="1" customWidth="1"/>
    <col min="20" max="20" width="10.7109375" style="53" hidden="1" customWidth="1"/>
    <col min="21" max="16384" width="9.140625" style="69" hidden="1"/>
  </cols>
  <sheetData>
    <row r="1" spans="1:23" s="46" customFormat="1" ht="30" customHeight="1" x14ac:dyDescent="0.2">
      <c r="A1" s="9"/>
      <c r="B1" s="9"/>
      <c r="C1" s="9"/>
      <c r="D1" s="9"/>
      <c r="E1" s="9"/>
      <c r="F1" s="9"/>
      <c r="G1" s="9"/>
      <c r="H1" s="9"/>
      <c r="I1" s="9"/>
      <c r="J1" s="9"/>
      <c r="K1" s="9"/>
      <c r="L1" s="9"/>
      <c r="M1" s="9"/>
      <c r="N1" s="44" t="s">
        <v>4626</v>
      </c>
      <c r="O1" s="44" t="s">
        <v>4626</v>
      </c>
      <c r="P1" s="160" t="s">
        <v>4830</v>
      </c>
      <c r="Q1" s="160" t="s">
        <v>4830</v>
      </c>
      <c r="R1" s="155" t="s">
        <v>4834</v>
      </c>
      <c r="S1" s="155" t="s">
        <v>4834</v>
      </c>
      <c r="T1" s="45" t="s">
        <v>4627</v>
      </c>
      <c r="U1" s="69"/>
      <c r="V1" s="69"/>
      <c r="W1" s="69"/>
    </row>
    <row r="2" spans="1:23" s="54" customFormat="1" ht="9.9499999999999993" customHeight="1" x14ac:dyDescent="0.2">
      <c r="A2" s="26"/>
      <c r="B2" s="26"/>
      <c r="C2" s="26"/>
      <c r="D2" s="26"/>
      <c r="E2" s="26"/>
      <c r="F2" s="26"/>
      <c r="G2" s="26"/>
      <c r="H2" s="47"/>
      <c r="I2" s="48" t="str" cm="1">
        <f t="array" ref="I2">INDEX(Trad, N2, Lang)</f>
        <v>Eidgenössisches Departement für Umwelt, Verkehr,</v>
      </c>
      <c r="J2" s="48"/>
      <c r="K2" s="31"/>
      <c r="L2" s="26"/>
      <c r="M2" s="26"/>
      <c r="N2" s="50">
        <v>200</v>
      </c>
      <c r="O2" s="145"/>
      <c r="P2" s="151"/>
      <c r="Q2" s="151"/>
      <c r="R2" s="7"/>
      <c r="S2" s="7"/>
      <c r="T2" s="53"/>
      <c r="U2" s="69"/>
      <c r="V2" s="69"/>
      <c r="W2" s="69"/>
    </row>
    <row r="3" spans="1:23" s="54" customFormat="1" ht="9.9499999999999993" customHeight="1" x14ac:dyDescent="0.2">
      <c r="A3" s="26"/>
      <c r="B3" s="26"/>
      <c r="C3" s="26"/>
      <c r="D3" s="26"/>
      <c r="E3" s="26"/>
      <c r="F3" s="26"/>
      <c r="G3" s="26"/>
      <c r="H3" s="47"/>
      <c r="I3" s="48" t="str" cm="1">
        <f t="array" ref="I3">INDEX(Trad, N3, Lang)</f>
        <v>Energie und Kommunikation UVEK</v>
      </c>
      <c r="J3" s="48"/>
      <c r="K3" s="31"/>
      <c r="L3" s="26"/>
      <c r="M3" s="26"/>
      <c r="N3" s="50">
        <v>201</v>
      </c>
      <c r="O3" s="145"/>
      <c r="P3" s="151"/>
      <c r="Q3" s="151"/>
      <c r="R3" s="7"/>
      <c r="S3" s="7"/>
      <c r="T3" s="53"/>
      <c r="U3" s="69"/>
      <c r="V3" s="69"/>
      <c r="W3" s="69"/>
    </row>
    <row r="4" spans="1:23" s="46" customFormat="1" ht="18" customHeight="1" x14ac:dyDescent="0.2">
      <c r="A4" s="9"/>
      <c r="B4" s="9"/>
      <c r="C4" s="9"/>
      <c r="D4" s="9"/>
      <c r="E4" s="9"/>
      <c r="F4" s="9"/>
      <c r="G4" s="9"/>
      <c r="H4" s="49"/>
      <c r="I4" s="55" t="str" cm="1">
        <f t="array" ref="I4">INDEX(Trad, N4, Lang)</f>
        <v>Bundesamt für Energie BFE</v>
      </c>
      <c r="J4" s="56"/>
      <c r="K4" s="32"/>
      <c r="L4" s="9"/>
      <c r="M4" s="9"/>
      <c r="N4" s="50">
        <v>202</v>
      </c>
      <c r="O4" s="145"/>
      <c r="P4" s="151"/>
      <c r="Q4" s="151"/>
      <c r="R4" s="7"/>
      <c r="S4" s="7"/>
      <c r="T4" s="53"/>
      <c r="U4" s="69"/>
      <c r="V4" s="69"/>
      <c r="W4" s="69"/>
    </row>
    <row r="5" spans="1:23" s="46" customFormat="1" ht="30" customHeight="1" x14ac:dyDescent="0.2">
      <c r="A5" s="9"/>
      <c r="B5" s="9"/>
      <c r="C5" s="9"/>
      <c r="D5" s="9"/>
      <c r="E5" s="9"/>
      <c r="F5" s="9"/>
      <c r="G5" s="9"/>
      <c r="H5" s="9"/>
      <c r="I5" s="9"/>
      <c r="J5" s="9"/>
      <c r="K5" s="9"/>
      <c r="L5" s="9"/>
      <c r="M5" s="9"/>
      <c r="N5" s="50"/>
      <c r="O5" s="145"/>
      <c r="P5" s="151"/>
      <c r="Q5" s="151"/>
      <c r="R5" s="7"/>
      <c r="S5" s="7"/>
      <c r="T5" s="53"/>
      <c r="U5" s="69"/>
      <c r="V5" s="69"/>
      <c r="W5" s="69"/>
    </row>
    <row r="6" spans="1:23" s="46" customFormat="1" ht="12.6" customHeight="1" x14ac:dyDescent="0.2">
      <c r="A6" s="9"/>
      <c r="B6" s="49"/>
      <c r="C6" s="23"/>
      <c r="D6" s="49"/>
      <c r="E6" s="9"/>
      <c r="F6" s="9"/>
      <c r="G6" s="9"/>
      <c r="H6" s="9"/>
      <c r="I6" s="11" t="str" cm="1">
        <f t="array" ref="I6">INDEX(Trad, N6, Lang)</f>
        <v>Bitte wählen Sie die Sprache aus</v>
      </c>
      <c r="J6" s="9"/>
      <c r="L6" s="61" t="s">
        <v>4465</v>
      </c>
      <c r="M6" s="9"/>
      <c r="N6" s="50">
        <v>203</v>
      </c>
      <c r="O6" s="145"/>
      <c r="P6" s="152"/>
      <c r="Q6" s="151"/>
      <c r="R6" s="169" cm="1">
        <f t="array" ref="R6">_xlfn.SWITCH(L6, "D", 1, "F", 2, "I", 3)</f>
        <v>1</v>
      </c>
      <c r="S6" s="148" t="s">
        <v>4628</v>
      </c>
      <c r="T6" s="53"/>
      <c r="U6" s="69"/>
      <c r="V6" s="69"/>
      <c r="W6" s="69"/>
    </row>
    <row r="7" spans="1:23" ht="5.0999999999999996" customHeight="1" x14ac:dyDescent="0.2">
      <c r="A7" s="8"/>
      <c r="B7" s="6">
        <f>IF(B12="D", 1, IF(B12="F", 2, 3))</f>
        <v>3</v>
      </c>
      <c r="F7" s="8"/>
      <c r="G7" s="10"/>
      <c r="H7" s="10"/>
      <c r="I7" s="10"/>
      <c r="J7" s="10"/>
      <c r="M7" s="8"/>
      <c r="N7" s="50"/>
      <c r="O7" s="145"/>
      <c r="P7" s="151"/>
      <c r="Q7" s="151"/>
      <c r="R7" s="149"/>
      <c r="S7" s="149"/>
    </row>
    <row r="8" spans="1:23" s="70" customFormat="1" ht="12.75" customHeight="1" x14ac:dyDescent="0.2">
      <c r="A8" s="13"/>
      <c r="B8" s="14"/>
      <c r="C8" s="15"/>
      <c r="D8" s="16"/>
      <c r="E8" s="16"/>
      <c r="F8" s="13"/>
      <c r="G8" s="10"/>
      <c r="H8" s="10"/>
      <c r="I8" s="130" t="str" cm="1">
        <f t="array" ref="I8">INDEX(Trad, N8, $R$6)</f>
        <v>Massnahme</v>
      </c>
      <c r="J8" s="10"/>
      <c r="K8" s="63"/>
      <c r="L8" s="131" t="str">
        <f>R8</f>
        <v>HZ-02a</v>
      </c>
      <c r="M8" s="13"/>
      <c r="N8" s="50">
        <v>23</v>
      </c>
      <c r="O8" s="146"/>
      <c r="P8" s="153"/>
      <c r="Q8" s="151"/>
      <c r="R8" s="156" t="s">
        <v>4987</v>
      </c>
      <c r="S8" s="148" t="s">
        <v>4828</v>
      </c>
      <c r="T8" s="53"/>
      <c r="U8" s="71"/>
    </row>
    <row r="9" spans="1:23" ht="12.75" customHeight="1" x14ac:dyDescent="0.2">
      <c r="A9" s="8"/>
      <c r="B9" s="12"/>
      <c r="C9" s="11"/>
      <c r="E9" s="11"/>
      <c r="F9" s="8"/>
      <c r="G9" s="10"/>
      <c r="H9" s="10"/>
      <c r="I9" s="130" t="str" cm="1">
        <f t="array" ref="I9">INDEX(Trad, N9, $R$6)</f>
        <v>Version</v>
      </c>
      <c r="J9" s="10"/>
      <c r="K9" s="63"/>
      <c r="L9" s="131" t="str">
        <f>R10</f>
        <v>2.0 (11.2025)</v>
      </c>
      <c r="M9" s="8"/>
      <c r="N9" s="50">
        <v>24</v>
      </c>
      <c r="O9" s="145"/>
      <c r="P9" s="151"/>
      <c r="Q9" s="151"/>
      <c r="R9" s="156">
        <v>1</v>
      </c>
      <c r="S9" s="148" t="s">
        <v>5023</v>
      </c>
      <c r="U9" s="72"/>
    </row>
    <row r="10" spans="1:23" ht="12.75" customHeight="1" x14ac:dyDescent="0.2">
      <c r="A10" s="8"/>
      <c r="B10" s="12"/>
      <c r="C10" s="11"/>
      <c r="E10" s="11"/>
      <c r="F10" s="8"/>
      <c r="G10" s="10"/>
      <c r="H10" s="10"/>
      <c r="I10" s="10"/>
      <c r="J10" s="10"/>
      <c r="K10" s="63"/>
      <c r="L10" s="127"/>
      <c r="M10" s="8"/>
      <c r="N10" s="50"/>
      <c r="O10" s="145"/>
      <c r="P10" s="151"/>
      <c r="Q10" s="151"/>
      <c r="R10" s="169" t="str">
        <f>$Q$21&amp;" ("&amp;$Q$22&amp;")"</f>
        <v>2.0 (11.2025)</v>
      </c>
      <c r="S10" s="148" t="s">
        <v>4829</v>
      </c>
      <c r="U10" s="72"/>
    </row>
    <row r="11" spans="1:23" ht="12.75" customHeight="1" x14ac:dyDescent="0.2">
      <c r="A11" s="8"/>
      <c r="B11" s="12"/>
      <c r="C11" s="11"/>
      <c r="E11" s="11"/>
      <c r="F11" s="8"/>
      <c r="G11" s="10"/>
      <c r="H11" s="10"/>
      <c r="I11" s="10"/>
      <c r="J11" s="10"/>
      <c r="K11" s="63"/>
      <c r="L11" s="127"/>
      <c r="M11" s="8"/>
      <c r="N11" s="50"/>
      <c r="O11" s="145"/>
      <c r="P11" s="151"/>
      <c r="Q11" s="151"/>
      <c r="R11" s="7"/>
      <c r="S11" s="7"/>
      <c r="U11" s="72"/>
    </row>
    <row r="12" spans="1:23" ht="12.75" customHeight="1" x14ac:dyDescent="0.2">
      <c r="A12" s="8"/>
      <c r="B12" s="6">
        <f>IF(B21="D", 1, IF(B21="F", 2, 3))</f>
        <v>3</v>
      </c>
      <c r="F12" s="8"/>
      <c r="G12" s="10"/>
      <c r="H12" s="10"/>
      <c r="I12" s="10"/>
      <c r="J12" s="10"/>
      <c r="M12" s="8"/>
      <c r="N12" s="50"/>
      <c r="O12" s="145"/>
      <c r="P12" s="151"/>
      <c r="Q12" s="151"/>
      <c r="R12" s="169">
        <f>Lang + 3*(R9-1)</f>
        <v>1</v>
      </c>
      <c r="S12" s="148" t="s">
        <v>4832</v>
      </c>
      <c r="U12" s="72"/>
    </row>
    <row r="13" spans="1:23" s="70" customFormat="1" ht="20.100000000000001" customHeight="1" x14ac:dyDescent="0.2">
      <c r="A13" s="13"/>
      <c r="B13" s="66" t="str" cm="1">
        <f t="array" ref="B13">INDEX(Trad, N13, Lang)</f>
        <v>Inhaltsverzeichnis</v>
      </c>
      <c r="C13" s="15"/>
      <c r="D13" s="16"/>
      <c r="E13" s="16"/>
      <c r="F13" s="13"/>
      <c r="G13" s="10"/>
      <c r="H13" s="10"/>
      <c r="I13" s="10"/>
      <c r="J13" s="10"/>
      <c r="K13" s="16"/>
      <c r="L13" s="16"/>
      <c r="M13" s="13"/>
      <c r="N13" s="50">
        <v>205</v>
      </c>
      <c r="O13" s="146"/>
      <c r="P13" s="153"/>
      <c r="Q13" s="151"/>
      <c r="R13" s="7"/>
      <c r="S13" s="7"/>
      <c r="T13" s="53"/>
      <c r="U13" s="71"/>
    </row>
    <row r="14" spans="1:23" ht="8.1" customHeight="1" x14ac:dyDescent="0.2">
      <c r="A14" s="8"/>
      <c r="B14" s="12"/>
      <c r="C14" s="11"/>
      <c r="E14" s="11"/>
      <c r="F14" s="8"/>
      <c r="G14" s="10"/>
      <c r="H14" s="10"/>
      <c r="I14" s="10"/>
      <c r="J14" s="10"/>
      <c r="M14" s="8"/>
      <c r="N14" s="50"/>
      <c r="O14" s="145"/>
      <c r="P14" s="151"/>
      <c r="Q14" s="151"/>
      <c r="R14" s="7"/>
      <c r="S14" s="7"/>
      <c r="U14" s="72"/>
    </row>
    <row r="15" spans="1:23" ht="24.95" customHeight="1" x14ac:dyDescent="0.2">
      <c r="A15" s="9"/>
      <c r="B15" s="276" t="str" cm="1">
        <f t="array" ref="B15">INDEX(Trad, N15, Lang)</f>
        <v>A. Einsparprotokoll</v>
      </c>
      <c r="C15" s="277"/>
      <c r="D15" s="277"/>
      <c r="E15" s="277"/>
      <c r="F15" s="272" t="str" cm="1">
        <f t="array" ref="F15">INDEX(Trad, O15, $R$6)</f>
        <v>legt den Anwendungsbereich und die Anforderungen für die Umsetzung der Massnahme sowie an die Nachweise fest. Es ist keine Eingabe erforderlich.</v>
      </c>
      <c r="G15" s="272"/>
      <c r="H15" s="272"/>
      <c r="I15" s="272"/>
      <c r="J15" s="272"/>
      <c r="K15" s="272"/>
      <c r="L15" s="273"/>
      <c r="M15" s="8"/>
      <c r="N15" s="50">
        <v>206</v>
      </c>
      <c r="O15" s="50">
        <v>208</v>
      </c>
      <c r="P15" s="151"/>
      <c r="Q15" s="151"/>
      <c r="R15" s="7"/>
      <c r="S15" s="7"/>
      <c r="U15" s="72"/>
    </row>
    <row r="16" spans="1:23" s="77" customFormat="1" ht="24.95" customHeight="1" x14ac:dyDescent="0.2">
      <c r="A16" s="9"/>
      <c r="B16" s="278" t="str" cm="1">
        <f t="array" ref="B16">INDEX(Trad, N16, Lang)</f>
        <v>B. Monitoringliste</v>
      </c>
      <c r="C16" s="279"/>
      <c r="D16" s="279"/>
      <c r="E16" s="279"/>
      <c r="F16" s="274" t="str" cm="1">
        <f t="array" ref="F16">INDEX(Trad, O16, $R$6)</f>
        <v>fasst die in diesem Protokoll gemeldeten Massnahmen zusammen. Alle Eingabefelder müssen für jede Massnahme ausgefüllt werden.</v>
      </c>
      <c r="G16" s="274"/>
      <c r="H16" s="274"/>
      <c r="I16" s="274"/>
      <c r="J16" s="274"/>
      <c r="K16" s="274"/>
      <c r="L16" s="275"/>
      <c r="M16" s="74"/>
      <c r="N16" s="50">
        <v>207</v>
      </c>
      <c r="O16" s="50">
        <v>209</v>
      </c>
      <c r="P16" s="154"/>
      <c r="Q16" s="151"/>
      <c r="R16" s="7"/>
      <c r="S16" s="7"/>
      <c r="T16" s="53"/>
      <c r="U16" s="78"/>
    </row>
    <row r="17" spans="1:21" s="77" customFormat="1" ht="20.100000000000001" customHeight="1" x14ac:dyDescent="0.2">
      <c r="A17" s="8"/>
      <c r="B17" s="73"/>
      <c r="C17" s="79"/>
      <c r="D17" s="7"/>
      <c r="E17" s="79"/>
      <c r="F17" s="74"/>
      <c r="G17" s="76"/>
      <c r="H17" s="76"/>
      <c r="I17" s="76"/>
      <c r="J17" s="76"/>
      <c r="K17" s="75"/>
      <c r="L17" s="75"/>
      <c r="M17" s="74"/>
      <c r="N17" s="50"/>
      <c r="O17" s="147"/>
      <c r="P17" s="154"/>
      <c r="Q17" s="151"/>
      <c r="R17" s="75"/>
      <c r="S17" s="75"/>
      <c r="T17" s="53"/>
      <c r="U17" s="78"/>
    </row>
    <row r="18" spans="1:21" ht="12.75" customHeight="1" x14ac:dyDescent="0.2">
      <c r="A18" s="8"/>
      <c r="B18" s="12"/>
      <c r="C18" s="11"/>
      <c r="E18" s="11"/>
      <c r="F18" s="8"/>
      <c r="G18" s="10"/>
      <c r="H18" s="10"/>
      <c r="I18" s="10"/>
      <c r="J18" s="10"/>
      <c r="M18" s="8"/>
      <c r="N18" s="50"/>
      <c r="O18" s="145"/>
      <c r="P18" s="151"/>
      <c r="Q18" s="151"/>
      <c r="R18" s="7"/>
      <c r="S18" s="7"/>
      <c r="T18" s="45"/>
      <c r="U18" s="72"/>
    </row>
    <row r="19" spans="1:21" s="70" customFormat="1" ht="20.100000000000001" customHeight="1" x14ac:dyDescent="0.2">
      <c r="A19" s="13"/>
      <c r="B19" s="66" t="str" cm="1">
        <f t="array" ref="B19">INDEX(Trad, N19, Lang)</f>
        <v>Versionshistorie</v>
      </c>
      <c r="C19" s="15"/>
      <c r="D19" s="16"/>
      <c r="E19" s="16"/>
      <c r="F19" s="13"/>
      <c r="G19" s="10"/>
      <c r="H19" s="10"/>
      <c r="I19" s="10"/>
      <c r="J19" s="10"/>
      <c r="K19" s="16"/>
      <c r="L19" s="16"/>
      <c r="M19" s="13"/>
      <c r="N19" s="50">
        <v>210</v>
      </c>
      <c r="O19" s="146"/>
      <c r="P19" s="153"/>
      <c r="Q19" s="151"/>
      <c r="R19" s="16"/>
      <c r="S19" s="16"/>
      <c r="T19" s="53"/>
      <c r="U19" s="71"/>
    </row>
    <row r="20" spans="1:21" ht="8.1" customHeight="1" x14ac:dyDescent="0.2">
      <c r="A20" s="8"/>
      <c r="B20" s="12"/>
      <c r="C20" s="11"/>
      <c r="E20" s="11"/>
      <c r="F20" s="8"/>
      <c r="G20" s="10"/>
      <c r="H20" s="10"/>
      <c r="I20" s="10"/>
      <c r="J20" s="10"/>
      <c r="M20" s="8"/>
      <c r="N20" s="50"/>
      <c r="O20" s="145"/>
      <c r="P20" s="153"/>
      <c r="Q20" s="151"/>
      <c r="R20" s="7"/>
      <c r="S20" s="7"/>
      <c r="U20" s="72"/>
    </row>
    <row r="21" spans="1:21" s="70" customFormat="1" ht="20.100000000000001" customHeight="1" x14ac:dyDescent="0.25">
      <c r="A21" s="16"/>
      <c r="B21" s="129" t="s">
        <v>4690</v>
      </c>
      <c r="C21" s="128" t="str" cm="1">
        <f t="array" ref="C21">INDEX(Trad, N21, Lang)</f>
        <v>Datum</v>
      </c>
      <c r="D21" s="280" t="str" cm="1">
        <f t="array" ref="D21">INDEX(Trad, O21, Lang)</f>
        <v>Änderung</v>
      </c>
      <c r="E21" s="281"/>
      <c r="F21" s="281"/>
      <c r="G21" s="281"/>
      <c r="H21" s="281"/>
      <c r="I21" s="281"/>
      <c r="J21" s="281"/>
      <c r="K21" s="281"/>
      <c r="L21" s="282"/>
      <c r="M21" s="16"/>
      <c r="N21" s="50">
        <v>211</v>
      </c>
      <c r="O21" s="50">
        <v>220</v>
      </c>
      <c r="P21" s="125" cm="1">
        <f t="array" ref="P21">_xlfn.XLOOKUP(TRUE, $R$22:$R$35&lt;&gt;"", $R$22:$R$35, , ,-1)</f>
        <v>2</v>
      </c>
      <c r="Q21" s="125" t="str">
        <f>TEXT(P21,"#.0")</f>
        <v>2.0</v>
      </c>
      <c r="R21" s="16"/>
      <c r="S21" s="16"/>
      <c r="T21" s="53"/>
    </row>
    <row r="22" spans="1:21" ht="15" customHeight="1" x14ac:dyDescent="0.2">
      <c r="B22" s="157">
        <f>IF(OR(ISBLANK(R22), P22=R22),"",R22)</f>
        <v>1</v>
      </c>
      <c r="C22" s="133">
        <f>IF(OR(ISBLANK(S22), Q22=S22),"",S22)</f>
        <v>45597</v>
      </c>
      <c r="D22" s="283" t="str" cm="1">
        <f t="array" ref="D22">IF(ISBLANK(B22), "", INDEX(Trad, N22, Lang))</f>
        <v>Erste Fassung</v>
      </c>
      <c r="E22" s="283"/>
      <c r="F22" s="283"/>
      <c r="G22" s="283"/>
      <c r="H22" s="283"/>
      <c r="I22" s="283"/>
      <c r="J22" s="283"/>
      <c r="K22" s="283"/>
      <c r="L22" s="284"/>
      <c r="N22" s="50">
        <v>221</v>
      </c>
      <c r="O22" s="145"/>
      <c r="P22" s="132">
        <f>VLOOKUP(P21, $R$22:$S$35, 2, FALSE)</f>
        <v>45962</v>
      </c>
      <c r="Q22" s="132" t="str">
        <f>TEXT(Version!P22,"mm.aaaa")</f>
        <v>11.2025</v>
      </c>
      <c r="R22" s="163">
        <v>1</v>
      </c>
      <c r="S22" s="162">
        <v>45597</v>
      </c>
      <c r="T22" s="53">
        <f>1</f>
        <v>1</v>
      </c>
    </row>
    <row r="23" spans="1:21" ht="15" customHeight="1" x14ac:dyDescent="0.2">
      <c r="B23" s="158">
        <f t="shared" ref="B23:C35" si="0">IF(OR(ISBLANK(R23), R22=R23),"",R23)</f>
        <v>2</v>
      </c>
      <c r="C23" s="134">
        <f t="shared" si="0"/>
        <v>45962</v>
      </c>
      <c r="D23" s="267" t="str" cm="1">
        <f t="array" ref="D23">IF(ISBLANK(INDEX(Trad, N23, Lang_measure)), "", INDEX(Trad, N23, Lang_measure))</f>
        <v>Aufnahme einer Übersichtstabelle über die Änderungen zwischen den früheren Versionen</v>
      </c>
      <c r="E23" s="267"/>
      <c r="F23" s="267"/>
      <c r="G23" s="267"/>
      <c r="H23" s="267"/>
      <c r="I23" s="267"/>
      <c r="J23" s="267"/>
      <c r="K23" s="267"/>
      <c r="L23" s="268"/>
      <c r="N23" s="44">
        <v>222</v>
      </c>
      <c r="O23" s="145"/>
      <c r="P23" s="161"/>
      <c r="Q23" s="150"/>
      <c r="R23" s="163">
        <v>2</v>
      </c>
      <c r="S23" s="162">
        <v>45962</v>
      </c>
      <c r="T23" s="53">
        <f>IF(ISBLANK(R23), 1001, IF(R23&lt;&gt;R22, T22+1,T22))</f>
        <v>2</v>
      </c>
    </row>
    <row r="24" spans="1:21" ht="15" customHeight="1" x14ac:dyDescent="0.2">
      <c r="B24" s="158" t="str">
        <f t="shared" si="0"/>
        <v/>
      </c>
      <c r="C24" s="134" t="str">
        <f t="shared" si="0"/>
        <v/>
      </c>
      <c r="D24" s="267" t="str" cm="1">
        <f t="array" ref="D24">IF(ISBLANK(INDEX(Trad, N24, Lang_measure)), "", INDEX(Trad, N24, Lang_measure))</f>
        <v>Einfügen des Einsparprotokolls (Tabelle A)</v>
      </c>
      <c r="E24" s="267"/>
      <c r="F24" s="267"/>
      <c r="G24" s="267"/>
      <c r="H24" s="267"/>
      <c r="I24" s="267"/>
      <c r="J24" s="267"/>
      <c r="K24" s="267"/>
      <c r="L24" s="268"/>
      <c r="N24" s="44">
        <v>223</v>
      </c>
      <c r="O24" s="145"/>
      <c r="P24" s="161"/>
      <c r="Q24" s="150"/>
      <c r="R24" s="163">
        <v>2</v>
      </c>
      <c r="S24" s="162">
        <v>45962</v>
      </c>
      <c r="T24" s="53">
        <f t="shared" ref="T24:T35" si="1">IF(ISBLANK(R24), 1001, IF(R24&lt;&gt;R23, T23+1,T23))</f>
        <v>2</v>
      </c>
    </row>
    <row r="25" spans="1:21" ht="15" customHeight="1" x14ac:dyDescent="0.2">
      <c r="B25" s="158" t="str">
        <f t="shared" si="0"/>
        <v/>
      </c>
      <c r="C25" s="134" t="str">
        <f t="shared" si="0"/>
        <v/>
      </c>
      <c r="D25" s="267" t="str" cm="1">
        <f t="array" ref="D25">IF(ISBLANK(INDEX(Trad, N25, Lang_measure)), "", INDEX(Trad, N25, Lang_measure))</f>
        <v>Änderung und Aufnahme von Feldern in der Monitoringliste  (Tabelle B)</v>
      </c>
      <c r="E25" s="267"/>
      <c r="F25" s="267"/>
      <c r="G25" s="267"/>
      <c r="H25" s="267"/>
      <c r="I25" s="267"/>
      <c r="J25" s="267"/>
      <c r="K25" s="267"/>
      <c r="L25" s="268"/>
      <c r="N25" s="44">
        <v>224</v>
      </c>
      <c r="O25" s="145"/>
      <c r="P25" s="161"/>
      <c r="Q25" s="150"/>
      <c r="R25" s="163">
        <v>2</v>
      </c>
      <c r="S25" s="162">
        <v>45962</v>
      </c>
      <c r="T25" s="53">
        <f t="shared" si="1"/>
        <v>2</v>
      </c>
    </row>
    <row r="26" spans="1:21" ht="15" customHeight="1" x14ac:dyDescent="0.2">
      <c r="B26" s="158" t="str">
        <f t="shared" si="0"/>
        <v/>
      </c>
      <c r="C26" s="134" t="str">
        <f t="shared" si="0"/>
        <v/>
      </c>
      <c r="D26" s="267" t="str" cm="1">
        <f t="array" ref="D26">IF(ISBLANK(INDEX(Trad, N26, Lang_measure)), "", INDEX(Trad, N26, Lang_measure))</f>
        <v>Diverse Layout Anpassungen</v>
      </c>
      <c r="E26" s="267"/>
      <c r="F26" s="267"/>
      <c r="G26" s="267"/>
      <c r="H26" s="267"/>
      <c r="I26" s="267"/>
      <c r="J26" s="267"/>
      <c r="K26" s="267"/>
      <c r="L26" s="268"/>
      <c r="N26" s="44">
        <v>225</v>
      </c>
      <c r="O26" s="145"/>
      <c r="P26" s="161"/>
      <c r="Q26" s="150"/>
      <c r="R26" s="163">
        <v>2</v>
      </c>
      <c r="S26" s="162">
        <v>45962</v>
      </c>
      <c r="T26" s="53">
        <f t="shared" si="1"/>
        <v>2</v>
      </c>
    </row>
    <row r="27" spans="1:21" ht="15" customHeight="1" x14ac:dyDescent="0.2">
      <c r="B27" s="158"/>
      <c r="C27" s="134" t="str">
        <f t="shared" si="0"/>
        <v/>
      </c>
      <c r="D27" s="267" t="str" cm="1">
        <f t="array" ref="D27">IF(ISBLANK(INDEX(Trad, N27, Lang_measure)), "", INDEX(Trad, N27, Lang_measure))</f>
        <v/>
      </c>
      <c r="E27" s="267"/>
      <c r="F27" s="267"/>
      <c r="G27" s="267"/>
      <c r="H27" s="267"/>
      <c r="I27" s="267"/>
      <c r="J27" s="267"/>
      <c r="K27" s="267"/>
      <c r="L27" s="268"/>
      <c r="N27" s="44">
        <v>226</v>
      </c>
      <c r="O27" s="145"/>
      <c r="P27" s="161"/>
      <c r="Q27" s="150"/>
      <c r="R27" s="163"/>
      <c r="S27" s="162"/>
      <c r="T27" s="53">
        <f t="shared" si="1"/>
        <v>1001</v>
      </c>
    </row>
    <row r="28" spans="1:21" ht="15" customHeight="1" x14ac:dyDescent="0.2">
      <c r="B28" s="158" t="str">
        <f t="shared" si="0"/>
        <v/>
      </c>
      <c r="C28" s="134" t="str">
        <f t="shared" si="0"/>
        <v/>
      </c>
      <c r="D28" s="267" t="str" cm="1">
        <f t="array" ref="D28">IF(ISBLANK(INDEX(Trad, N28, Lang_measure)), "", INDEX(Trad, N28, Lang_measure))</f>
        <v/>
      </c>
      <c r="E28" s="267"/>
      <c r="F28" s="267"/>
      <c r="G28" s="267"/>
      <c r="H28" s="267"/>
      <c r="I28" s="267"/>
      <c r="J28" s="267"/>
      <c r="K28" s="267"/>
      <c r="L28" s="268"/>
      <c r="N28" s="44">
        <v>227</v>
      </c>
      <c r="O28" s="145"/>
      <c r="P28" s="161"/>
      <c r="Q28" s="150"/>
      <c r="R28" s="163"/>
      <c r="S28" s="162"/>
      <c r="T28" s="53">
        <f t="shared" si="1"/>
        <v>1001</v>
      </c>
    </row>
    <row r="29" spans="1:21" ht="15" customHeight="1" x14ac:dyDescent="0.2">
      <c r="B29" s="158" t="str">
        <f t="shared" si="0"/>
        <v/>
      </c>
      <c r="C29" s="134" t="str">
        <f t="shared" si="0"/>
        <v/>
      </c>
      <c r="D29" s="267" t="str" cm="1">
        <f t="array" ref="D29">IF(ISBLANK(INDEX(Trad, N29, Lang_measure)), "", INDEX(Trad, N29, Lang_measure))</f>
        <v/>
      </c>
      <c r="E29" s="267"/>
      <c r="F29" s="267"/>
      <c r="G29" s="267"/>
      <c r="H29" s="267"/>
      <c r="I29" s="267"/>
      <c r="J29" s="267"/>
      <c r="K29" s="267"/>
      <c r="L29" s="268"/>
      <c r="N29" s="44">
        <v>228</v>
      </c>
      <c r="O29" s="145"/>
      <c r="P29" s="161"/>
      <c r="Q29" s="150"/>
      <c r="R29" s="163"/>
      <c r="S29" s="162"/>
      <c r="T29" s="53">
        <f t="shared" si="1"/>
        <v>1001</v>
      </c>
    </row>
    <row r="30" spans="1:21" ht="15" customHeight="1" x14ac:dyDescent="0.2">
      <c r="B30" s="158" t="str">
        <f t="shared" si="0"/>
        <v/>
      </c>
      <c r="C30" s="134" t="str">
        <f t="shared" si="0"/>
        <v/>
      </c>
      <c r="D30" s="267" t="str" cm="1">
        <f t="array" ref="D30">IF(ISBLANK(INDEX(Trad, N30, Lang_measure)), "", INDEX(Trad, N30, Lang_measure))</f>
        <v/>
      </c>
      <c r="E30" s="267"/>
      <c r="F30" s="267"/>
      <c r="G30" s="267"/>
      <c r="H30" s="267"/>
      <c r="I30" s="267"/>
      <c r="J30" s="267"/>
      <c r="K30" s="267"/>
      <c r="L30" s="268"/>
      <c r="N30" s="44">
        <v>229</v>
      </c>
      <c r="O30" s="145"/>
      <c r="P30" s="161"/>
      <c r="Q30" s="150"/>
      <c r="R30" s="163"/>
      <c r="S30" s="162"/>
      <c r="T30" s="53">
        <f t="shared" si="1"/>
        <v>1001</v>
      </c>
    </row>
    <row r="31" spans="1:21" ht="15" customHeight="1" x14ac:dyDescent="0.2">
      <c r="B31" s="158" t="str">
        <f t="shared" si="0"/>
        <v/>
      </c>
      <c r="C31" s="134" t="str">
        <f t="shared" si="0"/>
        <v/>
      </c>
      <c r="D31" s="267" t="str" cm="1">
        <f t="array" ref="D31">IF(ISBLANK(INDEX(Trad, N31, Lang_measure)), "", INDEX(Trad, N31, Lang_measure))</f>
        <v/>
      </c>
      <c r="E31" s="267"/>
      <c r="F31" s="267"/>
      <c r="G31" s="267"/>
      <c r="H31" s="267"/>
      <c r="I31" s="267"/>
      <c r="J31" s="267"/>
      <c r="K31" s="267"/>
      <c r="L31" s="268"/>
      <c r="N31" s="44">
        <v>230</v>
      </c>
      <c r="O31" s="145"/>
      <c r="P31" s="161"/>
      <c r="Q31" s="150"/>
      <c r="R31" s="163"/>
      <c r="S31" s="162"/>
      <c r="T31" s="53">
        <f t="shared" si="1"/>
        <v>1001</v>
      </c>
    </row>
    <row r="32" spans="1:21" ht="15" customHeight="1" x14ac:dyDescent="0.2">
      <c r="B32" s="158" t="str">
        <f t="shared" si="0"/>
        <v/>
      </c>
      <c r="C32" s="134" t="str">
        <f t="shared" si="0"/>
        <v/>
      </c>
      <c r="D32" s="267" t="str" cm="1">
        <f t="array" ref="D32">IF(ISBLANK(INDEX(Trad, N32, Lang_measure)), "", INDEX(Trad, N32, Lang_measure))</f>
        <v/>
      </c>
      <c r="E32" s="267"/>
      <c r="F32" s="267"/>
      <c r="G32" s="267"/>
      <c r="H32" s="267"/>
      <c r="I32" s="267"/>
      <c r="J32" s="267"/>
      <c r="K32" s="267"/>
      <c r="L32" s="268"/>
      <c r="N32" s="44">
        <v>227</v>
      </c>
      <c r="O32" s="145"/>
      <c r="P32" s="161"/>
      <c r="Q32" s="150"/>
      <c r="R32" s="163"/>
      <c r="S32" s="162"/>
      <c r="T32" s="53">
        <f t="shared" si="1"/>
        <v>1001</v>
      </c>
    </row>
    <row r="33" spans="1:23" ht="15" customHeight="1" x14ac:dyDescent="0.2">
      <c r="B33" s="158" t="str">
        <f t="shared" si="0"/>
        <v/>
      </c>
      <c r="C33" s="134" t="str">
        <f t="shared" si="0"/>
        <v/>
      </c>
      <c r="D33" s="267" t="str" cm="1">
        <f t="array" ref="D33">IF(ISBLANK(INDEX(Trad, N33, Lang_measure)), "", INDEX(Trad, N33, Lang_measure))</f>
        <v/>
      </c>
      <c r="E33" s="267"/>
      <c r="F33" s="267"/>
      <c r="G33" s="267"/>
      <c r="H33" s="267"/>
      <c r="I33" s="267"/>
      <c r="J33" s="267"/>
      <c r="K33" s="267"/>
      <c r="L33" s="268"/>
      <c r="N33" s="44">
        <v>228</v>
      </c>
      <c r="O33" s="145"/>
      <c r="P33" s="161"/>
      <c r="Q33" s="150"/>
      <c r="R33" s="163"/>
      <c r="S33" s="162"/>
      <c r="T33" s="53">
        <f t="shared" si="1"/>
        <v>1001</v>
      </c>
    </row>
    <row r="34" spans="1:23" ht="15" customHeight="1" x14ac:dyDescent="0.2">
      <c r="B34" s="158" t="str">
        <f t="shared" si="0"/>
        <v/>
      </c>
      <c r="C34" s="134" t="str">
        <f t="shared" si="0"/>
        <v/>
      </c>
      <c r="D34" s="267" t="str" cm="1">
        <f t="array" ref="D34">IF(ISBLANK(INDEX(Trad, N34, Lang_measure)), "", INDEX(Trad, N34, Lang_measure))</f>
        <v/>
      </c>
      <c r="E34" s="267"/>
      <c r="F34" s="267"/>
      <c r="G34" s="267"/>
      <c r="H34" s="267"/>
      <c r="I34" s="267"/>
      <c r="J34" s="267"/>
      <c r="K34" s="267"/>
      <c r="L34" s="268"/>
      <c r="N34" s="44">
        <v>229</v>
      </c>
      <c r="O34" s="145"/>
      <c r="P34" s="161"/>
      <c r="Q34" s="150"/>
      <c r="R34" s="163"/>
      <c r="S34" s="162"/>
      <c r="T34" s="53">
        <f t="shared" si="1"/>
        <v>1001</v>
      </c>
    </row>
    <row r="35" spans="1:23" ht="15" customHeight="1" x14ac:dyDescent="0.2">
      <c r="B35" s="159" t="str">
        <f t="shared" si="0"/>
        <v/>
      </c>
      <c r="C35" s="135" t="str">
        <f t="shared" si="0"/>
        <v/>
      </c>
      <c r="D35" s="270" t="str" cm="1">
        <f t="array" ref="D35">IF(ISBLANK(INDEX(Trad, N35, Lang_measure)), "", INDEX(Trad, N35, Lang_measure))</f>
        <v/>
      </c>
      <c r="E35" s="270"/>
      <c r="F35" s="270"/>
      <c r="G35" s="270"/>
      <c r="H35" s="270"/>
      <c r="I35" s="270"/>
      <c r="J35" s="270"/>
      <c r="K35" s="270"/>
      <c r="L35" s="271"/>
      <c r="N35" s="44">
        <v>230</v>
      </c>
      <c r="O35" s="145"/>
      <c r="P35" s="161"/>
      <c r="Q35" s="150"/>
      <c r="R35" s="163"/>
      <c r="S35" s="162"/>
      <c r="T35" s="53">
        <f t="shared" si="1"/>
        <v>1001</v>
      </c>
    </row>
    <row r="36" spans="1:23" ht="15" customHeight="1" x14ac:dyDescent="0.2">
      <c r="B36" s="123"/>
      <c r="C36" s="124"/>
      <c r="D36" s="124"/>
      <c r="E36" s="124"/>
      <c r="F36" s="124"/>
      <c r="G36" s="124"/>
      <c r="H36" s="124"/>
      <c r="I36" s="124"/>
      <c r="J36" s="124"/>
      <c r="K36" s="124"/>
      <c r="L36" s="124"/>
      <c r="N36" s="50"/>
      <c r="O36" s="145"/>
      <c r="P36" s="153"/>
      <c r="Q36" s="151"/>
      <c r="R36" s="7"/>
      <c r="S36" s="7"/>
    </row>
    <row r="37" spans="1:23" ht="15" customHeight="1" x14ac:dyDescent="0.2">
      <c r="N37" s="50"/>
      <c r="O37" s="145"/>
      <c r="P37" s="153"/>
      <c r="Q37" s="151"/>
      <c r="R37" s="7"/>
      <c r="S37" s="7"/>
    </row>
    <row r="38" spans="1:23" ht="15" customHeight="1" x14ac:dyDescent="0.2">
      <c r="N38" s="50"/>
      <c r="O38" s="145"/>
      <c r="P38" s="151"/>
      <c r="Q38" s="151"/>
      <c r="R38" s="7"/>
      <c r="S38" s="7"/>
    </row>
    <row r="39" spans="1:23" ht="15" customHeight="1" x14ac:dyDescent="0.2">
      <c r="N39" s="50"/>
      <c r="O39" s="145"/>
      <c r="P39" s="151"/>
      <c r="Q39" s="151"/>
      <c r="R39" s="7"/>
      <c r="S39" s="7"/>
    </row>
    <row r="40" spans="1:23" ht="15" customHeight="1" x14ac:dyDescent="0.2">
      <c r="N40" s="50"/>
      <c r="O40" s="145"/>
      <c r="P40" s="151"/>
      <c r="Q40" s="151"/>
      <c r="R40" s="7"/>
      <c r="S40" s="7"/>
    </row>
    <row r="41" spans="1:23" s="46" customFormat="1" ht="13.5" customHeight="1" x14ac:dyDescent="0.2">
      <c r="A41" s="33"/>
      <c r="B41" s="22" t="str" cm="1">
        <f t="array" ref="B41">INDEX(Trad, N41, Lang)</f>
        <v>Disclaimer</v>
      </c>
      <c r="C41" s="22"/>
      <c r="D41" s="49"/>
      <c r="E41" s="49"/>
      <c r="F41" s="49"/>
      <c r="G41" s="49"/>
      <c r="H41" s="49"/>
      <c r="I41" s="49"/>
      <c r="J41" s="49"/>
      <c r="K41" s="49"/>
      <c r="L41" s="49"/>
      <c r="M41" s="49"/>
      <c r="N41" s="50">
        <v>240</v>
      </c>
      <c r="O41" s="145"/>
      <c r="P41" s="151"/>
      <c r="Q41" s="151"/>
      <c r="R41" s="7"/>
      <c r="S41" s="7"/>
      <c r="T41" s="119"/>
      <c r="U41" s="69"/>
      <c r="V41" s="69"/>
      <c r="W41" s="69"/>
    </row>
    <row r="42" spans="1:23" s="46" customFormat="1" ht="58.5" customHeight="1" x14ac:dyDescent="0.2">
      <c r="A42" s="33"/>
      <c r="B42" s="269"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69"/>
      <c r="D42" s="269"/>
      <c r="E42" s="269"/>
      <c r="F42" s="269"/>
      <c r="G42" s="269"/>
      <c r="H42" s="269"/>
      <c r="I42" s="269"/>
      <c r="J42" s="269"/>
      <c r="K42" s="269"/>
      <c r="L42" s="269"/>
      <c r="M42" s="49"/>
      <c r="N42" s="50">
        <v>241</v>
      </c>
      <c r="O42" s="145"/>
      <c r="P42" s="151"/>
      <c r="Q42" s="151"/>
      <c r="R42" s="7"/>
      <c r="S42" s="7"/>
      <c r="T42" s="53"/>
      <c r="U42" s="69"/>
      <c r="V42" s="69"/>
      <c r="W42" s="69"/>
    </row>
    <row r="43" spans="1:23" x14ac:dyDescent="0.2">
      <c r="N43" s="50"/>
      <c r="O43" s="145"/>
      <c r="P43" s="151"/>
      <c r="Q43" s="151"/>
      <c r="R43" s="7"/>
      <c r="S43" s="7"/>
      <c r="T43" s="45"/>
    </row>
    <row r="44" spans="1:23" x14ac:dyDescent="0.2">
      <c r="N44" s="50"/>
      <c r="O44" s="145"/>
      <c r="P44" s="151"/>
      <c r="Q44" s="151"/>
      <c r="R44" s="7"/>
      <c r="S44" s="7"/>
    </row>
    <row r="45" spans="1:23" x14ac:dyDescent="0.2">
      <c r="N45" s="50"/>
      <c r="O45" s="145"/>
      <c r="P45" s="151"/>
      <c r="Q45" s="151"/>
      <c r="R45" s="7"/>
      <c r="S45" s="7"/>
    </row>
    <row r="46" spans="1:23" x14ac:dyDescent="0.2">
      <c r="N46" s="50"/>
      <c r="O46" s="145"/>
      <c r="P46" s="151"/>
      <c r="Q46" s="151"/>
      <c r="R46" s="7"/>
      <c r="S46" s="7"/>
    </row>
    <row r="47" spans="1:23" x14ac:dyDescent="0.2">
      <c r="N47" s="50"/>
      <c r="O47" s="145"/>
      <c r="P47" s="151"/>
      <c r="Q47" s="151"/>
      <c r="R47" s="7"/>
      <c r="S47" s="7"/>
    </row>
    <row r="48" spans="1:23" x14ac:dyDescent="0.2">
      <c r="N48" s="50"/>
      <c r="O48" s="145"/>
      <c r="P48" s="151"/>
      <c r="Q48" s="151"/>
      <c r="R48" s="7"/>
      <c r="S48" s="7"/>
    </row>
    <row r="49" spans="14:20" hidden="1" x14ac:dyDescent="0.2">
      <c r="N49" s="50"/>
    </row>
    <row r="50" spans="14:20" hidden="1" x14ac:dyDescent="0.2">
      <c r="N50" s="50"/>
    </row>
    <row r="51" spans="14:20" hidden="1" x14ac:dyDescent="0.2">
      <c r="N51" s="50"/>
      <c r="T51" s="53">
        <v>10</v>
      </c>
    </row>
    <row r="52" spans="14:20" hidden="1" x14ac:dyDescent="0.2">
      <c r="N52" s="50"/>
    </row>
    <row r="53" spans="14:20" hidden="1" x14ac:dyDescent="0.2">
      <c r="N53" s="50"/>
    </row>
    <row r="54" spans="14:20" hidden="1" x14ac:dyDescent="0.2">
      <c r="N54" s="50"/>
      <c r="T54" s="53">
        <v>10</v>
      </c>
    </row>
    <row r="55" spans="14:20" hidden="1" x14ac:dyDescent="0.2">
      <c r="N55" s="50"/>
    </row>
    <row r="56" spans="14:20" hidden="1" x14ac:dyDescent="0.2">
      <c r="N56" s="50"/>
    </row>
    <row r="57" spans="14:20" hidden="1" x14ac:dyDescent="0.2">
      <c r="N57" s="50"/>
      <c r="T57" s="53">
        <v>10</v>
      </c>
    </row>
    <row r="58" spans="14:20" hidden="1" x14ac:dyDescent="0.2">
      <c r="N58" s="50"/>
    </row>
    <row r="59" spans="14:20" hidden="1" x14ac:dyDescent="0.2">
      <c r="N59" s="50"/>
    </row>
    <row r="60" spans="14:20" hidden="1" x14ac:dyDescent="0.2">
      <c r="N60" s="50"/>
      <c r="T60" s="53">
        <v>10</v>
      </c>
    </row>
    <row r="61" spans="14:20" hidden="1" x14ac:dyDescent="0.2">
      <c r="N61" s="50"/>
    </row>
    <row r="62" spans="14:20" hidden="1" x14ac:dyDescent="0.2">
      <c r="N62" s="50"/>
    </row>
    <row r="63" spans="14:20" hidden="1" x14ac:dyDescent="0.2">
      <c r="N63" s="50"/>
      <c r="T63" s="53">
        <v>10</v>
      </c>
    </row>
    <row r="64" spans="14:20" hidden="1" x14ac:dyDescent="0.2">
      <c r="N64" s="50"/>
    </row>
    <row r="65" spans="14:20" hidden="1" x14ac:dyDescent="0.2">
      <c r="N65" s="50"/>
      <c r="T65" s="119">
        <v>8</v>
      </c>
    </row>
    <row r="66" spans="14:20" hidden="1" x14ac:dyDescent="0.2">
      <c r="N66" s="50"/>
    </row>
    <row r="67" spans="14:20" hidden="1" x14ac:dyDescent="0.2">
      <c r="N67" s="50"/>
      <c r="T67" s="53">
        <v>10</v>
      </c>
    </row>
    <row r="68" spans="14:20" hidden="1" x14ac:dyDescent="0.2">
      <c r="N68" s="50"/>
      <c r="T68" s="53">
        <v>10</v>
      </c>
    </row>
    <row r="69" spans="14:20" hidden="1" x14ac:dyDescent="0.2">
      <c r="N69" s="50"/>
    </row>
    <row r="70" spans="14:20" hidden="1" x14ac:dyDescent="0.2">
      <c r="N70" s="50"/>
      <c r="T70" s="45">
        <v>11</v>
      </c>
    </row>
    <row r="71" spans="14:20" hidden="1" x14ac:dyDescent="0.2">
      <c r="N71" s="50"/>
      <c r="T71" s="53">
        <v>10</v>
      </c>
    </row>
    <row r="72" spans="14:20" hidden="1" x14ac:dyDescent="0.2">
      <c r="N72" s="50"/>
    </row>
    <row r="73" spans="14:20" hidden="1" x14ac:dyDescent="0.2">
      <c r="N73" s="50"/>
      <c r="T73" s="45">
        <v>11</v>
      </c>
    </row>
    <row r="74" spans="14:20" hidden="1" x14ac:dyDescent="0.2">
      <c r="N74" s="50"/>
      <c r="T74" s="45"/>
    </row>
    <row r="75" spans="14:20" hidden="1" x14ac:dyDescent="0.2">
      <c r="N75" s="50"/>
    </row>
    <row r="76" spans="14:20" hidden="1" x14ac:dyDescent="0.2">
      <c r="N76" s="50"/>
      <c r="T76" s="53">
        <v>8</v>
      </c>
    </row>
    <row r="77" spans="14:20" hidden="1" x14ac:dyDescent="0.2">
      <c r="N77" s="50"/>
    </row>
    <row r="78" spans="14:20" hidden="1" x14ac:dyDescent="0.2">
      <c r="N78" s="50"/>
      <c r="T78" s="45">
        <v>11</v>
      </c>
    </row>
    <row r="79" spans="14:20" hidden="1" x14ac:dyDescent="0.2">
      <c r="N79" s="50"/>
    </row>
    <row r="80" spans="14:20" hidden="1" x14ac:dyDescent="0.2">
      <c r="N80" s="50"/>
    </row>
    <row r="81" spans="14:14" hidden="1" x14ac:dyDescent="0.2">
      <c r="N81" s="50"/>
    </row>
    <row r="82" spans="14:14" hidden="1" x14ac:dyDescent="0.2">
      <c r="N82" s="50"/>
    </row>
    <row r="83" spans="14:14" hidden="1" x14ac:dyDescent="0.2">
      <c r="N83" s="50"/>
    </row>
  </sheetData>
  <sheetProtection algorithmName="SHA-512" hashValue="a6hWT/9T/4UK20j9dHbd7TMYcqtTxekC5Dynq84WEGg3fRgrfNxrUxNbebip7+sitsmCfTQnliVle1vBqfAekQ==" saltValue="Dc4TNT0AJ7i/nPE+BMQ1lg==" spinCount="100000" sheet="1" objects="1" scenarios="1"/>
  <mergeCells count="20">
    <mergeCell ref="D24:L24"/>
    <mergeCell ref="D25:L25"/>
    <mergeCell ref="D26:L26"/>
    <mergeCell ref="F15:L15"/>
    <mergeCell ref="F16:L16"/>
    <mergeCell ref="B15:E15"/>
    <mergeCell ref="B16:E16"/>
    <mergeCell ref="D21:L21"/>
    <mergeCell ref="D22:L22"/>
    <mergeCell ref="D23:L23"/>
    <mergeCell ref="D27:L27"/>
    <mergeCell ref="B42:L42"/>
    <mergeCell ref="D28:L28"/>
    <mergeCell ref="D29:L29"/>
    <mergeCell ref="D30:L30"/>
    <mergeCell ref="D32:L32"/>
    <mergeCell ref="D33:L33"/>
    <mergeCell ref="D34:L34"/>
    <mergeCell ref="D35:L35"/>
    <mergeCell ref="D31:L31"/>
  </mergeCells>
  <phoneticPr fontId="23" type="noConversion"/>
  <conditionalFormatting sqref="B22:L35">
    <cfRule type="expression" dxfId="11"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82"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sheetPr>
  <dimension ref="A1:AY88"/>
  <sheetViews>
    <sheetView zoomScaleNormal="100" zoomScalePageLayoutView="115" workbookViewId="0">
      <selection activeCell="B2" sqref="B2:E2"/>
    </sheetView>
  </sheetViews>
  <sheetFormatPr baseColWidth="10" defaultColWidth="0" defaultRowHeight="0" customHeight="1" zeroHeight="1" x14ac:dyDescent="0.2"/>
  <cols>
    <col min="1" max="1" width="7.7109375" style="49" customWidth="1"/>
    <col min="2" max="2" width="4.7109375" style="49" customWidth="1"/>
    <col min="3" max="4" width="6.7109375" style="49" customWidth="1"/>
    <col min="5" max="12" width="8.7109375" style="49" customWidth="1"/>
    <col min="13" max="13" width="7.7109375" style="49" customWidth="1"/>
    <col min="14" max="18" width="5.7109375" style="50" hidden="1" customWidth="1"/>
    <col min="19" max="19" width="10.7109375" style="52" hidden="1" customWidth="1"/>
    <col min="20" max="21" width="10.7109375" style="69" hidden="1" customWidth="1"/>
    <col min="22" max="25" width="10.7109375" style="53" hidden="1" customWidth="1"/>
    <col min="26" max="16384" width="9.140625" style="46" hidden="1"/>
  </cols>
  <sheetData>
    <row r="1" spans="1:51" ht="30" customHeight="1" x14ac:dyDescent="0.2">
      <c r="A1" s="9"/>
      <c r="B1" s="9"/>
      <c r="C1" s="9"/>
      <c r="D1" s="9"/>
      <c r="E1" s="9"/>
      <c r="F1" s="9"/>
      <c r="G1" s="9"/>
      <c r="H1" s="9"/>
      <c r="I1" s="9"/>
      <c r="J1" s="9"/>
      <c r="K1" s="9"/>
      <c r="L1" s="9"/>
      <c r="M1" s="9"/>
      <c r="N1" s="144" t="s">
        <v>4626</v>
      </c>
      <c r="O1" s="144" t="s">
        <v>4626</v>
      </c>
      <c r="P1" s="144" t="s">
        <v>4626</v>
      </c>
      <c r="Q1" s="144" t="s">
        <v>4626</v>
      </c>
      <c r="R1" s="144" t="s">
        <v>4626</v>
      </c>
      <c r="S1" s="165" t="s">
        <v>4830</v>
      </c>
      <c r="T1" s="164" t="s">
        <v>4834</v>
      </c>
      <c r="U1" s="164" t="s">
        <v>4834</v>
      </c>
      <c r="V1" s="45" t="s">
        <v>4627</v>
      </c>
      <c r="W1" s="45" t="s">
        <v>4627</v>
      </c>
      <c r="X1" s="45" t="s">
        <v>4627</v>
      </c>
      <c r="Y1" s="45" t="s">
        <v>4627</v>
      </c>
    </row>
    <row r="2" spans="1:51" s="63" customFormat="1" ht="12" customHeight="1" x14ac:dyDescent="0.2">
      <c r="A2" s="62"/>
      <c r="B2" s="285" t="str" cm="1">
        <f t="array" ref="B2">INDEX(Trad, 204, Lang)</f>
        <v>Zurück zur Übersicht</v>
      </c>
      <c r="C2" s="285"/>
      <c r="D2" s="285"/>
      <c r="E2" s="285"/>
      <c r="F2" s="64"/>
      <c r="G2" s="64"/>
      <c r="H2" s="64"/>
      <c r="I2" s="64"/>
      <c r="J2" s="64"/>
      <c r="K2" s="64"/>
      <c r="L2" s="64"/>
      <c r="M2" s="64"/>
      <c r="N2" s="50"/>
      <c r="O2" s="51"/>
      <c r="P2" s="51"/>
      <c r="Q2" s="51"/>
      <c r="R2" s="51"/>
      <c r="S2" s="52"/>
      <c r="T2" s="7"/>
      <c r="U2" s="7"/>
      <c r="V2" s="53"/>
      <c r="W2" s="53"/>
      <c r="X2" s="53"/>
      <c r="Y2" s="53"/>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row>
    <row r="3" spans="1:51" s="63" customFormat="1" ht="15" customHeight="1" x14ac:dyDescent="0.2">
      <c r="A3" s="62"/>
      <c r="B3" s="126"/>
      <c r="D3" s="127"/>
      <c r="F3" s="64"/>
      <c r="G3" s="64"/>
      <c r="H3" s="64"/>
      <c r="I3" s="64"/>
      <c r="J3" s="64"/>
      <c r="K3" s="64"/>
      <c r="L3" s="64"/>
      <c r="M3" s="64"/>
      <c r="N3" s="50"/>
      <c r="O3" s="51"/>
      <c r="P3" s="51"/>
      <c r="Q3" s="51"/>
      <c r="R3" s="51"/>
      <c r="S3" s="52"/>
      <c r="T3" s="7"/>
      <c r="U3" s="7"/>
      <c r="V3" s="53"/>
      <c r="W3" s="53"/>
      <c r="X3" s="53"/>
      <c r="Y3" s="53"/>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row>
    <row r="4" spans="1:51" s="54" customFormat="1" ht="9.9499999999999993" customHeight="1" x14ac:dyDescent="0.2">
      <c r="A4" s="26"/>
      <c r="B4" s="26"/>
      <c r="C4" s="26"/>
      <c r="D4" s="26"/>
      <c r="E4" s="26"/>
      <c r="F4" s="26"/>
      <c r="G4" s="26"/>
      <c r="H4" s="47"/>
      <c r="I4" s="48" t="str" cm="1">
        <f t="array" ref="I4">INDEX(Trad, N4, Lang)</f>
        <v>Eidgenössisches Departement für Umwelt, Verkehr,</v>
      </c>
      <c r="J4" s="48"/>
      <c r="K4" s="31"/>
      <c r="L4" s="26"/>
      <c r="M4" s="49"/>
      <c r="N4" s="50">
        <v>200</v>
      </c>
      <c r="O4" s="51"/>
      <c r="P4" s="51"/>
      <c r="Q4" s="51"/>
      <c r="R4" s="51"/>
      <c r="S4" s="52"/>
      <c r="T4" s="7"/>
      <c r="U4" s="7"/>
      <c r="V4" s="53"/>
      <c r="W4" s="53"/>
      <c r="X4" s="53"/>
      <c r="Y4" s="53"/>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row>
    <row r="5" spans="1:51" s="54" customFormat="1" ht="9.9499999999999993" customHeight="1" x14ac:dyDescent="0.2">
      <c r="A5" s="26"/>
      <c r="B5" s="26"/>
      <c r="C5" s="26"/>
      <c r="D5" s="26"/>
      <c r="E5" s="26"/>
      <c r="F5" s="26"/>
      <c r="G5" s="26"/>
      <c r="H5" s="47"/>
      <c r="I5" s="48" t="str" cm="1">
        <f t="array" ref="I5">INDEX(Trad, N5, Lang)</f>
        <v>Energie und Kommunikation UVEK</v>
      </c>
      <c r="J5" s="48"/>
      <c r="K5" s="31"/>
      <c r="L5" s="26"/>
      <c r="M5" s="49"/>
      <c r="N5" s="50">
        <v>201</v>
      </c>
      <c r="O5" s="51"/>
      <c r="P5" s="51"/>
      <c r="Q5" s="51"/>
      <c r="R5" s="51"/>
      <c r="S5" s="52"/>
      <c r="T5" s="7"/>
      <c r="U5" s="7"/>
      <c r="V5" s="53"/>
      <c r="W5" s="53"/>
      <c r="X5" s="53"/>
      <c r="Y5" s="53"/>
    </row>
    <row r="6" spans="1:51" ht="24.95" customHeight="1" x14ac:dyDescent="0.2">
      <c r="A6" s="9"/>
      <c r="B6" s="9"/>
      <c r="C6" s="9"/>
      <c r="D6" s="9"/>
      <c r="E6" s="9"/>
      <c r="F6" s="9"/>
      <c r="G6" s="9"/>
      <c r="I6" s="99" t="str" cm="1">
        <f t="array" ref="I6">INDEX(Trad, N6, Lang)</f>
        <v>Bundesamt für Energie BFE</v>
      </c>
      <c r="J6" s="56"/>
      <c r="K6" s="32"/>
      <c r="L6" s="9"/>
      <c r="N6" s="50">
        <v>202</v>
      </c>
      <c r="T6" s="7"/>
      <c r="U6" s="7"/>
    </row>
    <row r="7" spans="1:51" ht="75" customHeight="1" x14ac:dyDescent="0.2">
      <c r="A7" s="9"/>
      <c r="B7" s="9"/>
      <c r="C7" s="9"/>
      <c r="D7" s="9"/>
      <c r="E7" s="9"/>
      <c r="F7" s="9"/>
      <c r="G7" s="9"/>
      <c r="H7" s="9"/>
      <c r="I7" s="9"/>
      <c r="J7" s="9"/>
      <c r="K7" s="9"/>
      <c r="L7" s="9"/>
      <c r="T7" s="7"/>
      <c r="U7" s="7"/>
      <c r="V7" s="53" t="s">
        <v>1330</v>
      </c>
      <c r="W7" s="53" t="s">
        <v>4629</v>
      </c>
      <c r="X7" s="53" t="s">
        <v>4630</v>
      </c>
      <c r="AB7" s="54"/>
      <c r="AC7" s="54"/>
      <c r="AD7" s="54"/>
      <c r="AE7" s="54"/>
      <c r="AF7" s="54"/>
      <c r="AG7" s="54"/>
      <c r="AH7" s="54"/>
    </row>
    <row r="8" spans="1:51" ht="36" customHeight="1" x14ac:dyDescent="0.25">
      <c r="A8" s="41"/>
      <c r="B8" s="310" t="str" cm="1">
        <f t="array" ref="B8">INDEX(Trad, N8, Lang)</f>
        <v>Standardisierte Massnahme</v>
      </c>
      <c r="C8" s="310"/>
      <c r="D8" s="310"/>
      <c r="E8" s="310"/>
      <c r="F8" s="310"/>
      <c r="G8" s="310"/>
      <c r="H8" s="310"/>
      <c r="I8" s="310"/>
      <c r="J8" s="310"/>
      <c r="K8" s="310"/>
      <c r="L8" s="310"/>
      <c r="N8" s="50">
        <v>101</v>
      </c>
      <c r="T8" s="7"/>
      <c r="U8" s="7"/>
      <c r="V8" s="53">
        <v>14</v>
      </c>
      <c r="AB8" s="54"/>
      <c r="AC8" s="54"/>
      <c r="AD8" s="54"/>
      <c r="AE8" s="54"/>
      <c r="AF8" s="54"/>
      <c r="AG8" s="54"/>
      <c r="AH8" s="54"/>
    </row>
    <row r="9" spans="1:51" ht="99.95" customHeight="1" x14ac:dyDescent="0.2">
      <c r="A9" s="28"/>
      <c r="B9" s="311" t="str" cm="1">
        <f t="array" ref="B9">INDEX(Trad, N9, Lang_measure)</f>
        <v>Ersatz von Heizungs-Umwälzpumpen in Gebäuden</v>
      </c>
      <c r="C9" s="311"/>
      <c r="D9" s="311"/>
      <c r="E9" s="311"/>
      <c r="F9" s="311"/>
      <c r="G9" s="311"/>
      <c r="H9" s="311"/>
      <c r="I9" s="311"/>
      <c r="J9" s="311"/>
      <c r="K9" s="311"/>
      <c r="L9" s="311"/>
      <c r="N9" s="44">
        <v>150</v>
      </c>
      <c r="T9" s="7"/>
      <c r="U9" s="7"/>
      <c r="V9" s="53">
        <v>16</v>
      </c>
      <c r="AB9" s="54"/>
      <c r="AC9" s="54"/>
      <c r="AD9" s="54"/>
      <c r="AE9" s="54"/>
      <c r="AF9" s="54"/>
      <c r="AG9" s="54"/>
      <c r="AH9" s="54"/>
    </row>
    <row r="10" spans="1:51" ht="36" customHeight="1" x14ac:dyDescent="0.25">
      <c r="A10" s="41"/>
      <c r="B10" s="314" t="str" cm="1">
        <f t="array" ref="B10">INDEX(Trad, N10, Lang)</f>
        <v>Einsparprotokoll</v>
      </c>
      <c r="C10" s="314"/>
      <c r="D10" s="314"/>
      <c r="E10" s="314"/>
      <c r="F10" s="314"/>
      <c r="G10" s="314"/>
      <c r="H10" s="314"/>
      <c r="I10" s="314"/>
      <c r="J10" s="314"/>
      <c r="K10" s="314"/>
      <c r="L10" s="314"/>
      <c r="N10" s="50">
        <v>100</v>
      </c>
      <c r="T10" s="7"/>
      <c r="U10" s="7"/>
      <c r="AB10" s="54"/>
      <c r="AC10" s="54"/>
      <c r="AD10" s="54"/>
      <c r="AE10" s="54"/>
      <c r="AF10" s="54"/>
      <c r="AG10" s="54"/>
      <c r="AH10" s="54"/>
    </row>
    <row r="11" spans="1:51" ht="15" customHeight="1" x14ac:dyDescent="0.2">
      <c r="A11" s="36"/>
      <c r="B11" s="35" t="str" cm="1">
        <f t="array" ref="B11">INDEX(Trad, N11, Lang)</f>
        <v>Massnahmennummer</v>
      </c>
      <c r="C11" s="35"/>
      <c r="D11" s="35"/>
      <c r="E11" s="35"/>
      <c r="F11" s="35"/>
      <c r="G11" s="35"/>
      <c r="H11" s="35"/>
      <c r="I11" s="35"/>
      <c r="J11" s="35"/>
      <c r="K11" s="12"/>
      <c r="L11" s="36" t="str">
        <f>measure_id</f>
        <v>HZ-02a</v>
      </c>
      <c r="N11" s="50">
        <v>102</v>
      </c>
      <c r="T11" s="7"/>
      <c r="U11" s="7"/>
      <c r="V11" s="53">
        <v>8</v>
      </c>
      <c r="W11" s="53">
        <v>1</v>
      </c>
      <c r="X11" s="53">
        <f>12.75*W11 + 2.25</f>
        <v>15</v>
      </c>
      <c r="AB11" s="54"/>
      <c r="AC11" s="54"/>
      <c r="AD11" s="54"/>
      <c r="AE11" s="54"/>
      <c r="AF11" s="54"/>
      <c r="AG11" s="54"/>
      <c r="AH11" s="54"/>
    </row>
    <row r="12" spans="1:51" ht="15" customHeight="1" x14ac:dyDescent="0.2">
      <c r="A12" s="39"/>
      <c r="B12" s="35" t="str" cm="1">
        <f t="array" ref="B12">INDEX(Trad, N12, Lang)</f>
        <v>Version</v>
      </c>
      <c r="C12" s="35"/>
      <c r="D12" s="37"/>
      <c r="E12" s="37"/>
      <c r="F12" s="37"/>
      <c r="G12" s="37"/>
      <c r="H12" s="37"/>
      <c r="I12" s="37"/>
      <c r="J12" s="37"/>
      <c r="K12" s="38"/>
      <c r="L12" s="36" t="str">
        <f>measure_version</f>
        <v>2.0 (11.2025)</v>
      </c>
      <c r="N12" s="50">
        <v>103</v>
      </c>
      <c r="T12" s="7"/>
      <c r="U12" s="7"/>
      <c r="V12" s="53">
        <v>8</v>
      </c>
      <c r="W12" s="53">
        <v>1</v>
      </c>
      <c r="X12" s="53">
        <f t="shared" ref="X12:X13" si="0">12.75*W12 + 2.25</f>
        <v>15</v>
      </c>
      <c r="AB12" s="54"/>
      <c r="AC12" s="54"/>
      <c r="AD12" s="54"/>
      <c r="AE12" s="54"/>
      <c r="AF12" s="54"/>
      <c r="AG12" s="54"/>
      <c r="AH12" s="54"/>
    </row>
    <row r="13" spans="1:51" ht="15" customHeight="1" x14ac:dyDescent="0.2">
      <c r="A13" s="40"/>
      <c r="B13" s="35" t="str" cm="1">
        <f t="array" ref="B13">INDEX(Trad, N13, Lang)</f>
        <v>Gültig ab</v>
      </c>
      <c r="C13" s="35"/>
      <c r="D13" s="37"/>
      <c r="E13" s="37"/>
      <c r="F13" s="37"/>
      <c r="G13" s="37"/>
      <c r="H13" s="37"/>
      <c r="I13" s="37"/>
      <c r="J13" s="37"/>
      <c r="K13" s="313">
        <f>IF(MONTH(Version!P22)=11, DATE(YEAR(Version!P22)+1, 1, 1), Version!P22)</f>
        <v>46023</v>
      </c>
      <c r="L13" s="313"/>
      <c r="N13" s="50">
        <v>104</v>
      </c>
      <c r="T13" s="7"/>
      <c r="U13" s="7"/>
      <c r="V13" s="53">
        <v>8</v>
      </c>
      <c r="W13" s="53">
        <v>1</v>
      </c>
      <c r="X13" s="53">
        <f t="shared" si="0"/>
        <v>15</v>
      </c>
      <c r="AB13" s="54"/>
      <c r="AC13" s="54"/>
      <c r="AD13" s="54"/>
      <c r="AE13" s="54"/>
      <c r="AF13" s="54"/>
      <c r="AG13" s="54"/>
      <c r="AH13" s="54"/>
    </row>
    <row r="14" spans="1:51" ht="5.0999999999999996" customHeight="1" x14ac:dyDescent="0.2">
      <c r="A14" s="30"/>
      <c r="B14" s="29"/>
      <c r="C14" s="29"/>
      <c r="D14" s="9"/>
      <c r="E14" s="9"/>
      <c r="F14" s="9"/>
      <c r="G14" s="9"/>
      <c r="H14" s="9"/>
      <c r="I14" s="9"/>
      <c r="J14" s="9"/>
      <c r="K14" s="30"/>
      <c r="L14" s="30"/>
      <c r="T14" s="7"/>
      <c r="U14" s="7"/>
      <c r="AB14" s="54"/>
      <c r="AC14" s="54"/>
      <c r="AD14" s="54"/>
      <c r="AE14" s="54"/>
      <c r="AF14" s="54"/>
      <c r="AG14" s="54"/>
      <c r="AH14" s="54"/>
    </row>
    <row r="15" spans="1:51" s="54" customFormat="1" ht="36" customHeight="1" x14ac:dyDescent="0.2">
      <c r="A15" s="42"/>
      <c r="B15" s="312"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312"/>
      <c r="D15" s="312"/>
      <c r="E15" s="312"/>
      <c r="F15" s="312"/>
      <c r="G15" s="312"/>
      <c r="H15" s="312"/>
      <c r="I15" s="312"/>
      <c r="J15" s="312"/>
      <c r="K15" s="312"/>
      <c r="L15" s="312"/>
      <c r="M15" s="49"/>
      <c r="N15" s="50">
        <v>105</v>
      </c>
      <c r="O15" s="50"/>
      <c r="P15" s="50"/>
      <c r="Q15" s="50"/>
      <c r="R15" s="50"/>
      <c r="S15" s="52"/>
      <c r="T15" s="7"/>
      <c r="U15" s="7"/>
      <c r="V15" s="53">
        <v>7</v>
      </c>
      <c r="W15" s="53">
        <v>3</v>
      </c>
      <c r="X15" s="53">
        <f>11.25*W15 + 2.25</f>
        <v>36</v>
      </c>
      <c r="Y15" s="53"/>
    </row>
    <row r="16" spans="1:51" s="54" customFormat="1" ht="5.0999999999999996" customHeight="1" x14ac:dyDescent="0.2">
      <c r="A16" s="43"/>
      <c r="B16" s="68"/>
      <c r="C16" s="68"/>
      <c r="D16" s="68"/>
      <c r="E16" s="68"/>
      <c r="F16" s="68"/>
      <c r="G16" s="68"/>
      <c r="H16" s="68"/>
      <c r="I16" s="68"/>
      <c r="J16" s="68"/>
      <c r="K16" s="68"/>
      <c r="L16" s="68"/>
      <c r="M16" s="49"/>
      <c r="N16" s="50"/>
      <c r="O16" s="50"/>
      <c r="P16" s="50"/>
      <c r="Q16" s="50"/>
      <c r="R16" s="50"/>
      <c r="S16" s="52"/>
      <c r="T16" s="7"/>
      <c r="U16" s="7"/>
      <c r="V16" s="53"/>
      <c r="W16" s="53"/>
      <c r="X16" s="53"/>
      <c r="Y16" s="53"/>
    </row>
    <row r="17" spans="1:25" ht="39.950000000000003" customHeight="1" x14ac:dyDescent="0.2">
      <c r="B17" s="9"/>
      <c r="C17" s="9"/>
      <c r="D17" s="9"/>
      <c r="E17" s="9"/>
      <c r="F17" s="9"/>
      <c r="G17" s="9"/>
      <c r="H17" s="9"/>
      <c r="I17" s="9"/>
      <c r="J17" s="9"/>
      <c r="K17" s="9"/>
      <c r="T17" s="7"/>
      <c r="U17" s="7"/>
      <c r="V17" s="53" t="s">
        <v>1330</v>
      </c>
      <c r="W17" s="53" t="s">
        <v>4629</v>
      </c>
      <c r="X17" s="53" t="s">
        <v>4630</v>
      </c>
    </row>
    <row r="18" spans="1:25" ht="20.100000000000001" customHeight="1" x14ac:dyDescent="0.2">
      <c r="B18" s="96" t="str" cm="1">
        <f t="array" ref="B18">"1. " &amp; INDEX(Trad, N18, Lang)</f>
        <v>1. Gegenstand</v>
      </c>
      <c r="C18" s="96"/>
      <c r="D18" s="97"/>
      <c r="E18" s="97"/>
      <c r="F18" s="97"/>
      <c r="G18" s="97"/>
      <c r="H18" s="97"/>
      <c r="I18" s="97"/>
      <c r="J18" s="97"/>
      <c r="K18" s="97"/>
      <c r="L18" s="98"/>
      <c r="N18" s="50">
        <v>109</v>
      </c>
      <c r="T18" s="7"/>
      <c r="U18" s="7"/>
      <c r="V18" s="45">
        <v>11</v>
      </c>
      <c r="W18" s="45" t="s">
        <v>2</v>
      </c>
      <c r="X18" s="45">
        <v>20</v>
      </c>
      <c r="Y18" s="57" t="s">
        <v>4631</v>
      </c>
    </row>
    <row r="19" spans="1:25" ht="15" customHeight="1" x14ac:dyDescent="0.2">
      <c r="B19" s="95" t="str" cm="1">
        <f t="array" ref="B19">INDEX(Trad, N19, Lang)</f>
        <v>Anwendungsbereich</v>
      </c>
      <c r="C19" s="27"/>
      <c r="D19" s="9"/>
      <c r="E19" s="9"/>
      <c r="F19" s="9"/>
      <c r="G19" s="9"/>
      <c r="H19" s="9"/>
      <c r="I19" s="9"/>
      <c r="J19" s="9"/>
      <c r="K19" s="9"/>
      <c r="N19" s="50">
        <v>110</v>
      </c>
      <c r="T19" s="7"/>
      <c r="U19" s="7"/>
      <c r="V19" s="53">
        <v>10</v>
      </c>
      <c r="W19" s="53">
        <v>1</v>
      </c>
      <c r="X19" s="53">
        <f>12.75*W19 + 2.25</f>
        <v>15</v>
      </c>
    </row>
    <row r="20" spans="1:25" ht="27" customHeight="1" x14ac:dyDescent="0.2">
      <c r="A20" s="33"/>
      <c r="B20" s="303" t="str" cm="1">
        <f t="array" ref="B20">INDEX(Trad, N20, Lang_measure)</f>
        <v xml:space="preserve">Umwälzpumpen für hydraulische Wärmeverteilsysteme (Primärkreislauf und Heizgruppen) in Gebäuden. </v>
      </c>
      <c r="C20" s="303"/>
      <c r="D20" s="303"/>
      <c r="E20" s="303"/>
      <c r="F20" s="303"/>
      <c r="G20" s="303"/>
      <c r="H20" s="303"/>
      <c r="I20" s="303"/>
      <c r="J20" s="303"/>
      <c r="K20" s="303"/>
      <c r="L20" s="303"/>
      <c r="N20" s="44">
        <v>151</v>
      </c>
      <c r="T20" s="7"/>
      <c r="U20" s="7"/>
      <c r="V20" s="53">
        <v>10</v>
      </c>
      <c r="W20" s="53">
        <v>2</v>
      </c>
      <c r="X20" s="53">
        <f>12.75*W20 + 2.25</f>
        <v>27.75</v>
      </c>
    </row>
    <row r="21" spans="1:25" ht="9.9499999999999993" customHeight="1" x14ac:dyDescent="0.2">
      <c r="A21" s="33"/>
      <c r="B21" s="9"/>
      <c r="C21" s="9"/>
      <c r="D21" s="9"/>
      <c r="E21" s="9"/>
      <c r="F21" s="9"/>
      <c r="G21" s="9"/>
      <c r="H21" s="9"/>
      <c r="I21" s="9"/>
      <c r="J21" s="9"/>
      <c r="K21" s="9"/>
      <c r="T21" s="7"/>
      <c r="U21" s="7"/>
    </row>
    <row r="22" spans="1:25" ht="15" customHeight="1" x14ac:dyDescent="0.2">
      <c r="A22" s="33"/>
      <c r="B22" s="95" t="str" cm="1">
        <f t="array" ref="B22">INDEX(Trad, N22, Lang)</f>
        <v>Beschreibung</v>
      </c>
      <c r="C22" s="27"/>
      <c r="D22" s="9"/>
      <c r="E22" s="9"/>
      <c r="F22" s="9"/>
      <c r="G22" s="9"/>
      <c r="H22" s="9"/>
      <c r="I22" s="9"/>
      <c r="J22" s="9"/>
      <c r="K22" s="9"/>
      <c r="N22" s="50">
        <v>111</v>
      </c>
      <c r="T22" s="7"/>
      <c r="U22" s="7"/>
    </row>
    <row r="23" spans="1:25" ht="78.75" customHeight="1" x14ac:dyDescent="0.2">
      <c r="A23" s="33"/>
      <c r="B23" s="303" t="str" cm="1">
        <f t="array" ref="B23">INDEX(Trad, N23, Lang_measure)</f>
        <v>Ersatz einer externen Umwälzpumpe (nachfolgend Umwälzpumpe) hydraulische Wärmeverteilsysteme (Primärkreislauf und Heizgruppen) in Gebäuden gemäss Energieeffizienzverordnung (SR 730.02; EnEV) durch ein effizienteres Modell.</v>
      </c>
      <c r="C23" s="303"/>
      <c r="D23" s="303"/>
      <c r="E23" s="303"/>
      <c r="F23" s="303"/>
      <c r="G23" s="303"/>
      <c r="H23" s="303"/>
      <c r="I23" s="303"/>
      <c r="J23" s="303"/>
      <c r="K23" s="303"/>
      <c r="L23" s="303"/>
      <c r="N23" s="44">
        <v>152</v>
      </c>
      <c r="T23" s="7"/>
      <c r="U23" s="7"/>
      <c r="V23" s="53">
        <v>10</v>
      </c>
      <c r="W23" s="53">
        <v>6</v>
      </c>
      <c r="X23" s="53">
        <f>12.75*W23 + 2.25</f>
        <v>78.75</v>
      </c>
    </row>
    <row r="24" spans="1:25" ht="40.5" hidden="1" customHeight="1" x14ac:dyDescent="0.2">
      <c r="A24" s="33"/>
      <c r="B24" s="34"/>
      <c r="C24" s="308" cm="1">
        <f t="array" ref="C24">INDEX(Trad, O24, Lang)</f>
        <v>0</v>
      </c>
      <c r="D24" s="308"/>
      <c r="E24" s="308"/>
      <c r="F24" s="308"/>
      <c r="G24" s="308"/>
      <c r="H24" s="308"/>
      <c r="I24" s="308"/>
      <c r="J24" s="308"/>
      <c r="K24" s="308"/>
      <c r="L24" s="308"/>
      <c r="N24" s="50">
        <v>112</v>
      </c>
      <c r="O24" s="50">
        <v>153</v>
      </c>
      <c r="T24" s="7"/>
      <c r="U24" s="7"/>
      <c r="V24" s="53">
        <v>10</v>
      </c>
      <c r="W24" s="53">
        <v>3</v>
      </c>
      <c r="X24" s="53">
        <f>12.75*W24 + 2.25</f>
        <v>40.5</v>
      </c>
    </row>
    <row r="25" spans="1:25" ht="20.100000000000001" customHeight="1" x14ac:dyDescent="0.2">
      <c r="A25" s="33"/>
      <c r="B25" s="9"/>
      <c r="C25" s="9"/>
      <c r="D25" s="9"/>
      <c r="E25" s="9"/>
      <c r="F25" s="9"/>
      <c r="G25" s="9"/>
      <c r="H25" s="9"/>
      <c r="I25" s="9"/>
      <c r="J25" s="9"/>
      <c r="K25" s="9"/>
      <c r="T25" s="7"/>
      <c r="U25" s="7"/>
    </row>
    <row r="26" spans="1:25" ht="20.100000000000001" customHeight="1" x14ac:dyDescent="0.2">
      <c r="A26" s="33"/>
      <c r="B26" s="96" t="str" cm="1">
        <f t="array" ref="B26">"2. " &amp; INDEX(Trad, N26, Lang)</f>
        <v>2. Anforderungen</v>
      </c>
      <c r="C26" s="96"/>
      <c r="D26" s="97"/>
      <c r="E26" s="97"/>
      <c r="F26" s="97"/>
      <c r="G26" s="97"/>
      <c r="H26" s="97"/>
      <c r="I26" s="97"/>
      <c r="J26" s="97"/>
      <c r="K26" s="97"/>
      <c r="L26" s="98"/>
      <c r="N26" s="50">
        <v>114</v>
      </c>
      <c r="T26" s="7"/>
      <c r="U26" s="7"/>
      <c r="V26" s="45">
        <v>11</v>
      </c>
      <c r="W26" s="45" t="s">
        <v>2</v>
      </c>
      <c r="X26" s="45">
        <v>20</v>
      </c>
      <c r="Y26" s="57" t="s">
        <v>4631</v>
      </c>
    </row>
    <row r="27" spans="1:25" s="60" customFormat="1" ht="40.5" customHeight="1" x14ac:dyDescent="0.2">
      <c r="A27" s="33"/>
      <c r="B27" s="303" t="str" cm="1">
        <f t="array" ref="B27">INDEX(Trad, N27,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7" s="303"/>
      <c r="D27" s="303"/>
      <c r="E27" s="303"/>
      <c r="F27" s="303"/>
      <c r="G27" s="303"/>
      <c r="H27" s="303"/>
      <c r="I27" s="303"/>
      <c r="J27" s="303"/>
      <c r="K27" s="303"/>
      <c r="L27" s="303"/>
      <c r="M27" s="49"/>
      <c r="N27" s="58">
        <v>115</v>
      </c>
      <c r="O27" s="58"/>
      <c r="P27" s="58"/>
      <c r="Q27" s="58"/>
      <c r="R27" s="58"/>
      <c r="S27" s="59"/>
      <c r="T27" s="7"/>
      <c r="U27" s="7"/>
      <c r="V27" s="53">
        <v>10</v>
      </c>
      <c r="W27" s="53">
        <v>3</v>
      </c>
      <c r="X27" s="53">
        <f>12.75*W27 + 2.25</f>
        <v>40.5</v>
      </c>
      <c r="Y27" s="53"/>
    </row>
    <row r="28" spans="1:25" ht="5.0999999999999996" customHeight="1" x14ac:dyDescent="0.2">
      <c r="A28" s="33"/>
      <c r="B28" s="9"/>
      <c r="C28" s="9"/>
      <c r="D28" s="9"/>
      <c r="E28" s="9"/>
      <c r="F28" s="9"/>
      <c r="G28" s="9"/>
      <c r="H28" s="9"/>
      <c r="I28" s="9"/>
      <c r="J28" s="9"/>
      <c r="K28" s="9"/>
      <c r="T28" s="7"/>
      <c r="U28" s="7"/>
    </row>
    <row r="29" spans="1:25" ht="15" customHeight="1" x14ac:dyDescent="0.2">
      <c r="A29" s="33"/>
      <c r="B29" s="307" t="str" cm="1">
        <f t="array" ref="B29">INDEX(Trad, N29, Lang)</f>
        <v>Tabelle 1: Anforderungen</v>
      </c>
      <c r="C29" s="307"/>
      <c r="D29" s="307"/>
      <c r="E29" s="307"/>
      <c r="F29" s="307"/>
      <c r="G29" s="307"/>
      <c r="H29" s="307"/>
      <c r="I29" s="307"/>
      <c r="J29" s="307"/>
      <c r="K29" s="307"/>
      <c r="L29" s="307"/>
      <c r="N29" s="50">
        <v>116</v>
      </c>
      <c r="T29" s="7"/>
      <c r="U29" s="7"/>
      <c r="V29" s="53">
        <v>8</v>
      </c>
      <c r="W29" s="53" t="s">
        <v>2</v>
      </c>
      <c r="X29" s="53">
        <v>15</v>
      </c>
      <c r="Y29" s="119" t="s">
        <v>4732</v>
      </c>
    </row>
    <row r="30" spans="1:25" s="54" customFormat="1" ht="20.100000000000001" customHeight="1" x14ac:dyDescent="0.2">
      <c r="A30" s="33"/>
      <c r="B30" s="280"/>
      <c r="C30" s="281"/>
      <c r="D30" s="282"/>
      <c r="E30" s="304" t="str" cm="1">
        <f t="array" ref="E30">INDEX(Trad, O30, Lang)</f>
        <v>Altes System</v>
      </c>
      <c r="F30" s="305"/>
      <c r="G30" s="305"/>
      <c r="H30" s="306"/>
      <c r="I30" s="305" t="str" cm="1">
        <f t="array" ref="I30">INDEX(Trad, P30, Lang)</f>
        <v>Neues System</v>
      </c>
      <c r="J30" s="305"/>
      <c r="K30" s="305"/>
      <c r="L30" s="306"/>
      <c r="M30" s="49"/>
      <c r="N30" s="50"/>
      <c r="O30" s="50">
        <v>117</v>
      </c>
      <c r="P30" s="50">
        <v>118</v>
      </c>
      <c r="Q30" s="50"/>
      <c r="R30" s="50"/>
      <c r="S30" s="52"/>
      <c r="T30" s="7"/>
      <c r="U30" s="7"/>
      <c r="V30" s="45">
        <v>10</v>
      </c>
      <c r="W30" s="45" t="s">
        <v>2</v>
      </c>
      <c r="X30" s="45">
        <v>20</v>
      </c>
      <c r="Y30" s="57" t="s">
        <v>4631</v>
      </c>
    </row>
    <row r="31" spans="1:25" ht="105" customHeight="1" x14ac:dyDescent="0.2">
      <c r="A31" s="33"/>
      <c r="B31" s="286" t="str" cm="1">
        <f t="array" ref="B31">INDEX(Trad, N31, Lang_measure)</f>
        <v>Energieeffizienz (gemäss EnEV)</v>
      </c>
      <c r="C31" s="287"/>
      <c r="D31" s="288"/>
      <c r="E31" s="289" t="str" cm="1">
        <f t="array" ref="E31">INDEX(Trad, O31, Lang_measure)</f>
        <v>-</v>
      </c>
      <c r="F31" s="290"/>
      <c r="G31" s="290"/>
      <c r="H31" s="291"/>
      <c r="I31" s="292" t="str" cm="1">
        <f t="array" ref="I31">INDEX(Trad, P31, Lang_measure)</f>
        <v>Nassläufer-Umwälzpumpe mit 
Q &lt; 1.8 m³/h: EEI ≤ 18
Nassläufer-Umwälzpumpe mit 
Q ≥ 1.8 m³/h: EEI ≤ 17
Wasserpumpe mit Motor: 
MEI ≥ 0.7 (mit IE4 Motor)
Q = nominaler Durchfluss</v>
      </c>
      <c r="J31" s="292"/>
      <c r="K31" s="292"/>
      <c r="L31" s="293"/>
      <c r="N31" s="44">
        <v>170</v>
      </c>
      <c r="O31" s="44">
        <v>171</v>
      </c>
      <c r="P31" s="44">
        <v>172</v>
      </c>
      <c r="T31" s="7"/>
      <c r="U31" s="7"/>
      <c r="V31" s="53">
        <v>10</v>
      </c>
      <c r="W31" s="53">
        <v>8</v>
      </c>
      <c r="X31" s="53">
        <f>12.75*W31 + 2.25</f>
        <v>104.25</v>
      </c>
    </row>
    <row r="32" spans="1:25" ht="78.95" customHeight="1" x14ac:dyDescent="0.2">
      <c r="A32" s="33"/>
      <c r="B32" s="318" t="str" cm="1">
        <f t="array" ref="B32">INDEX(Trad, N32, Lang_measure)</f>
        <v>Auslegung</v>
      </c>
      <c r="C32" s="315"/>
      <c r="D32" s="317"/>
      <c r="E32" s="298" t="str" cm="1">
        <f t="array" ref="E32">INDEX(Trad, O32, Lang_measure)</f>
        <v>-</v>
      </c>
      <c r="F32" s="296"/>
      <c r="G32" s="296"/>
      <c r="H32" s="297"/>
      <c r="I32" s="295" t="str" cm="1">
        <f t="array" ref="I32">INDEX(Trad, P32, Lang_measure)</f>
        <v>Die elektrische Nennleistung P1 der neuen Umwälzpumpe muss auf die Normheizlast (und nicht die installierte Wärmeerzeugerleistung) der Gruppe oder des Gebäudes ausgelegt werden.</v>
      </c>
      <c r="J32" s="296"/>
      <c r="K32" s="296"/>
      <c r="L32" s="297"/>
      <c r="N32" s="44">
        <v>173</v>
      </c>
      <c r="O32" s="44">
        <v>174</v>
      </c>
      <c r="P32" s="44">
        <v>175</v>
      </c>
      <c r="T32" s="7"/>
      <c r="U32" s="7"/>
      <c r="V32" s="53">
        <v>10</v>
      </c>
      <c r="W32" s="53">
        <v>6</v>
      </c>
      <c r="X32" s="53">
        <f>12.75*W32 + 2.25</f>
        <v>78.75</v>
      </c>
    </row>
    <row r="33" spans="1:25" s="54" customFormat="1" ht="20.100000000000001" customHeight="1" x14ac:dyDescent="0.2">
      <c r="A33" s="33"/>
      <c r="B33" s="280"/>
      <c r="C33" s="281"/>
      <c r="D33" s="282"/>
      <c r="E33" s="305" t="str" cm="1">
        <f t="array" ref="E33">INDEX(Trad, O33, Lang)</f>
        <v>Altes / Neues System</v>
      </c>
      <c r="F33" s="305"/>
      <c r="G33" s="305"/>
      <c r="H33" s="305"/>
      <c r="I33" s="305"/>
      <c r="J33" s="305"/>
      <c r="K33" s="305"/>
      <c r="L33" s="306"/>
      <c r="M33" s="49"/>
      <c r="N33" s="50"/>
      <c r="O33" s="50">
        <v>119</v>
      </c>
      <c r="P33" s="50"/>
      <c r="Q33" s="50"/>
      <c r="R33" s="50"/>
      <c r="S33" s="52"/>
      <c r="T33" s="7"/>
      <c r="U33" s="7"/>
      <c r="V33" s="45">
        <v>10</v>
      </c>
      <c r="W33" s="45" t="s">
        <v>2</v>
      </c>
      <c r="X33" s="45">
        <v>20</v>
      </c>
      <c r="Y33" s="57" t="s">
        <v>4631</v>
      </c>
    </row>
    <row r="34" spans="1:25" ht="27.75" hidden="1" customHeight="1" x14ac:dyDescent="0.2">
      <c r="A34" s="33"/>
      <c r="B34" s="318" cm="1">
        <f t="array" ref="B34">INDEX(Trad, N34, Lang_measure)</f>
        <v>0</v>
      </c>
      <c r="C34" s="315"/>
      <c r="D34" s="317"/>
      <c r="E34" s="299" cm="1">
        <f t="array" ref="E34">INDEX(Trad, O34, Lang_measure)</f>
        <v>0</v>
      </c>
      <c r="F34" s="299"/>
      <c r="G34" s="299"/>
      <c r="H34" s="299"/>
      <c r="I34" s="299"/>
      <c r="J34" s="299"/>
      <c r="K34" s="299"/>
      <c r="L34" s="300"/>
      <c r="N34" s="44">
        <v>180</v>
      </c>
      <c r="O34" s="44">
        <v>181</v>
      </c>
      <c r="T34" s="7"/>
      <c r="U34" s="7"/>
      <c r="V34" s="53">
        <v>10</v>
      </c>
      <c r="W34" s="53">
        <v>2</v>
      </c>
      <c r="X34" s="53">
        <f>12.75*W34 + 2.25</f>
        <v>27.75</v>
      </c>
    </row>
    <row r="35" spans="1:25" ht="27.75" hidden="1" customHeight="1" x14ac:dyDescent="0.2">
      <c r="A35" s="33"/>
      <c r="B35" s="318" cm="1">
        <f t="array" ref="B35">INDEX(Trad, N35, Lang_measure)</f>
        <v>0</v>
      </c>
      <c r="C35" s="315"/>
      <c r="D35" s="317"/>
      <c r="E35" s="301" cm="1">
        <f t="array" ref="E35">INDEX(Trad, O35, Lang_measure)</f>
        <v>0</v>
      </c>
      <c r="F35" s="301"/>
      <c r="G35" s="301"/>
      <c r="H35" s="301"/>
      <c r="I35" s="301"/>
      <c r="J35" s="301"/>
      <c r="K35" s="301"/>
      <c r="L35" s="302"/>
      <c r="N35" s="44">
        <v>182</v>
      </c>
      <c r="O35" s="44">
        <v>183</v>
      </c>
      <c r="T35" s="7"/>
      <c r="U35" s="7"/>
      <c r="V35" s="53">
        <v>10</v>
      </c>
      <c r="W35" s="53">
        <v>2</v>
      </c>
      <c r="X35" s="53">
        <f t="shared" ref="X35:X37" si="1">12.75*W35 + 2.25</f>
        <v>27.75</v>
      </c>
    </row>
    <row r="36" spans="1:25" ht="27.75" hidden="1" customHeight="1" x14ac:dyDescent="0.2">
      <c r="A36" s="33"/>
      <c r="B36" s="318" cm="1">
        <f t="array" ref="B36">INDEX(Trad, N36, Lang_measure)</f>
        <v>0</v>
      </c>
      <c r="C36" s="315"/>
      <c r="D36" s="317"/>
      <c r="E36" s="301" cm="1">
        <f t="array" ref="E36">INDEX(Trad, O36, Lang_measure)</f>
        <v>0</v>
      </c>
      <c r="F36" s="301"/>
      <c r="G36" s="301"/>
      <c r="H36" s="301"/>
      <c r="I36" s="301"/>
      <c r="J36" s="301"/>
      <c r="K36" s="301"/>
      <c r="L36" s="302"/>
      <c r="N36" s="44">
        <v>184</v>
      </c>
      <c r="O36" s="44">
        <v>185</v>
      </c>
      <c r="T36" s="7"/>
      <c r="U36" s="7"/>
      <c r="V36" s="53">
        <v>10</v>
      </c>
      <c r="W36" s="53">
        <v>2</v>
      </c>
      <c r="X36" s="53">
        <f t="shared" si="1"/>
        <v>27.75</v>
      </c>
    </row>
    <row r="37" spans="1:25" ht="27.75" hidden="1" customHeight="1" x14ac:dyDescent="0.2">
      <c r="A37" s="33"/>
      <c r="B37" s="318" cm="1">
        <f t="array" ref="B37">INDEX(Trad, N37, Lang_measure)</f>
        <v>0</v>
      </c>
      <c r="C37" s="315"/>
      <c r="D37" s="317"/>
      <c r="E37" s="315" cm="1">
        <f t="array" ref="E37">INDEX(Trad, O37, Lang_measure)</f>
        <v>0</v>
      </c>
      <c r="F37" s="316"/>
      <c r="G37" s="316"/>
      <c r="H37" s="316"/>
      <c r="I37" s="316"/>
      <c r="J37" s="316"/>
      <c r="K37" s="316"/>
      <c r="L37" s="317"/>
      <c r="N37" s="44">
        <v>186</v>
      </c>
      <c r="O37" s="44">
        <v>187</v>
      </c>
      <c r="T37" s="7"/>
      <c r="U37" s="7"/>
      <c r="V37" s="53">
        <v>10</v>
      </c>
      <c r="W37" s="53">
        <v>2</v>
      </c>
      <c r="X37" s="53">
        <f t="shared" si="1"/>
        <v>27.75</v>
      </c>
    </row>
    <row r="38" spans="1:25" ht="27.75" customHeight="1" x14ac:dyDescent="0.2">
      <c r="A38" s="33"/>
      <c r="B38" s="318" t="str" cm="1">
        <f t="array" ref="B38">INDEX(Trad, N38, Lang)</f>
        <v>Umsetzung</v>
      </c>
      <c r="C38" s="315"/>
      <c r="D38" s="317"/>
      <c r="E38" s="315" t="str" cm="1">
        <f t="array" ref="E38">INDEX(Trad, O38, Lang)</f>
        <v>Der Ersatz und die Inbetriebnahme des neuen Systems müssen durch eine qualifizierte Fachperson oder Firma durchgeführt werden.</v>
      </c>
      <c r="F38" s="316"/>
      <c r="G38" s="316"/>
      <c r="H38" s="316"/>
      <c r="I38" s="316"/>
      <c r="J38" s="316"/>
      <c r="K38" s="316"/>
      <c r="L38" s="317"/>
      <c r="N38" s="50">
        <v>120</v>
      </c>
      <c r="O38" s="50">
        <v>121</v>
      </c>
      <c r="T38" s="7"/>
      <c r="U38" s="7"/>
      <c r="V38" s="53">
        <v>10</v>
      </c>
      <c r="W38" s="53">
        <v>2</v>
      </c>
      <c r="X38" s="53">
        <f>12.75*W38 + 2.25</f>
        <v>27.75</v>
      </c>
    </row>
    <row r="39" spans="1:25" ht="41.1" customHeight="1" x14ac:dyDescent="0.2">
      <c r="A39" s="33"/>
      <c r="B39" s="298" t="str" cm="1">
        <f t="array" ref="B39">INDEX(Trad, N39, Lang)</f>
        <v>Entsorgung</v>
      </c>
      <c r="C39" s="295"/>
      <c r="D39" s="297"/>
      <c r="E39" s="295" t="str" cm="1">
        <f t="array" ref="E39">INDEX(Trad, O39, Lang)</f>
        <v>Die verbrauchsrelevanten Komponenten der alten Geräte dürfen innerhalb der Schweiz nicht weiterbetrieben werden. Die fachgerechte Entsorgung oder die Ausfuhr muss auf Anfrage nachgewiesen werden können.</v>
      </c>
      <c r="F39" s="296"/>
      <c r="G39" s="296"/>
      <c r="H39" s="296"/>
      <c r="I39" s="296"/>
      <c r="J39" s="296"/>
      <c r="K39" s="296"/>
      <c r="L39" s="297"/>
      <c r="N39" s="50">
        <v>122</v>
      </c>
      <c r="O39" s="50">
        <v>123</v>
      </c>
      <c r="T39" s="7"/>
      <c r="U39" s="7"/>
      <c r="V39" s="53">
        <v>10</v>
      </c>
      <c r="W39" s="53">
        <v>3</v>
      </c>
      <c r="X39" s="53">
        <f>12.75*W39 + 2.25</f>
        <v>40.5</v>
      </c>
    </row>
    <row r="40" spans="1:25" ht="15" customHeight="1" x14ac:dyDescent="0.2">
      <c r="A40" s="33"/>
      <c r="B40" s="294" t="str" cm="1">
        <f t="array" ref="B40">IF(LEN(INDEX(Trad, N40, Lang))&gt;0, "* " &amp; INDEX(Trad, N40, Lang), "")</f>
        <v/>
      </c>
      <c r="C40" s="294"/>
      <c r="D40" s="294"/>
      <c r="E40" s="294"/>
      <c r="F40" s="294"/>
      <c r="G40" s="294"/>
      <c r="H40" s="294"/>
      <c r="I40" s="294"/>
      <c r="J40" s="294"/>
      <c r="K40" s="294"/>
      <c r="L40" s="294"/>
      <c r="N40" s="50">
        <v>195</v>
      </c>
      <c r="T40" s="7"/>
      <c r="U40" s="7"/>
      <c r="V40" s="119">
        <v>8</v>
      </c>
      <c r="W40" s="119" t="s">
        <v>2</v>
      </c>
      <c r="X40" s="119">
        <v>15</v>
      </c>
      <c r="Y40" s="119" t="s">
        <v>4728</v>
      </c>
    </row>
    <row r="41" spans="1:25" ht="20.100000000000001" customHeight="1" x14ac:dyDescent="0.2">
      <c r="A41" s="33"/>
      <c r="B41" s="9"/>
      <c r="C41" s="9"/>
      <c r="D41" s="9"/>
      <c r="E41" s="9"/>
      <c r="F41" s="9"/>
      <c r="G41" s="9"/>
      <c r="H41" s="9"/>
      <c r="I41" s="9"/>
      <c r="J41" s="9"/>
      <c r="K41" s="9"/>
      <c r="T41" s="7"/>
      <c r="U41" s="7"/>
    </row>
    <row r="42" spans="1:25" ht="20.100000000000001" customHeight="1" x14ac:dyDescent="0.2">
      <c r="A42" s="33"/>
      <c r="B42" s="96" t="str" cm="1">
        <f t="array" ref="B42">"3. " &amp; INDEX(Trad, N42, Lang)</f>
        <v>3. Nachweis</v>
      </c>
      <c r="C42" s="96"/>
      <c r="D42" s="97"/>
      <c r="E42" s="97"/>
      <c r="F42" s="97"/>
      <c r="G42" s="97"/>
      <c r="H42" s="97"/>
      <c r="I42" s="97"/>
      <c r="J42" s="97"/>
      <c r="K42" s="97"/>
      <c r="L42" s="98"/>
      <c r="N42" s="50">
        <v>125</v>
      </c>
      <c r="T42" s="7"/>
      <c r="U42" s="7"/>
      <c r="V42" s="45">
        <v>11</v>
      </c>
      <c r="W42" s="45" t="s">
        <v>2</v>
      </c>
      <c r="X42" s="45">
        <v>20</v>
      </c>
      <c r="Y42" s="57" t="s">
        <v>4631</v>
      </c>
    </row>
    <row r="43" spans="1:25" ht="27.75" customHeight="1" x14ac:dyDescent="0.2">
      <c r="A43" s="33"/>
      <c r="B43" s="303" t="str" cm="1">
        <f t="array" ref="B43">INDEX(Trad, N43, Lang)</f>
        <v>Die Einhaltung der Anforderungen muss durch die folgenden Dokumente belegt werden. Die in der Tabelle 2 aufgeführten Unterlagen sind integraler Bestandteil des Nachweises der Massnahmenumsetzung.</v>
      </c>
      <c r="C43" s="303"/>
      <c r="D43" s="303"/>
      <c r="E43" s="303"/>
      <c r="F43" s="303"/>
      <c r="G43" s="303"/>
      <c r="H43" s="303"/>
      <c r="I43" s="303"/>
      <c r="J43" s="303"/>
      <c r="K43" s="303"/>
      <c r="L43" s="303"/>
      <c r="N43" s="50">
        <v>126</v>
      </c>
      <c r="T43" s="7"/>
      <c r="U43" s="7"/>
      <c r="V43" s="53">
        <v>10</v>
      </c>
      <c r="W43" s="53">
        <v>2</v>
      </c>
      <c r="X43" s="53">
        <f>12.75*W43 + 2.25</f>
        <v>27.75</v>
      </c>
    </row>
    <row r="44" spans="1:25" ht="5.0999999999999996" customHeight="1" x14ac:dyDescent="0.2">
      <c r="A44" s="33"/>
      <c r="B44" s="33"/>
      <c r="C44" s="33"/>
      <c r="D44" s="33"/>
      <c r="E44" s="33"/>
      <c r="F44" s="33"/>
      <c r="G44" s="33"/>
      <c r="H44" s="33"/>
      <c r="I44" s="33"/>
      <c r="J44" s="33"/>
      <c r="K44" s="33"/>
      <c r="L44" s="33"/>
      <c r="T44" s="7"/>
      <c r="U44" s="7"/>
    </row>
    <row r="45" spans="1:25" ht="15" customHeight="1" x14ac:dyDescent="0.2">
      <c r="A45" s="33"/>
      <c r="B45" s="307" t="str" cm="1">
        <f t="array" ref="B45">INDEX(Trad, N45, Lang)</f>
        <v>Tabelle 2: Nachweise</v>
      </c>
      <c r="C45" s="307"/>
      <c r="D45" s="307"/>
      <c r="E45" s="307"/>
      <c r="F45" s="307"/>
      <c r="G45" s="307"/>
      <c r="H45" s="307"/>
      <c r="I45" s="307"/>
      <c r="J45" s="307"/>
      <c r="K45" s="307"/>
      <c r="L45" s="307"/>
      <c r="N45" s="50">
        <v>127</v>
      </c>
      <c r="T45" s="7"/>
      <c r="U45" s="7"/>
      <c r="V45" s="53">
        <v>8</v>
      </c>
      <c r="W45" s="53" t="s">
        <v>2</v>
      </c>
      <c r="X45" s="53">
        <v>15</v>
      </c>
      <c r="Y45" s="119" t="s">
        <v>4732</v>
      </c>
    </row>
    <row r="46" spans="1:25" ht="5.0999999999999996" customHeight="1" x14ac:dyDescent="0.2">
      <c r="A46" s="33"/>
      <c r="B46" s="110"/>
      <c r="C46" s="111"/>
      <c r="D46" s="111"/>
      <c r="E46" s="111"/>
      <c r="F46" s="111"/>
      <c r="G46" s="111"/>
      <c r="H46" s="111"/>
      <c r="I46" s="111"/>
      <c r="J46" s="111"/>
      <c r="K46" s="111"/>
      <c r="L46" s="112"/>
      <c r="T46" s="7"/>
      <c r="U46" s="7"/>
    </row>
    <row r="47" spans="1:25" ht="36" customHeight="1" x14ac:dyDescent="0.2">
      <c r="A47" s="33"/>
      <c r="B47" s="109" t="str">
        <f>IF(ISNUMBER(N47), T47 &amp; ".", "")</f>
        <v>1.</v>
      </c>
      <c r="C47" s="308" t="str" cm="1">
        <f t="array" ref="C47">IF(ISNUMBER(N47), INDEX(Trad, N47, Lang), "")</f>
        <v>Erläuterung (Format PDF, max. 2 A4-Seiten), wie sichergestellt wird, dass die ersetzten Geräte fachgerecht entsorgt wurden (z. B. mittels Deklarationen, Entsorgungspositionen auf Unternehmerrechnungen, usw.).</v>
      </c>
      <c r="D47" s="308"/>
      <c r="E47" s="308"/>
      <c r="F47" s="308"/>
      <c r="G47" s="308"/>
      <c r="H47" s="308"/>
      <c r="I47" s="308"/>
      <c r="J47" s="308"/>
      <c r="K47" s="308"/>
      <c r="L47" s="309"/>
      <c r="N47" s="50">
        <v>129</v>
      </c>
      <c r="T47" s="164">
        <v>1</v>
      </c>
      <c r="U47" s="7"/>
      <c r="V47" s="53">
        <v>10</v>
      </c>
      <c r="W47" s="53">
        <v>3</v>
      </c>
      <c r="X47" s="53">
        <f t="shared" ref="X47:X62" si="2">12.75*W47 + 2.25</f>
        <v>40.5</v>
      </c>
    </row>
    <row r="48" spans="1:25" ht="5.0999999999999996" customHeight="1" x14ac:dyDescent="0.2">
      <c r="A48" s="33"/>
      <c r="B48" s="113"/>
      <c r="C48" s="114"/>
      <c r="D48" s="114"/>
      <c r="E48" s="114"/>
      <c r="F48" s="114"/>
      <c r="G48" s="114"/>
      <c r="H48" s="114"/>
      <c r="I48" s="114"/>
      <c r="J48" s="114"/>
      <c r="K48" s="114"/>
      <c r="L48" s="115"/>
      <c r="T48" s="164"/>
      <c r="U48" s="7"/>
    </row>
    <row r="49" spans="1:25" ht="5.0999999999999996" customHeight="1" x14ac:dyDescent="0.2">
      <c r="A49" s="33"/>
      <c r="B49" s="116"/>
      <c r="C49" s="117"/>
      <c r="D49" s="117"/>
      <c r="E49" s="117"/>
      <c r="F49" s="117"/>
      <c r="G49" s="117"/>
      <c r="H49" s="117"/>
      <c r="I49" s="117"/>
      <c r="J49" s="117"/>
      <c r="K49" s="117"/>
      <c r="L49" s="118"/>
      <c r="T49" s="164"/>
      <c r="U49" s="7"/>
    </row>
    <row r="50" spans="1:25" ht="36" customHeight="1" x14ac:dyDescent="0.2">
      <c r="A50" s="33"/>
      <c r="B50" s="109" t="str">
        <f>IF(ISNUMBER(N50), T50 &amp; ".", "")</f>
        <v>2.</v>
      </c>
      <c r="C50" s="308" t="str" cm="1">
        <f t="array" ref="C50">IF(ISNUMBER(N50), INDEX(Trad, N50, Lang), "")</f>
        <v>Rechnungsbelege (Format PDF, PNG oder JPEG)</v>
      </c>
      <c r="D50" s="308"/>
      <c r="E50" s="308"/>
      <c r="F50" s="308"/>
      <c r="G50" s="308"/>
      <c r="H50" s="308"/>
      <c r="I50" s="308"/>
      <c r="J50" s="308"/>
      <c r="K50" s="308"/>
      <c r="L50" s="309"/>
      <c r="N50" s="50">
        <v>130</v>
      </c>
      <c r="T50" s="164">
        <v>2</v>
      </c>
      <c r="U50" s="7"/>
      <c r="V50" s="53">
        <v>10</v>
      </c>
      <c r="W50" s="53">
        <v>3</v>
      </c>
      <c r="X50" s="53">
        <f t="shared" si="2"/>
        <v>40.5</v>
      </c>
    </row>
    <row r="51" spans="1:25" ht="5.0999999999999996" customHeight="1" x14ac:dyDescent="0.2">
      <c r="A51" s="33"/>
      <c r="B51" s="113"/>
      <c r="C51" s="114"/>
      <c r="D51" s="114"/>
      <c r="E51" s="114"/>
      <c r="F51" s="114"/>
      <c r="G51" s="114"/>
      <c r="H51" s="114"/>
      <c r="I51" s="114"/>
      <c r="J51" s="114"/>
      <c r="K51" s="114"/>
      <c r="L51" s="115"/>
      <c r="N51" s="44"/>
      <c r="T51" s="164"/>
      <c r="U51" s="7"/>
    </row>
    <row r="52" spans="1:25" ht="5.0999999999999996" customHeight="1" x14ac:dyDescent="0.2">
      <c r="A52" s="33"/>
      <c r="B52" s="116"/>
      <c r="C52" s="117"/>
      <c r="D52" s="117"/>
      <c r="E52" s="117"/>
      <c r="F52" s="117"/>
      <c r="G52" s="117"/>
      <c r="H52" s="117"/>
      <c r="I52" s="117"/>
      <c r="J52" s="117"/>
      <c r="K52" s="117"/>
      <c r="L52" s="118"/>
      <c r="N52" s="44"/>
      <c r="T52" s="164"/>
      <c r="U52" s="7"/>
    </row>
    <row r="53" spans="1:25" ht="36" customHeight="1" x14ac:dyDescent="0.2">
      <c r="A53" s="33"/>
      <c r="B53" s="109" t="str">
        <f>IF(ISNUMBER(N53), T53 &amp; ".", "")</f>
        <v>3.</v>
      </c>
      <c r="C53" s="308" t="str" cm="1">
        <f t="array" ref="C53">IF(LEN(INDEX(Trad, N53, Lang))&gt;0, INDEX(Trad, N53, Lang_measure), "")</f>
        <v xml:space="preserve">Bilder/Fotos der Typenschilder der alten Geräte und neuen Anlage (Format PDF, PNG oder JPEG) </v>
      </c>
      <c r="D53" s="308"/>
      <c r="E53" s="308"/>
      <c r="F53" s="308"/>
      <c r="G53" s="308"/>
      <c r="H53" s="308"/>
      <c r="I53" s="308"/>
      <c r="J53" s="308"/>
      <c r="K53" s="308"/>
      <c r="L53" s="309"/>
      <c r="N53" s="44">
        <v>160</v>
      </c>
      <c r="T53" s="164">
        <v>3</v>
      </c>
      <c r="U53" s="7"/>
      <c r="V53" s="53">
        <v>10</v>
      </c>
      <c r="W53" s="53">
        <v>3</v>
      </c>
      <c r="X53" s="53">
        <f t="shared" si="2"/>
        <v>40.5</v>
      </c>
    </row>
    <row r="54" spans="1:25" ht="5.0999999999999996" hidden="1" customHeight="1" x14ac:dyDescent="0.2">
      <c r="A54" s="33"/>
      <c r="B54" s="113"/>
      <c r="C54" s="114"/>
      <c r="D54" s="114"/>
      <c r="E54" s="114"/>
      <c r="F54" s="114"/>
      <c r="G54" s="114"/>
      <c r="H54" s="114"/>
      <c r="I54" s="114"/>
      <c r="J54" s="114"/>
      <c r="K54" s="114"/>
      <c r="L54" s="115"/>
      <c r="T54" s="7"/>
      <c r="U54" s="7"/>
    </row>
    <row r="55" spans="1:25" ht="5.0999999999999996" hidden="1" customHeight="1" x14ac:dyDescent="0.2">
      <c r="A55" s="33"/>
      <c r="B55" s="104"/>
      <c r="C55" s="100"/>
      <c r="D55" s="100"/>
      <c r="E55" s="100"/>
      <c r="F55" s="100"/>
      <c r="G55" s="100"/>
      <c r="H55" s="100"/>
      <c r="I55" s="100"/>
      <c r="J55" s="100"/>
      <c r="K55" s="100"/>
      <c r="L55" s="105"/>
      <c r="T55" s="7"/>
      <c r="U55" s="7"/>
    </row>
    <row r="56" spans="1:25" ht="40.5" hidden="1" customHeight="1" x14ac:dyDescent="0.2">
      <c r="A56" s="33"/>
      <c r="B56" s="101" t="str">
        <f t="shared" ref="B56:B62" si="3">IF(ISNUMBER(N56), S56 &amp; ".", "")</f>
        <v>4.</v>
      </c>
      <c r="C56" s="308" t="str" cm="1">
        <f t="array" ref="C56">IF(LEN(INDEX(Trad, N56, Lang))&gt;0, INDEX(Trad, N56, Lang), "")</f>
        <v/>
      </c>
      <c r="D56" s="308"/>
      <c r="E56" s="308"/>
      <c r="F56" s="308"/>
      <c r="G56" s="308"/>
      <c r="H56" s="308"/>
      <c r="I56" s="308"/>
      <c r="J56" s="308"/>
      <c r="K56" s="308"/>
      <c r="L56" s="309"/>
      <c r="N56" s="50">
        <v>161</v>
      </c>
      <c r="S56" s="52">
        <v>4</v>
      </c>
      <c r="T56" s="7"/>
      <c r="U56" s="7"/>
      <c r="V56" s="53">
        <v>10</v>
      </c>
      <c r="W56" s="53">
        <v>3</v>
      </c>
      <c r="X56" s="53">
        <f t="shared" si="2"/>
        <v>40.5</v>
      </c>
    </row>
    <row r="57" spans="1:25" ht="5.0999999999999996" hidden="1" customHeight="1" x14ac:dyDescent="0.2">
      <c r="A57" s="33"/>
      <c r="B57" s="102"/>
      <c r="C57" s="67"/>
      <c r="D57" s="67"/>
      <c r="E57" s="67"/>
      <c r="F57" s="67"/>
      <c r="G57" s="67"/>
      <c r="H57" s="67"/>
      <c r="I57" s="67"/>
      <c r="J57" s="67"/>
      <c r="K57" s="67"/>
      <c r="L57" s="103"/>
      <c r="T57" s="7"/>
      <c r="U57" s="7"/>
    </row>
    <row r="58" spans="1:25" ht="5.0999999999999996" hidden="1" customHeight="1" x14ac:dyDescent="0.2">
      <c r="A58" s="33"/>
      <c r="B58" s="104"/>
      <c r="C58" s="100"/>
      <c r="D58" s="100"/>
      <c r="E58" s="100"/>
      <c r="F58" s="100"/>
      <c r="G58" s="100"/>
      <c r="H58" s="100"/>
      <c r="I58" s="100"/>
      <c r="J58" s="100"/>
      <c r="K58" s="100"/>
      <c r="L58" s="105"/>
      <c r="T58" s="7"/>
      <c r="U58" s="7"/>
    </row>
    <row r="59" spans="1:25" ht="40.5" hidden="1" customHeight="1" x14ac:dyDescent="0.2">
      <c r="A59" s="33"/>
      <c r="B59" s="101" t="str">
        <f t="shared" si="3"/>
        <v>5.</v>
      </c>
      <c r="C59" s="308" t="str" cm="1">
        <f t="array" ref="C59">IF(LEN(INDEX(Trad, N59, Lang))&gt;0, INDEX(Trad, N59, Lang), "")</f>
        <v/>
      </c>
      <c r="D59" s="308"/>
      <c r="E59" s="308"/>
      <c r="F59" s="308"/>
      <c r="G59" s="308"/>
      <c r="H59" s="308"/>
      <c r="I59" s="308"/>
      <c r="J59" s="308"/>
      <c r="K59" s="308"/>
      <c r="L59" s="309"/>
      <c r="N59" s="50">
        <v>162</v>
      </c>
      <c r="S59" s="52">
        <v>5</v>
      </c>
      <c r="T59" s="7"/>
      <c r="U59" s="7"/>
      <c r="V59" s="53">
        <v>10</v>
      </c>
      <c r="W59" s="53">
        <v>3</v>
      </c>
      <c r="X59" s="53">
        <f t="shared" si="2"/>
        <v>40.5</v>
      </c>
    </row>
    <row r="60" spans="1:25" ht="5.0999999999999996" hidden="1" customHeight="1" x14ac:dyDescent="0.2">
      <c r="A60" s="33"/>
      <c r="B60" s="102"/>
      <c r="C60" s="67"/>
      <c r="D60" s="67"/>
      <c r="E60" s="67"/>
      <c r="F60" s="67"/>
      <c r="G60" s="67"/>
      <c r="H60" s="67"/>
      <c r="I60" s="67"/>
      <c r="J60" s="67"/>
      <c r="K60" s="67"/>
      <c r="L60" s="103"/>
      <c r="T60" s="7"/>
      <c r="U60" s="7"/>
    </row>
    <row r="61" spans="1:25" ht="5.0999999999999996" hidden="1" customHeight="1" x14ac:dyDescent="0.2">
      <c r="A61" s="33"/>
      <c r="B61" s="104"/>
      <c r="C61" s="100"/>
      <c r="D61" s="100"/>
      <c r="E61" s="100"/>
      <c r="F61" s="100"/>
      <c r="G61" s="100"/>
      <c r="H61" s="100"/>
      <c r="I61" s="100"/>
      <c r="J61" s="100"/>
      <c r="K61" s="100"/>
      <c r="L61" s="105"/>
      <c r="T61" s="7"/>
      <c r="U61" s="7"/>
    </row>
    <row r="62" spans="1:25" ht="40.5" hidden="1" customHeight="1" x14ac:dyDescent="0.2">
      <c r="A62" s="33"/>
      <c r="B62" s="101" t="str">
        <f t="shared" si="3"/>
        <v>6.</v>
      </c>
      <c r="C62" s="308" t="str" cm="1">
        <f t="array" ref="C62">IF(LEN(INDEX(Trad, N62, Lang))&gt;0, INDEX(Trad, N62, Lang), "")</f>
        <v/>
      </c>
      <c r="D62" s="308"/>
      <c r="E62" s="308"/>
      <c r="F62" s="308"/>
      <c r="G62" s="308"/>
      <c r="H62" s="308"/>
      <c r="I62" s="308"/>
      <c r="J62" s="308"/>
      <c r="K62" s="308"/>
      <c r="L62" s="309"/>
      <c r="N62" s="50">
        <v>163</v>
      </c>
      <c r="S62" s="52">
        <v>6</v>
      </c>
      <c r="T62" s="7"/>
      <c r="U62" s="7"/>
      <c r="V62" s="53">
        <v>10</v>
      </c>
      <c r="W62" s="53">
        <v>3</v>
      </c>
      <c r="X62" s="53">
        <f t="shared" si="2"/>
        <v>40.5</v>
      </c>
    </row>
    <row r="63" spans="1:25" ht="5.0999999999999996" customHeight="1" x14ac:dyDescent="0.2">
      <c r="A63" s="33"/>
      <c r="B63" s="106"/>
      <c r="C63" s="107"/>
      <c r="D63" s="107"/>
      <c r="E63" s="107"/>
      <c r="F63" s="107"/>
      <c r="G63" s="107"/>
      <c r="H63" s="107"/>
      <c r="I63" s="107"/>
      <c r="J63" s="107"/>
      <c r="K63" s="107"/>
      <c r="L63" s="108"/>
      <c r="T63" s="7"/>
      <c r="U63" s="7"/>
    </row>
    <row r="64" spans="1:25" ht="15" hidden="1" customHeight="1" x14ac:dyDescent="0.2">
      <c r="A64" s="33"/>
      <c r="B64" s="325"/>
      <c r="C64" s="325"/>
      <c r="D64" s="325"/>
      <c r="E64" s="325"/>
      <c r="F64" s="325"/>
      <c r="G64" s="325"/>
      <c r="H64" s="325"/>
      <c r="I64" s="325"/>
      <c r="J64" s="325"/>
      <c r="K64" s="325"/>
      <c r="L64" s="325"/>
      <c r="N64" s="50">
        <v>131</v>
      </c>
      <c r="T64" s="7"/>
      <c r="U64" s="7"/>
      <c r="V64" s="119">
        <v>8</v>
      </c>
      <c r="W64" s="119" t="s">
        <v>2</v>
      </c>
      <c r="X64" s="119">
        <v>15</v>
      </c>
      <c r="Y64" s="119" t="s">
        <v>4728</v>
      </c>
    </row>
    <row r="65" spans="1:25" ht="9.9499999999999993" customHeight="1" x14ac:dyDescent="0.2">
      <c r="A65" s="33"/>
      <c r="B65" s="9"/>
      <c r="C65" s="9"/>
      <c r="D65" s="9"/>
      <c r="E65" s="9"/>
      <c r="F65" s="9"/>
      <c r="G65" s="9"/>
      <c r="H65" s="9"/>
      <c r="I65" s="9"/>
      <c r="J65" s="9"/>
      <c r="K65" s="9"/>
      <c r="T65" s="7"/>
      <c r="U65" s="7"/>
    </row>
    <row r="66" spans="1:25" ht="15" customHeight="1" x14ac:dyDescent="0.2">
      <c r="B66" s="95" t="str" cm="1">
        <f t="array" ref="B66">INDEX(Trad, N66, Lang)</f>
        <v>Meldung der Massnahme</v>
      </c>
      <c r="C66" s="27"/>
      <c r="D66" s="9"/>
      <c r="E66" s="9"/>
      <c r="F66" s="9"/>
      <c r="G66" s="9"/>
      <c r="H66" s="9"/>
      <c r="I66" s="9"/>
      <c r="J66" s="9"/>
      <c r="K66" s="9"/>
      <c r="N66" s="50">
        <v>135</v>
      </c>
      <c r="T66" s="164" t="b">
        <v>0</v>
      </c>
      <c r="U66" s="7"/>
      <c r="V66" s="53">
        <v>10</v>
      </c>
      <c r="W66" s="53">
        <v>1</v>
      </c>
      <c r="X66" s="53">
        <f>12.75*W66 + 2.25</f>
        <v>15</v>
      </c>
    </row>
    <row r="67" spans="1:25" ht="40.5" customHeight="1" x14ac:dyDescent="0.2">
      <c r="A67" s="33"/>
      <c r="B67" s="324" t="str" cm="1">
        <f t="array" ref="B67">IF(T66, INDEX(Trad, N67, Lang) &amp; " ", "") &amp; INDEX(Trad, O67, Lang) &amp; " " &amp; T67 &amp; " " &amp; INDEX(Trad, P67, Lang) &amp; " " &amp; U67 &amp; " " &amp; INDEX(Trad, Q67, Lang)</f>
        <v xml:space="preserve">Die Unterlagen unter Punkt 1 bis 3 müssen nicht systematisch eingereicht werden, aber der Vollzugsbehörde bei einer allfälligen Kontrolle innerhalb von 30 Tagen vorgelegt werden können. </v>
      </c>
      <c r="C67" s="324"/>
      <c r="D67" s="324"/>
      <c r="E67" s="324"/>
      <c r="F67" s="324"/>
      <c r="G67" s="324"/>
      <c r="H67" s="324"/>
      <c r="I67" s="324"/>
      <c r="J67" s="324"/>
      <c r="K67" s="324"/>
      <c r="L67" s="324"/>
      <c r="N67" s="50">
        <v>136</v>
      </c>
      <c r="O67" s="50">
        <v>137</v>
      </c>
      <c r="P67" s="50">
        <v>138</v>
      </c>
      <c r="Q67" s="50">
        <v>139</v>
      </c>
      <c r="T67" s="164">
        <v>1</v>
      </c>
      <c r="U67" s="164">
        <v>3</v>
      </c>
      <c r="V67" s="53">
        <v>10</v>
      </c>
      <c r="W67" s="53">
        <v>3</v>
      </c>
      <c r="X67" s="53">
        <f t="shared" ref="X67" si="4">12.75*W67 + 2.25</f>
        <v>40.5</v>
      </c>
    </row>
    <row r="68" spans="1:25" ht="20.100000000000001" customHeight="1" x14ac:dyDescent="0.2">
      <c r="A68" s="33"/>
      <c r="B68" s="9"/>
      <c r="C68" s="9"/>
      <c r="D68" s="9"/>
      <c r="E68" s="9"/>
      <c r="F68" s="9"/>
      <c r="G68" s="9"/>
      <c r="H68" s="9"/>
      <c r="I68" s="9"/>
      <c r="J68" s="9"/>
      <c r="K68" s="9"/>
      <c r="T68" s="7"/>
      <c r="U68" s="7"/>
    </row>
    <row r="69" spans="1:25" ht="20.100000000000001" customHeight="1" x14ac:dyDescent="0.2">
      <c r="A69" s="33"/>
      <c r="B69" s="96" t="str" cm="1">
        <f t="array" ref="B69">"4. " &amp; INDEX(Trad, N69, Lang)</f>
        <v>4. Berechnungen</v>
      </c>
      <c r="C69" s="96"/>
      <c r="D69" s="97"/>
      <c r="E69" s="97"/>
      <c r="F69" s="97"/>
      <c r="G69" s="97"/>
      <c r="H69" s="97"/>
      <c r="I69" s="97"/>
      <c r="J69" s="97"/>
      <c r="K69" s="97"/>
      <c r="L69" s="98"/>
      <c r="N69" s="50">
        <v>140</v>
      </c>
      <c r="T69" s="7"/>
      <c r="U69" s="7"/>
      <c r="V69" s="45">
        <v>11</v>
      </c>
      <c r="W69" s="45" t="s">
        <v>2</v>
      </c>
      <c r="X69" s="45">
        <v>20</v>
      </c>
      <c r="Y69" s="57" t="s">
        <v>4631</v>
      </c>
    </row>
    <row r="70" spans="1:25" s="60" customFormat="1" ht="53.25" customHeight="1" x14ac:dyDescent="0.2">
      <c r="A70" s="33"/>
      <c r="B70" s="303" t="str" cm="1">
        <f t="array" ref="B70">INDEX(Trad,N70,Lang) &amp; " " &amp; LEFT(L11, LEN(L11) - 1) &amp; INDEX(Trad,O70,Lang) &amp; "."</f>
        <v>Die anrechenbaren Stromeinsparungen der Massnahme werden abhängig von den festgelegten Eingabevariablen durch die Monitoringliste in Kilowattstunden berechnet. Informationen zu den Annahmen und der Berechnungsmethode sind in der zugehörigen Dokumentation HZ-02 zu finden.</v>
      </c>
      <c r="C70" s="303"/>
      <c r="D70" s="303"/>
      <c r="E70" s="303"/>
      <c r="F70" s="303"/>
      <c r="G70" s="303"/>
      <c r="H70" s="303"/>
      <c r="I70" s="303"/>
      <c r="J70" s="303"/>
      <c r="K70" s="303"/>
      <c r="L70" s="303"/>
      <c r="M70" s="49"/>
      <c r="N70" s="58">
        <v>141</v>
      </c>
      <c r="O70" s="58">
        <v>142</v>
      </c>
      <c r="P70" s="58"/>
      <c r="Q70" s="58"/>
      <c r="R70" s="58"/>
      <c r="S70" s="59"/>
      <c r="T70" s="7"/>
      <c r="U70" s="7"/>
      <c r="V70" s="53">
        <v>10</v>
      </c>
      <c r="W70" s="53">
        <v>4</v>
      </c>
      <c r="X70" s="53">
        <f t="shared" ref="X70" si="5">12.75*W70 + 2.25</f>
        <v>53.25</v>
      </c>
      <c r="Y70" s="53"/>
    </row>
    <row r="71" spans="1:25" ht="20.100000000000001" customHeight="1" x14ac:dyDescent="0.2">
      <c r="A71" s="33"/>
      <c r="B71" s="9"/>
      <c r="C71" s="9"/>
      <c r="D71" s="9"/>
      <c r="E71" s="9"/>
      <c r="F71" s="9"/>
      <c r="G71" s="9"/>
      <c r="H71" s="9"/>
      <c r="I71" s="9"/>
      <c r="J71" s="9"/>
      <c r="K71" s="9"/>
      <c r="T71" s="7"/>
      <c r="U71" s="7"/>
    </row>
    <row r="72" spans="1:25" ht="20.100000000000001" customHeight="1" x14ac:dyDescent="0.2">
      <c r="A72" s="33"/>
      <c r="B72" s="96" t="str" cm="1">
        <f t="array" ref="B72">"5. "&amp;INDEX(Trad,N72,Lang)</f>
        <v>5. Einsparungen</v>
      </c>
      <c r="C72" s="96"/>
      <c r="D72" s="97"/>
      <c r="E72" s="97"/>
      <c r="F72" s="97"/>
      <c r="G72" s="97"/>
      <c r="H72" s="97"/>
      <c r="I72" s="97"/>
      <c r="J72" s="97"/>
      <c r="K72" s="97"/>
      <c r="L72" s="98"/>
      <c r="N72" s="50">
        <v>143</v>
      </c>
      <c r="T72" s="7"/>
      <c r="U72" s="7"/>
      <c r="V72" s="45">
        <v>11</v>
      </c>
      <c r="W72" s="45" t="s">
        <v>2</v>
      </c>
      <c r="X72" s="45">
        <v>20</v>
      </c>
      <c r="Y72" s="57" t="s">
        <v>4631</v>
      </c>
    </row>
    <row r="73" spans="1:25" ht="5.0999999999999996" customHeight="1" x14ac:dyDescent="0.2">
      <c r="A73" s="33"/>
      <c r="B73" s="24"/>
      <c r="C73" s="24"/>
      <c r="D73" s="9"/>
      <c r="E73" s="9"/>
      <c r="F73" s="9"/>
      <c r="G73" s="9"/>
      <c r="H73" s="9"/>
      <c r="I73" s="9"/>
      <c r="J73" s="9"/>
      <c r="K73" s="9"/>
      <c r="T73" s="7"/>
      <c r="U73" s="7"/>
      <c r="V73" s="45"/>
      <c r="W73" s="45"/>
      <c r="X73" s="45"/>
      <c r="Y73" s="57"/>
    </row>
    <row r="74" spans="1:25" ht="40.5" customHeight="1" x14ac:dyDescent="0.2">
      <c r="A74" s="33"/>
      <c r="B74" s="280" t="str" cm="1">
        <f t="array" ref="B74">INDEX(Trad, N74, Lang)</f>
        <v>Anrechenbare Stromeinsparungen* [kWh]</v>
      </c>
      <c r="C74" s="281"/>
      <c r="D74" s="281"/>
      <c r="E74" s="281"/>
      <c r="F74" s="281"/>
      <c r="G74" s="282"/>
      <c r="H74" s="321">
        <f>ROUND(B!D17, 1)</f>
        <v>35824.800000000003</v>
      </c>
      <c r="I74" s="322"/>
      <c r="J74" s="322"/>
      <c r="K74" s="322"/>
      <c r="L74" s="323"/>
      <c r="N74" s="50">
        <v>144</v>
      </c>
      <c r="T74" s="7"/>
      <c r="U74" s="7"/>
    </row>
    <row r="75" spans="1:25" ht="15" customHeight="1" x14ac:dyDescent="0.2">
      <c r="A75" s="33"/>
      <c r="B75" s="294" t="str" cm="1">
        <f t="array" ref="B75">INDEX(Trad, N75, Lang) &amp; " " &amp; LEFT(L11, LEN(L11) - 1) &amp; INDEX(Trad, O75, Lang)</f>
        <v>* automatisch nach der in der Dokumentation HZ-02 beschriebenen Berechnungsmethode berechnet</v>
      </c>
      <c r="C75" s="294"/>
      <c r="D75" s="294"/>
      <c r="E75" s="294"/>
      <c r="F75" s="294"/>
      <c r="G75" s="294"/>
      <c r="H75" s="294"/>
      <c r="I75" s="294"/>
      <c r="J75" s="294"/>
      <c r="K75" s="294"/>
      <c r="L75" s="294"/>
      <c r="N75" s="50">
        <v>145</v>
      </c>
      <c r="O75" s="50">
        <v>146</v>
      </c>
      <c r="T75" s="7"/>
      <c r="U75" s="7"/>
      <c r="V75" s="53">
        <v>8</v>
      </c>
      <c r="W75" s="53">
        <v>1</v>
      </c>
      <c r="X75" s="53">
        <f>11.25*W75 + 2.25</f>
        <v>13.5</v>
      </c>
    </row>
    <row r="76" spans="1:25" ht="20.100000000000001" customHeight="1" x14ac:dyDescent="0.2">
      <c r="A76" s="33"/>
      <c r="B76" s="9"/>
      <c r="C76" s="9"/>
      <c r="D76" s="9"/>
      <c r="E76" s="9"/>
      <c r="F76" s="9"/>
      <c r="G76" s="9"/>
      <c r="H76" s="9"/>
      <c r="I76" s="9"/>
      <c r="J76" s="9"/>
      <c r="K76" s="9"/>
      <c r="T76" s="7"/>
      <c r="U76" s="7"/>
    </row>
    <row r="77" spans="1:25" ht="20.100000000000001" customHeight="1" x14ac:dyDescent="0.2">
      <c r="A77" s="33"/>
      <c r="B77" s="96" t="str" cm="1">
        <f t="array" ref="B77">"6. " &amp; INDEX(Trad, N77, Lang)</f>
        <v>6. Referenz</v>
      </c>
      <c r="C77" s="96"/>
      <c r="D77" s="97"/>
      <c r="E77" s="97"/>
      <c r="F77" s="97"/>
      <c r="G77" s="97"/>
      <c r="H77" s="97"/>
      <c r="I77" s="97"/>
      <c r="J77" s="97"/>
      <c r="K77" s="97"/>
      <c r="L77" s="98"/>
      <c r="N77" s="50">
        <v>147</v>
      </c>
      <c r="T77" s="7"/>
      <c r="U77" s="7"/>
      <c r="V77" s="45">
        <v>11</v>
      </c>
      <c r="W77" s="45" t="s">
        <v>2</v>
      </c>
      <c r="X77" s="45">
        <v>20</v>
      </c>
      <c r="Y77" s="57" t="s">
        <v>4631</v>
      </c>
    </row>
    <row r="78" spans="1:25" s="54" customFormat="1" ht="15" customHeight="1" x14ac:dyDescent="0.2">
      <c r="A78" s="136"/>
      <c r="B78" s="319" t="str" cm="1">
        <f t="array" ref="B78">INDEX(Trad,N78,Lang)</f>
        <v>Elektrizitätslieferant</v>
      </c>
      <c r="C78" s="319"/>
      <c r="D78" s="319"/>
      <c r="E78" s="319"/>
      <c r="F78" s="319"/>
      <c r="G78" s="319"/>
      <c r="H78" s="320" t="str">
        <f>IF(ISBLANK(B!D15), "!", B!D15)</f>
        <v>Energia Beispiel AG</v>
      </c>
      <c r="I78" s="320"/>
      <c r="J78" s="320"/>
      <c r="K78" s="320"/>
      <c r="L78" s="320"/>
      <c r="M78" s="47"/>
      <c r="N78" s="50">
        <v>148</v>
      </c>
      <c r="O78" s="51"/>
      <c r="P78" s="51"/>
      <c r="Q78" s="51"/>
      <c r="R78" s="51"/>
      <c r="S78" s="52"/>
      <c r="T78" s="7"/>
      <c r="U78" s="7"/>
      <c r="V78" s="53"/>
      <c r="W78" s="53"/>
      <c r="X78" s="53"/>
      <c r="Y78" s="53"/>
    </row>
    <row r="79" spans="1:25" s="54" customFormat="1" ht="15" customHeight="1" x14ac:dyDescent="0.2">
      <c r="A79" s="136"/>
      <c r="B79" s="319" t="str" cm="1">
        <f t="array" ref="B79">INDEX(Trad,N79,Lang)</f>
        <v>Dateibezeichnung</v>
      </c>
      <c r="C79" s="319"/>
      <c r="D79" s="319"/>
      <c r="E79" s="319"/>
      <c r="F79" s="319"/>
      <c r="G79" s="319"/>
      <c r="H79" s="320" t="str">
        <f>IF(ISBLANK(B!D16), "-", B!D16)</f>
        <v>-</v>
      </c>
      <c r="I79" s="320"/>
      <c r="J79" s="320"/>
      <c r="K79" s="320"/>
      <c r="L79" s="320"/>
      <c r="M79" s="47"/>
      <c r="N79" s="50">
        <v>149</v>
      </c>
      <c r="O79" s="51"/>
      <c r="P79" s="51"/>
      <c r="Q79" s="51"/>
      <c r="R79" s="51"/>
      <c r="S79" s="52"/>
      <c r="T79" s="7"/>
      <c r="U79" s="7"/>
      <c r="V79" s="53"/>
      <c r="W79" s="53"/>
      <c r="X79" s="53"/>
      <c r="Y79" s="53"/>
    </row>
    <row r="80" spans="1:25" ht="12.75" customHeight="1" x14ac:dyDescent="0.2">
      <c r="T80" s="7"/>
      <c r="U80" s="7"/>
    </row>
    <row r="81" spans="20:21" ht="14.25" customHeight="1" x14ac:dyDescent="0.2">
      <c r="T81" s="7"/>
      <c r="U81" s="7"/>
    </row>
    <row r="82" spans="20:21" ht="14.25" customHeight="1" x14ac:dyDescent="0.2">
      <c r="T82" s="7"/>
      <c r="U82" s="7"/>
    </row>
    <row r="83" spans="20:21" ht="14.25" customHeight="1" x14ac:dyDescent="0.2">
      <c r="T83" s="7"/>
      <c r="U83" s="7"/>
    </row>
    <row r="84" spans="20:21" ht="14.25" customHeight="1" x14ac:dyDescent="0.2">
      <c r="T84" s="7"/>
      <c r="U84" s="7"/>
    </row>
    <row r="85" spans="20:21" ht="14.25" customHeight="1" x14ac:dyDescent="0.2">
      <c r="T85" s="7"/>
      <c r="U85" s="7"/>
    </row>
    <row r="86" spans="20:21" ht="14.25" customHeight="1" x14ac:dyDescent="0.2">
      <c r="T86" s="7"/>
      <c r="U86" s="7"/>
    </row>
    <row r="87" spans="20:21" ht="14.25" customHeight="1" x14ac:dyDescent="0.2">
      <c r="T87" s="7"/>
      <c r="U87" s="7"/>
    </row>
    <row r="88" spans="20:21" ht="14.25" customHeight="1" x14ac:dyDescent="0.2">
      <c r="T88" s="7"/>
      <c r="U88" s="7"/>
    </row>
  </sheetData>
  <sheetProtection algorithmName="SHA-512" hashValue="uI6GhiyAvAUldAPDtI1FUPUP3icbHPG9BqnVn+BNqzuT28Q9t+rRcvIbGUvLxdoR5uwkiuSHHQsB1efh983DmQ==" saltValue="gXj4MV+jhtcj5kOTpPs70A==" spinCount="100000" sheet="1" objects="1" scenarios="1"/>
  <mergeCells count="53">
    <mergeCell ref="B78:G78"/>
    <mergeCell ref="B79:G79"/>
    <mergeCell ref="H78:L78"/>
    <mergeCell ref="H79:L79"/>
    <mergeCell ref="B37:D37"/>
    <mergeCell ref="B43:L43"/>
    <mergeCell ref="B38:D38"/>
    <mergeCell ref="E38:L38"/>
    <mergeCell ref="B75:L75"/>
    <mergeCell ref="B74:G74"/>
    <mergeCell ref="H74:L74"/>
    <mergeCell ref="B70:L70"/>
    <mergeCell ref="B67:L67"/>
    <mergeCell ref="B64:L64"/>
    <mergeCell ref="C47:L47"/>
    <mergeCell ref="C50:L50"/>
    <mergeCell ref="E36:L36"/>
    <mergeCell ref="E37:L37"/>
    <mergeCell ref="B32:D32"/>
    <mergeCell ref="E32:H32"/>
    <mergeCell ref="I32:L32"/>
    <mergeCell ref="B33:D33"/>
    <mergeCell ref="E33:L33"/>
    <mergeCell ref="B34:D34"/>
    <mergeCell ref="B35:D35"/>
    <mergeCell ref="B36:D36"/>
    <mergeCell ref="B8:L8"/>
    <mergeCell ref="B9:L9"/>
    <mergeCell ref="B15:L15"/>
    <mergeCell ref="B20:L20"/>
    <mergeCell ref="K13:L13"/>
    <mergeCell ref="B10:L10"/>
    <mergeCell ref="C53:L53"/>
    <mergeCell ref="C56:L56"/>
    <mergeCell ref="C59:L59"/>
    <mergeCell ref="C62:L62"/>
    <mergeCell ref="B45:L45"/>
    <mergeCell ref="B2:E2"/>
    <mergeCell ref="B31:D31"/>
    <mergeCell ref="E31:H31"/>
    <mergeCell ref="I31:L31"/>
    <mergeCell ref="B40:L40"/>
    <mergeCell ref="E39:L39"/>
    <mergeCell ref="B39:D39"/>
    <mergeCell ref="E34:L34"/>
    <mergeCell ref="E35:L35"/>
    <mergeCell ref="B23:L23"/>
    <mergeCell ref="B27:L27"/>
    <mergeCell ref="E30:H30"/>
    <mergeCell ref="I30:L30"/>
    <mergeCell ref="B30:D30"/>
    <mergeCell ref="B29:L29"/>
    <mergeCell ref="C24:L24"/>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2" manualBreakCount="2">
    <brk id="17" max="16383" man="1"/>
    <brk id="41" max="16383"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A1:CY1030"/>
  <sheetViews>
    <sheetView zoomScaleNormal="100" workbookViewId="0">
      <pane ySplit="23" topLeftCell="A24" activePane="bottomLeft" state="frozen"/>
      <selection activeCell="B15" sqref="B15:E15"/>
      <selection pane="bottomLeft" activeCell="D29" sqref="D29"/>
    </sheetView>
  </sheetViews>
  <sheetFormatPr baseColWidth="10" defaultColWidth="9.140625" defaultRowHeight="12" outlineLevelRow="1" outlineLevelCol="1" x14ac:dyDescent="0.2"/>
  <cols>
    <col min="1" max="1" width="5.7109375" style="170" customWidth="1"/>
    <col min="2" max="2" width="5.7109375" style="175" customWidth="1"/>
    <col min="3" max="3" width="30.7109375" style="173" customWidth="1"/>
    <col min="4" max="4" width="8.28515625" style="173" customWidth="1"/>
    <col min="5" max="5" width="25.7109375" style="173" customWidth="1"/>
    <col min="6" max="6" width="13.28515625" style="184" customWidth="1"/>
    <col min="7" max="8" width="25.7109375" style="184" hidden="1" customWidth="1"/>
    <col min="9" max="10" width="25.7109375" style="184" customWidth="1"/>
    <col min="11" max="12" width="10.7109375" style="266" hidden="1" customWidth="1"/>
    <col min="13" max="17" width="10.7109375" style="184" customWidth="1"/>
    <col min="18" max="18" width="10.7109375" style="184" hidden="1" customWidth="1"/>
    <col min="19" max="21" width="30.7109375" style="173" customWidth="1"/>
    <col min="22" max="24" width="10.7109375" style="175" customWidth="1"/>
    <col min="25" max="26" width="30.7109375" style="173" customWidth="1"/>
    <col min="27" max="27" width="10.7109375" style="175" customWidth="1"/>
    <col min="28" max="28" width="30.7109375" style="173" customWidth="1"/>
    <col min="29" max="31" width="10.7109375" style="175" customWidth="1"/>
    <col min="32" max="32" width="18.28515625" style="173" customWidth="1"/>
    <col min="33" max="33" width="25.7109375" style="173" customWidth="1"/>
    <col min="34" max="34" width="9.140625" style="173" customWidth="1"/>
    <col min="35" max="35" width="25.7109375" style="173" customWidth="1"/>
    <col min="36" max="37" width="15.7109375" style="173" customWidth="1"/>
    <col min="38" max="38" width="5.7109375" style="170" customWidth="1"/>
    <col min="39" max="74" width="5.7109375" style="173" customWidth="1" outlineLevel="1"/>
    <col min="75" max="75" width="5.7109375" style="170" customWidth="1" outlineLevel="1"/>
    <col min="76" max="77" width="5.7109375" style="173" customWidth="1" outlineLevel="1"/>
    <col min="78" max="81" width="10.7109375" style="173" customWidth="1" outlineLevel="1"/>
    <col min="82" max="83" width="5.7109375" style="173" customWidth="1" outlineLevel="1"/>
    <col min="84" max="84" width="5.7109375" style="170" customWidth="1" outlineLevel="1"/>
    <col min="85" max="85" width="5.7109375" style="173" customWidth="1"/>
    <col min="86" max="94" width="5.7109375" style="173" hidden="1" customWidth="1"/>
    <col min="95" max="103" width="9.140625" style="173" hidden="1" customWidth="1"/>
    <col min="104" max="104" width="9.140625" style="173" customWidth="1"/>
    <col min="105" max="16384" width="9.140625" style="173"/>
  </cols>
  <sheetData>
    <row r="1" spans="1:84" ht="12.75" customHeight="1" x14ac:dyDescent="0.2">
      <c r="B1" s="171">
        <f>Lang</f>
        <v>1</v>
      </c>
      <c r="C1" s="172"/>
      <c r="F1" s="174"/>
      <c r="G1" s="174"/>
      <c r="H1" s="174"/>
      <c r="I1" s="174"/>
      <c r="J1" s="174"/>
      <c r="K1" s="174"/>
      <c r="L1" s="174"/>
      <c r="M1" s="174"/>
      <c r="N1" s="174"/>
      <c r="O1" s="174"/>
      <c r="P1" s="174"/>
      <c r="Q1" s="174"/>
      <c r="R1" s="174"/>
    </row>
    <row r="2" spans="1:84" ht="12" customHeight="1" x14ac:dyDescent="0.2">
      <c r="B2" s="331" t="str" cm="1">
        <f t="array" ref="B2">INDEX(Trad, 204, $B$1)</f>
        <v>Zurück zur Übersicht</v>
      </c>
      <c r="C2" s="331"/>
      <c r="D2" s="176"/>
      <c r="F2" s="177"/>
      <c r="G2" s="177"/>
      <c r="H2" s="177"/>
      <c r="I2" s="177"/>
      <c r="J2" s="177"/>
      <c r="K2" s="177"/>
      <c r="L2" s="177"/>
      <c r="M2" s="177"/>
      <c r="N2" s="177"/>
      <c r="O2" s="177"/>
      <c r="P2" s="177"/>
      <c r="Q2" s="177"/>
      <c r="R2" s="177"/>
      <c r="S2" s="171"/>
      <c r="T2" s="171"/>
      <c r="U2" s="171"/>
      <c r="V2" s="171"/>
      <c r="W2" s="171"/>
      <c r="X2" s="171"/>
      <c r="Y2" s="171"/>
      <c r="Z2" s="171"/>
      <c r="AA2" s="171"/>
      <c r="AB2" s="171"/>
      <c r="AC2" s="171"/>
      <c r="AD2" s="171"/>
      <c r="AE2" s="171"/>
    </row>
    <row r="3" spans="1:84" ht="12" customHeight="1" x14ac:dyDescent="0.2">
      <c r="B3" s="178"/>
      <c r="D3" s="176"/>
      <c r="F3" s="177"/>
      <c r="G3" s="177"/>
      <c r="H3" s="177"/>
      <c r="I3" s="177"/>
      <c r="J3" s="177"/>
      <c r="K3" s="177"/>
      <c r="L3" s="177"/>
      <c r="M3" s="177"/>
      <c r="N3" s="177"/>
      <c r="O3" s="177"/>
      <c r="P3" s="177"/>
      <c r="Q3" s="177"/>
      <c r="R3" s="177"/>
      <c r="S3" s="171"/>
      <c r="T3" s="171"/>
      <c r="U3" s="171"/>
      <c r="V3" s="171"/>
      <c r="W3" s="171"/>
      <c r="X3" s="171"/>
      <c r="Y3" s="171"/>
      <c r="Z3" s="171"/>
      <c r="AA3" s="171"/>
      <c r="AB3" s="171"/>
      <c r="AC3" s="171"/>
      <c r="AD3" s="171"/>
      <c r="AE3" s="171"/>
    </row>
    <row r="4" spans="1:84" s="183" customFormat="1" ht="20.100000000000001" customHeight="1" x14ac:dyDescent="0.25">
      <c r="A4" s="179"/>
      <c r="B4" s="180" t="str" cm="1">
        <f t="array" ref="B4">INDEX(Trad, 1, $B$1)</f>
        <v>Monitoringliste</v>
      </c>
      <c r="C4" s="181"/>
      <c r="D4" s="182"/>
      <c r="F4" s="174"/>
      <c r="G4" s="174"/>
      <c r="H4" s="174"/>
      <c r="I4" s="174"/>
      <c r="J4" s="174"/>
      <c r="K4" s="174"/>
      <c r="L4" s="174"/>
      <c r="M4" s="174"/>
      <c r="N4" s="174"/>
      <c r="O4" s="174"/>
      <c r="P4" s="174"/>
      <c r="Q4" s="174"/>
      <c r="R4" s="174"/>
      <c r="V4" s="184"/>
      <c r="W4" s="184"/>
      <c r="X4" s="184"/>
      <c r="AA4" s="184"/>
      <c r="AC4" s="184"/>
      <c r="AD4" s="184"/>
      <c r="AE4" s="184"/>
      <c r="AL4" s="179"/>
      <c r="BW4" s="179"/>
      <c r="CF4" s="179"/>
    </row>
    <row r="5" spans="1:84" ht="12" customHeight="1" x14ac:dyDescent="0.2">
      <c r="B5" s="178" t="str" cm="1">
        <f t="array" ref="B5">INDEX(Trad, 23, $B$1)</f>
        <v>Massnahme</v>
      </c>
      <c r="D5" s="176" t="str">
        <f>measure_id</f>
        <v>HZ-02a</v>
      </c>
      <c r="F5" s="177"/>
      <c r="G5" s="177"/>
      <c r="H5" s="177"/>
      <c r="I5" s="177"/>
      <c r="J5" s="177"/>
      <c r="K5" s="177"/>
      <c r="L5" s="177"/>
      <c r="M5" s="177"/>
      <c r="N5" s="177"/>
      <c r="O5" s="177"/>
      <c r="P5" s="177"/>
      <c r="Q5" s="177"/>
      <c r="R5" s="177"/>
      <c r="S5" s="171"/>
      <c r="T5" s="171"/>
      <c r="U5" s="171"/>
      <c r="V5" s="171"/>
      <c r="W5" s="171"/>
      <c r="X5" s="171"/>
      <c r="Y5" s="171"/>
      <c r="Z5" s="171"/>
      <c r="AA5" s="171"/>
      <c r="AB5" s="171"/>
      <c r="AC5" s="171"/>
      <c r="AD5" s="171"/>
      <c r="AE5" s="171"/>
    </row>
    <row r="6" spans="1:84" ht="12" customHeight="1" x14ac:dyDescent="0.2">
      <c r="A6" s="170" t="s">
        <v>4777</v>
      </c>
      <c r="B6" s="178" t="str" cm="1">
        <f t="array" ref="B6">INDEX(Trad, 24, $B$1)</f>
        <v>Version</v>
      </c>
      <c r="D6" s="176" t="str">
        <f>measure_version</f>
        <v>2.0 (11.2025)</v>
      </c>
      <c r="F6" s="177"/>
      <c r="G6" s="177"/>
      <c r="H6" s="177"/>
      <c r="I6" s="177"/>
      <c r="J6" s="177"/>
      <c r="K6" s="177"/>
      <c r="L6" s="177"/>
      <c r="M6" s="177"/>
      <c r="N6" s="177"/>
      <c r="O6" s="177"/>
      <c r="P6" s="177"/>
      <c r="Q6" s="177"/>
      <c r="R6" s="177"/>
      <c r="S6" s="171"/>
      <c r="T6" s="171"/>
      <c r="U6" s="171"/>
      <c r="V6" s="171"/>
      <c r="W6" s="171"/>
      <c r="X6" s="171"/>
      <c r="Y6" s="171"/>
      <c r="Z6" s="171"/>
      <c r="AA6" s="171"/>
      <c r="AB6" s="171"/>
      <c r="AC6" s="171"/>
      <c r="AD6" s="171"/>
      <c r="AE6" s="171"/>
    </row>
    <row r="7" spans="1:84" s="183" customFormat="1" ht="24.95" customHeight="1" x14ac:dyDescent="0.25">
      <c r="A7" s="179"/>
      <c r="B7" s="185" t="str" cm="1">
        <f t="array" ref="B7">INDEX(Trad, 34, $B$1)</f>
        <v>Jede Massnahme muss mit den gesamten Angaben vollständig erfasst werden (Pflichtfelder).</v>
      </c>
      <c r="D7" s="186"/>
      <c r="F7" s="177"/>
      <c r="G7" s="177"/>
      <c r="H7" s="177"/>
      <c r="I7" s="177"/>
      <c r="J7" s="177"/>
      <c r="K7" s="177"/>
      <c r="L7" s="177"/>
      <c r="M7" s="177"/>
      <c r="N7" s="177"/>
      <c r="O7" s="177"/>
      <c r="P7" s="177"/>
      <c r="Q7" s="177"/>
      <c r="R7" s="177"/>
      <c r="S7" s="177"/>
      <c r="T7" s="177"/>
      <c r="U7" s="177"/>
      <c r="V7" s="177"/>
      <c r="W7" s="177"/>
      <c r="X7" s="177"/>
      <c r="Y7" s="177"/>
      <c r="Z7" s="177"/>
      <c r="AA7" s="177"/>
      <c r="AB7" s="177"/>
      <c r="AC7" s="177"/>
      <c r="AD7" s="177"/>
      <c r="AE7" s="177"/>
      <c r="AL7" s="179"/>
      <c r="BW7" s="179"/>
      <c r="CF7" s="179"/>
    </row>
    <row r="8" spans="1:84" ht="12" customHeight="1" outlineLevel="1" x14ac:dyDescent="0.2">
      <c r="B8" s="187"/>
      <c r="C8" s="188" t="str" cm="1">
        <f t="array" ref="C8">INDEX(Trad, 7, $B$1)</f>
        <v>Eingabefeld (obligatorisch)</v>
      </c>
      <c r="K8" s="184"/>
      <c r="L8" s="184"/>
      <c r="S8" s="171"/>
      <c r="T8" s="171"/>
      <c r="U8" s="171"/>
      <c r="V8" s="171"/>
      <c r="W8" s="171"/>
      <c r="X8" s="171"/>
      <c r="Y8" s="171"/>
      <c r="Z8" s="171"/>
      <c r="AA8" s="171"/>
      <c r="AB8" s="171"/>
      <c r="AC8" s="171"/>
      <c r="AD8" s="171"/>
      <c r="AE8" s="171"/>
    </row>
    <row r="9" spans="1:84" ht="12" customHeight="1" outlineLevel="1" x14ac:dyDescent="0.2">
      <c r="B9" s="189"/>
      <c r="C9" s="188" t="str" cm="1">
        <f t="array" ref="C9">INDEX(Trad, 18, $B$1)</f>
        <v>Eingabefeld (optional)</v>
      </c>
      <c r="K9" s="184"/>
      <c r="L9" s="184"/>
      <c r="S9" s="171"/>
      <c r="T9" s="171"/>
      <c r="U9" s="171"/>
      <c r="V9" s="171"/>
      <c r="W9" s="171"/>
      <c r="X9" s="171"/>
      <c r="Y9" s="171"/>
      <c r="Z9" s="171"/>
      <c r="AA9" s="171"/>
      <c r="AB9" s="171"/>
      <c r="AC9" s="171"/>
      <c r="AD9" s="171"/>
      <c r="AE9" s="171"/>
    </row>
    <row r="10" spans="1:84" ht="12" customHeight="1" outlineLevel="1" x14ac:dyDescent="0.2">
      <c r="B10" s="190"/>
      <c r="C10" s="188" t="str" cm="1">
        <f t="array" ref="C10">INDEX(Trad, 17, $B$1)</f>
        <v>Mehrfachauswahlfeld (obligatorisch)</v>
      </c>
      <c r="K10" s="184"/>
      <c r="L10" s="184"/>
      <c r="S10" s="171"/>
      <c r="T10" s="171"/>
      <c r="U10" s="171"/>
      <c r="V10" s="171"/>
      <c r="W10" s="171"/>
      <c r="X10" s="171"/>
      <c r="Y10" s="171"/>
      <c r="Z10" s="171"/>
      <c r="AA10" s="171"/>
      <c r="AB10" s="171"/>
      <c r="AC10" s="171"/>
      <c r="AD10" s="171"/>
      <c r="AE10" s="171"/>
    </row>
    <row r="11" spans="1:84" ht="12" customHeight="1" outlineLevel="1" x14ac:dyDescent="0.2">
      <c r="B11" s="191"/>
      <c r="C11" s="188" t="str" cm="1">
        <f t="array" ref="C11">INDEX(Trad, 8, $B$1)</f>
        <v>Berechnetetes Feld</v>
      </c>
      <c r="K11" s="184"/>
      <c r="L11" s="184"/>
      <c r="S11" s="171"/>
      <c r="T11" s="171"/>
      <c r="U11" s="171"/>
      <c r="V11" s="171"/>
      <c r="W11" s="171"/>
      <c r="X11" s="171"/>
      <c r="Y11" s="171"/>
      <c r="Z11" s="171"/>
      <c r="AA11" s="171"/>
      <c r="AB11" s="171"/>
      <c r="AC11" s="171"/>
      <c r="AD11" s="171"/>
      <c r="AE11" s="171"/>
    </row>
    <row r="12" spans="1:84" ht="12" customHeight="1" outlineLevel="1" x14ac:dyDescent="0.2">
      <c r="B12" s="192"/>
      <c r="C12" s="188" t="str" cm="1">
        <f t="array" ref="C12">INDEX(Trad, 9, $B$1)</f>
        <v>Gesperrtes Feld</v>
      </c>
      <c r="K12" s="184"/>
      <c r="L12" s="184"/>
      <c r="S12" s="171"/>
      <c r="T12" s="171"/>
      <c r="U12" s="171"/>
      <c r="V12" s="171"/>
      <c r="W12" s="171"/>
      <c r="X12" s="171"/>
      <c r="Y12" s="171"/>
      <c r="Z12" s="171"/>
      <c r="AA12" s="171"/>
      <c r="AB12" s="171"/>
      <c r="AC12" s="171"/>
      <c r="AD12" s="171"/>
      <c r="AE12" s="171"/>
    </row>
    <row r="13" spans="1:84" ht="12" customHeight="1" outlineLevel="1" x14ac:dyDescent="0.2">
      <c r="B13" s="193"/>
      <c r="C13" s="194" t="str" cm="1">
        <f t="array" ref="C13">INDEX(Trad, 19, $B$1)</f>
        <v>Eingabefehler</v>
      </c>
      <c r="F13" s="195"/>
      <c r="K13" s="173"/>
      <c r="L13" s="173"/>
      <c r="M13" s="173"/>
      <c r="N13" s="173"/>
      <c r="O13" s="173"/>
      <c r="P13" s="173"/>
      <c r="Q13" s="173"/>
      <c r="S13" s="171"/>
      <c r="T13" s="171"/>
      <c r="U13" s="171"/>
      <c r="V13" s="171"/>
      <c r="W13" s="171"/>
      <c r="X13" s="171"/>
      <c r="Y13" s="171"/>
      <c r="Z13" s="171"/>
      <c r="AA13" s="171"/>
      <c r="AB13" s="171"/>
      <c r="AC13" s="171"/>
      <c r="AD13" s="171"/>
      <c r="AE13" s="171"/>
    </row>
    <row r="14" spans="1:84" ht="12" customHeight="1" outlineLevel="1" x14ac:dyDescent="0.2">
      <c r="B14" s="178"/>
      <c r="D14" s="176"/>
      <c r="F14" s="177"/>
      <c r="G14" s="177"/>
      <c r="H14" s="177"/>
      <c r="I14" s="177"/>
      <c r="J14" s="177"/>
      <c r="K14" s="177"/>
      <c r="L14" s="177"/>
      <c r="M14" s="177"/>
      <c r="N14" s="177"/>
      <c r="O14" s="177"/>
      <c r="P14" s="177"/>
      <c r="Q14" s="177"/>
      <c r="R14" s="177"/>
      <c r="S14" s="171"/>
      <c r="T14" s="171"/>
      <c r="U14" s="171"/>
      <c r="V14" s="171"/>
      <c r="W14" s="171"/>
      <c r="X14" s="171"/>
      <c r="Y14" s="171"/>
      <c r="Z14" s="171"/>
      <c r="AA14" s="171"/>
      <c r="AB14" s="171"/>
      <c r="AC14" s="171"/>
      <c r="AD14" s="171"/>
      <c r="AE14" s="171"/>
    </row>
    <row r="15" spans="1:84" s="183" customFormat="1" ht="12.75" customHeight="1" x14ac:dyDescent="0.25">
      <c r="A15" s="179"/>
      <c r="B15" s="196" t="str" cm="1">
        <f t="array" ref="B15">INDEX(Trad, 27, $B$1)</f>
        <v>Elektrizitätslieferant</v>
      </c>
      <c r="C15" s="197"/>
      <c r="D15" s="333" t="s">
        <v>4794</v>
      </c>
      <c r="E15" s="334"/>
      <c r="F15" s="198" t="str" cm="1">
        <f t="array" ref="F15">IF(ISBLANK(D15), INDEX(Trad, 30, $B$1),"")</f>
        <v/>
      </c>
      <c r="G15" s="177"/>
      <c r="H15" s="177"/>
      <c r="I15" s="177"/>
      <c r="J15" s="177"/>
      <c r="K15" s="177"/>
      <c r="L15" s="177"/>
      <c r="M15" s="177"/>
      <c r="N15" s="177"/>
      <c r="O15" s="177"/>
      <c r="P15" s="177"/>
      <c r="Q15" s="177"/>
      <c r="R15" s="177"/>
      <c r="S15" s="177"/>
      <c r="T15" s="177"/>
      <c r="U15" s="177"/>
      <c r="V15" s="177"/>
      <c r="W15" s="177"/>
      <c r="X15" s="177"/>
      <c r="Y15" s="177"/>
      <c r="Z15" s="177"/>
      <c r="AA15" s="177"/>
      <c r="AB15" s="177"/>
      <c r="AC15" s="177"/>
      <c r="AD15" s="177"/>
      <c r="AE15" s="177"/>
      <c r="AL15" s="179"/>
      <c r="BW15" s="179"/>
      <c r="CF15" s="179"/>
    </row>
    <row r="16" spans="1:84" s="183" customFormat="1" ht="12.75" customHeight="1" x14ac:dyDescent="0.25">
      <c r="A16" s="179"/>
      <c r="B16" s="199" t="str" cm="1">
        <f t="array" ref="B16">INDEX(Trad, 28, $B$1) &amp; "*"</f>
        <v>Dateibezeichnung*</v>
      </c>
      <c r="C16" s="200"/>
      <c r="D16" s="337"/>
      <c r="E16" s="338"/>
      <c r="F16" s="198"/>
      <c r="G16" s="177"/>
      <c r="H16" s="177"/>
      <c r="I16" s="177"/>
      <c r="J16" s="177"/>
      <c r="K16" s="177"/>
      <c r="L16" s="177"/>
      <c r="M16" s="177"/>
      <c r="N16" s="177"/>
      <c r="O16" s="177"/>
      <c r="P16" s="177"/>
      <c r="Q16" s="177"/>
      <c r="R16" s="177"/>
      <c r="S16" s="177"/>
      <c r="T16" s="177"/>
      <c r="U16" s="177"/>
      <c r="V16" s="177"/>
      <c r="X16" s="201"/>
      <c r="Y16" s="177"/>
      <c r="Z16" s="177"/>
      <c r="AA16" s="177"/>
      <c r="AB16" s="177"/>
      <c r="AC16" s="177"/>
      <c r="AD16" s="177"/>
      <c r="AE16" s="177"/>
      <c r="AL16" s="179"/>
      <c r="BW16" s="179"/>
    </row>
    <row r="17" spans="1:94" s="183" customFormat="1" ht="12.75" customHeight="1" x14ac:dyDescent="0.25">
      <c r="A17" s="179"/>
      <c r="B17" s="202" t="str" cm="1">
        <f t="array" ref="B17">INDEX(Trad, 26, $B$1) &amp; " [kWh]"</f>
        <v>Einsparungen (gesamte) [kWh]</v>
      </c>
      <c r="C17" s="203"/>
      <c r="D17" s="335">
        <f>SUM(AK24:AK1023)</f>
        <v>35824.817410714284</v>
      </c>
      <c r="E17" s="336"/>
      <c r="F17" s="177"/>
      <c r="G17" s="177"/>
      <c r="H17" s="177"/>
      <c r="I17" s="177"/>
      <c r="J17" s="177"/>
      <c r="K17" s="177"/>
      <c r="L17" s="177"/>
      <c r="M17" s="177"/>
      <c r="N17" s="177"/>
      <c r="O17" s="177"/>
      <c r="P17" s="177"/>
      <c r="Q17" s="177"/>
      <c r="R17" s="177"/>
      <c r="S17" s="177"/>
      <c r="T17" s="177"/>
      <c r="U17" s="177"/>
      <c r="V17" s="177"/>
      <c r="W17" s="201"/>
      <c r="X17" s="201"/>
      <c r="Y17" s="177"/>
      <c r="Z17" s="177"/>
      <c r="AA17" s="177"/>
      <c r="AB17" s="177"/>
      <c r="AC17" s="177"/>
      <c r="AD17" s="177"/>
      <c r="AE17" s="177"/>
      <c r="AF17" s="177"/>
      <c r="AG17" s="177"/>
      <c r="AH17" s="177"/>
      <c r="AI17" s="177"/>
      <c r="AJ17" s="177"/>
      <c r="AK17" s="177"/>
      <c r="AL17" s="179"/>
      <c r="BW17" s="179"/>
      <c r="CF17" s="179"/>
    </row>
    <row r="18" spans="1:94" s="183" customFormat="1" ht="12.75" customHeight="1" x14ac:dyDescent="0.25">
      <c r="A18" s="179"/>
      <c r="B18" s="204" t="str" cm="1">
        <f t="array" ref="B18">"* " &amp; INDEX(Trad, 29, $B$1)</f>
        <v>* Hier können Sie den unternehmensinternen Dateinamen einfügen</v>
      </c>
      <c r="D18" s="205"/>
      <c r="E18" s="205"/>
      <c r="F18" s="177"/>
      <c r="G18" s="206" t="s">
        <v>4900</v>
      </c>
      <c r="H18" s="206" t="s">
        <v>4900</v>
      </c>
      <c r="I18" s="177"/>
      <c r="J18" s="177"/>
      <c r="K18" s="206" t="s">
        <v>4900</v>
      </c>
      <c r="L18" s="206" t="s">
        <v>4900</v>
      </c>
      <c r="M18" s="177"/>
      <c r="N18" s="177"/>
      <c r="O18" s="177"/>
      <c r="P18" s="177"/>
      <c r="Q18" s="177"/>
      <c r="R18" s="206" t="s">
        <v>4900</v>
      </c>
      <c r="S18" s="207"/>
      <c r="T18" s="177"/>
      <c r="U18" s="177"/>
      <c r="V18" s="177"/>
      <c r="W18" s="201"/>
      <c r="X18" s="201"/>
      <c r="Y18" s="207" t="str" cm="1">
        <f t="array" ref="Y18">"*"&amp; INDEX(Trad, 46, $B$1)</f>
        <v>*eindeutige Identifikation, die es ermöglicht, auf einer frei zugänglichen Website die Anforderungen in Tabelle 1 zu prüfen</v>
      </c>
      <c r="Z18" s="177"/>
      <c r="AA18" s="177"/>
      <c r="AB18" s="177"/>
      <c r="AC18" s="177"/>
      <c r="AD18" s="177"/>
      <c r="AE18" s="177"/>
      <c r="AL18" s="179"/>
      <c r="BW18" s="179"/>
      <c r="CF18" s="179"/>
    </row>
    <row r="19" spans="1:94" ht="12" customHeight="1" x14ac:dyDescent="0.2">
      <c r="B19" s="178"/>
      <c r="D19" s="176"/>
      <c r="F19" s="177"/>
      <c r="G19" s="177"/>
      <c r="H19" s="177"/>
      <c r="I19" s="177"/>
      <c r="J19" s="177"/>
      <c r="K19" s="177"/>
      <c r="L19" s="177"/>
      <c r="M19" s="177"/>
      <c r="N19" s="177"/>
      <c r="O19" s="177"/>
      <c r="P19" s="177"/>
      <c r="Q19" s="177"/>
      <c r="R19" s="177"/>
      <c r="S19" s="171"/>
      <c r="T19" s="171"/>
      <c r="U19" s="171"/>
      <c r="V19" s="171"/>
      <c r="W19" s="171"/>
      <c r="X19" s="171"/>
      <c r="Y19" s="171"/>
      <c r="Z19" s="171"/>
      <c r="AA19" s="171"/>
      <c r="AB19" s="171"/>
      <c r="AC19" s="171"/>
      <c r="AD19" s="171"/>
      <c r="AE19" s="171"/>
      <c r="AM19" s="175"/>
      <c r="AN19" s="175"/>
      <c r="AO19" s="175"/>
      <c r="AP19" s="175"/>
      <c r="AQ19" s="175"/>
      <c r="AR19" s="175"/>
      <c r="AS19" s="175"/>
      <c r="AT19" s="175"/>
      <c r="AU19" s="175"/>
      <c r="AV19" s="175"/>
      <c r="AW19" s="175"/>
      <c r="AX19" s="175"/>
      <c r="AY19" s="175"/>
      <c r="AZ19" s="175"/>
      <c r="BA19" s="175"/>
      <c r="BB19" s="175"/>
      <c r="BC19" s="175"/>
      <c r="BD19" s="175"/>
      <c r="BE19" s="175"/>
      <c r="BF19" s="175"/>
      <c r="BG19" s="175"/>
      <c r="BH19" s="175"/>
      <c r="BI19" s="175"/>
      <c r="BJ19" s="175"/>
      <c r="BK19" s="175"/>
      <c r="BL19" s="175"/>
      <c r="BM19" s="175"/>
      <c r="BN19" s="175"/>
      <c r="BO19" s="175"/>
      <c r="BP19" s="175"/>
    </row>
    <row r="20" spans="1:94" ht="30" customHeight="1" x14ac:dyDescent="0.2">
      <c r="B20" s="208"/>
      <c r="C20" s="209" t="str" cm="1">
        <f t="array" ref="C20">INDEX(Trad, 2, $B$1)</f>
        <v>Standort</v>
      </c>
      <c r="D20" s="210"/>
      <c r="E20" s="211"/>
      <c r="F20" s="209" t="str" cm="1">
        <f t="array" ref="F20">INDEX(Trad, 37, $B$1)</f>
        <v>Gebäude</v>
      </c>
      <c r="G20" s="212"/>
      <c r="H20" s="212"/>
      <c r="I20" s="213" t="s">
        <v>4874</v>
      </c>
      <c r="J20" s="214"/>
      <c r="K20" s="339" t="str" cm="1">
        <f t="array" ref="K20">INDEX(Trad, 49, $B$1)</f>
        <v>Bitte füllen Sie nur eines der beiden Felder unten aus.</v>
      </c>
      <c r="L20" s="339"/>
      <c r="M20" s="215"/>
      <c r="N20" s="215"/>
      <c r="O20" s="215"/>
      <c r="P20" s="215"/>
      <c r="Q20" s="215"/>
      <c r="R20" s="216"/>
      <c r="S20" s="209" t="str" cm="1">
        <f t="array" ref="S20">INDEX(Trad, 3, $B$1)</f>
        <v>Alte Anlage/Gerät</v>
      </c>
      <c r="T20" s="210"/>
      <c r="U20" s="210"/>
      <c r="V20" s="217"/>
      <c r="W20" s="213" t="s">
        <v>4874</v>
      </c>
      <c r="X20" s="218"/>
      <c r="Y20" s="209" t="str" cm="1">
        <f t="array" ref="Y20">INDEX(Trad, 4, $B$1)</f>
        <v>Neue Anlage/Gerät</v>
      </c>
      <c r="Z20" s="210"/>
      <c r="AA20" s="217"/>
      <c r="AB20" s="210"/>
      <c r="AC20" s="217"/>
      <c r="AD20" s="213" t="s">
        <v>4874</v>
      </c>
      <c r="AE20" s="218"/>
      <c r="AF20" s="219" t="str" cm="1">
        <f t="array" ref="AF20">INDEX(Trad, 5, $B$1)</f>
        <v>Firma, welche den Ersatz durchgeführt hat</v>
      </c>
      <c r="AG20" s="220"/>
      <c r="AH20" s="220"/>
      <c r="AI20" s="221"/>
      <c r="AJ20" s="219" t="str" cm="1">
        <f t="array" ref="AJ20">INDEX(Trad, 21, $B$1)</f>
        <v>Einsparungen</v>
      </c>
      <c r="AK20" s="222"/>
      <c r="AM20" s="223" t="str">
        <f>IF(measure_type=1, "A", "B")</f>
        <v>A</v>
      </c>
      <c r="AN20" s="330" t="str" cm="1">
        <f t="array" ref="AN20">INDEX(Trad, 48, Lang)</f>
        <v>Berechnungen</v>
      </c>
      <c r="AO20" s="330"/>
      <c r="AP20" s="330"/>
      <c r="AQ20" s="330"/>
      <c r="AR20" s="330"/>
      <c r="AS20" s="330"/>
      <c r="AT20" s="330"/>
      <c r="AU20" s="330"/>
      <c r="AV20" s="330"/>
      <c r="AW20" s="330"/>
      <c r="AX20" s="330"/>
      <c r="AY20" s="330"/>
      <c r="AZ20" s="330"/>
      <c r="BA20" s="330"/>
      <c r="BB20" s="330"/>
      <c r="BC20" s="330"/>
      <c r="BD20" s="330"/>
      <c r="BE20" s="330"/>
      <c r="BF20" s="330"/>
      <c r="BG20" s="330"/>
      <c r="BH20" s="330"/>
      <c r="BI20" s="330"/>
      <c r="BJ20" s="330"/>
      <c r="BK20" s="330"/>
      <c r="BL20" s="330"/>
      <c r="BM20" s="330"/>
      <c r="BN20" s="330"/>
      <c r="BO20" s="330"/>
      <c r="BP20" s="330"/>
      <c r="BQ20" s="330"/>
      <c r="BR20" s="330"/>
      <c r="BS20" s="330"/>
      <c r="BT20" s="330"/>
      <c r="BU20" s="330"/>
      <c r="BV20" s="330"/>
    </row>
    <row r="21" spans="1:94" ht="15" customHeight="1" x14ac:dyDescent="0.2">
      <c r="B21" s="225"/>
      <c r="C21" s="332" t="str" cm="1">
        <f t="array" ref="C21">INDEX(Trad, 12, $B$1)</f>
        <v>Adresse</v>
      </c>
      <c r="D21" s="332" t="str" cm="1">
        <f t="array" ref="D21">INDEX(Trad, 15, $B$1)</f>
        <v>PLZ</v>
      </c>
      <c r="E21" s="332" t="str" cm="1">
        <f t="array" ref="E21">INDEX(Trad, 10, $B$1)</f>
        <v>Gemeinde</v>
      </c>
      <c r="F21" s="332" t="s">
        <v>4503</v>
      </c>
      <c r="G21" s="340" t="str" cm="1">
        <f t="array" ref="G21">INDEX(Trad, 38, $B$1)</f>
        <v>Gebäudekategorie</v>
      </c>
      <c r="H21" s="340" t="str" cm="1">
        <f t="array" ref="H21">INDEX(Trad, 63, $B$1)</f>
        <v>Anwendung</v>
      </c>
      <c r="I21" s="340" t="str" cm="1">
        <f t="array" ref="I21">INDEX(Trad, 37, $B$1)</f>
        <v>Gebäude</v>
      </c>
      <c r="J21" s="340" t="str" cm="1">
        <f t="array" ref="J21">INDEX(Trad, 63, $B$1)</f>
        <v>Anwendung</v>
      </c>
      <c r="K21" s="340" t="str" cm="1">
        <f t="array" ref="K21">INDEX(Trad, 65, $B$1)</f>
        <v>Länge der Zirkulations-leitungen</v>
      </c>
      <c r="L21" s="340" t="str" cm="1">
        <f t="array" ref="L21">INDEX(Trad, 36, $B$1)</f>
        <v>Energie-bezugs-fläche</v>
      </c>
      <c r="M21" s="342" t="str" cm="1">
        <f t="array" ref="M21">INDEX(Trad, 64, $B$1)</f>
        <v>Auslegung</v>
      </c>
      <c r="N21" s="343"/>
      <c r="O21" s="343"/>
      <c r="P21" s="343"/>
      <c r="Q21" s="344"/>
      <c r="R21" s="340" t="str" cm="1">
        <f t="array" ref="R21">INDEX(Trad, 54, $B$1)</f>
        <v>Grenzwert (P1)</v>
      </c>
      <c r="S21" s="345" t="str" cm="1">
        <f t="array" ref="S21">INDEX(Trad, 31, $B$1)</f>
        <v>Marke/Hersteller</v>
      </c>
      <c r="T21" s="340" t="str" cm="1">
        <f t="array" ref="T21">INDEX(Trad, 32, $B$1)</f>
        <v>Modellkennzeichnung</v>
      </c>
      <c r="U21" s="340" t="str" cm="1">
        <f t="array" ref="U21">INDEX(Trad, 51, $B$1)</f>
        <v>Regulierung</v>
      </c>
      <c r="V21" s="340" t="str" cm="1">
        <f t="array" ref="V21">INDEX(Trad, 53, $B$1)</f>
        <v>Elektrische Nenn-Leistung (P1)</v>
      </c>
      <c r="W21" s="340" t="str" cm="1">
        <f t="array" ref="W21">INDEX(Trad, 52, $B$1)</f>
        <v>Elektrische Leistungs-stufe</v>
      </c>
      <c r="X21" s="340" t="str" cm="1">
        <f t="array" ref="X21">INDEX(Trad, 20, $B$1)</f>
        <v>Strombedarf</v>
      </c>
      <c r="Y21" s="345" t="str" cm="1">
        <f t="array" ref="Y21">INDEX(Trad, 31, $B$1)&amp;"*"</f>
        <v>Marke/Hersteller*</v>
      </c>
      <c r="Z21" s="340" t="str" cm="1">
        <f t="array" ref="Z21">INDEX(Trad, 32, $B$1)&amp;"*"</f>
        <v>Modellkennzeichnung*</v>
      </c>
      <c r="AA21" s="340" t="s">
        <v>4932</v>
      </c>
      <c r="AB21" s="340" t="str" cm="1">
        <f t="array" ref="AB21">INDEX(Trad, 51, $B$1)</f>
        <v>Regulierung</v>
      </c>
      <c r="AC21" s="340" t="str" cm="1">
        <f t="array" ref="AC21">INDEX(Trad, 53, $B$1)</f>
        <v>Elektrische Nenn-Leistung (P1)</v>
      </c>
      <c r="AD21" s="340" t="str" cm="1">
        <f t="array" ref="AD21">INDEX(Trad, 52, $B$1)</f>
        <v>Elektrische Leistungs-stufe</v>
      </c>
      <c r="AE21" s="340" t="str" cm="1">
        <f t="array" ref="AE21">INDEX(Trad, 20, $B$1)</f>
        <v>Strombedarf</v>
      </c>
      <c r="AF21" s="347" t="s">
        <v>4524</v>
      </c>
      <c r="AG21" s="340" t="str" cm="1">
        <f t="array" ref="AG21">INDEX(Trad, 14, $B$1)</f>
        <v>Name</v>
      </c>
      <c r="AH21" s="340" t="str" cm="1">
        <f t="array" ref="AH21">INDEX(Trad, 15, $B$1)</f>
        <v>PLZ</v>
      </c>
      <c r="AI21" s="340" t="str" cm="1">
        <f t="array" ref="AI21">INDEX(Trad, 10, $B$1)</f>
        <v>Gemeinde</v>
      </c>
      <c r="AJ21" s="340" t="str" cm="1">
        <f t="array" ref="AJ21">INDEX(Trad, 16, $B$1)</f>
        <v>Datum Inbetriebnahme</v>
      </c>
      <c r="AK21" s="340" t="str" cm="1">
        <f t="array" ref="AK21">INDEX(Trad, 21, $B$1)</f>
        <v>Einsparungen</v>
      </c>
      <c r="AM21" s="330" t="str" cm="1">
        <f t="array" ref="AM21">INDEX(Trad, 47, Lang) &amp; " 1"</f>
        <v>Geleichung 1</v>
      </c>
      <c r="AN21" s="330"/>
      <c r="AO21" s="330"/>
      <c r="AP21" s="326" t="str" cm="1">
        <f t="array" ref="AP21">INDEX(Trad, 47, Lang) &amp; " 2"</f>
        <v>Geleichung 2</v>
      </c>
      <c r="AQ21" s="327"/>
      <c r="AR21" s="327"/>
      <c r="AS21" s="327"/>
      <c r="AT21" s="327"/>
      <c r="AU21" s="327"/>
      <c r="AV21" s="328"/>
      <c r="AW21" s="326" t="str" cm="1">
        <f t="array" ref="AW21">INDEX(Trad, 47, Lang) &amp; " 3"</f>
        <v>Geleichung 3</v>
      </c>
      <c r="AX21" s="327"/>
      <c r="AY21" s="327"/>
      <c r="AZ21" s="327"/>
      <c r="BA21" s="327"/>
      <c r="BB21" s="327"/>
      <c r="BC21" s="327"/>
      <c r="BD21" s="328"/>
      <c r="BE21" s="326" t="str" cm="1">
        <f t="array" ref="BE21">INDEX(Trad, 47, Lang) &amp; " 4 &amp; 5"</f>
        <v>Geleichung 4 &amp; 5</v>
      </c>
      <c r="BF21" s="327"/>
      <c r="BG21" s="327"/>
      <c r="BH21" s="327"/>
      <c r="BI21" s="327"/>
      <c r="BJ21" s="327"/>
      <c r="BK21" s="327"/>
      <c r="BL21" s="327"/>
      <c r="BM21" s="327"/>
      <c r="BN21" s="327"/>
      <c r="BO21" s="327"/>
      <c r="BP21" s="328"/>
      <c r="BQ21" s="329" t="s">
        <v>4998</v>
      </c>
      <c r="BR21" s="329"/>
      <c r="BS21" s="329"/>
      <c r="BT21" s="329"/>
      <c r="BU21" s="329"/>
      <c r="BV21" s="329"/>
    </row>
    <row r="22" spans="1:94" s="231" customFormat="1" ht="45" customHeight="1" x14ac:dyDescent="0.25">
      <c r="A22" s="227"/>
      <c r="B22" s="225"/>
      <c r="C22" s="332"/>
      <c r="D22" s="332"/>
      <c r="E22" s="332"/>
      <c r="F22" s="332"/>
      <c r="G22" s="341"/>
      <c r="H22" s="341"/>
      <c r="I22" s="341"/>
      <c r="J22" s="341"/>
      <c r="K22" s="341"/>
      <c r="L22" s="341"/>
      <c r="M22" s="226" t="str" cm="1">
        <f t="array" ref="M22">INDEX(Trad, 73, $B$1)</f>
        <v>Norm-Heizlast</v>
      </c>
      <c r="N22" s="226" t="str" cm="1">
        <f t="array" ref="N22">INDEX(Trad, 74, $B$1)</f>
        <v>∆T
(Vor- und Rücklauf)</v>
      </c>
      <c r="O22" s="226" t="str" cm="1">
        <f t="array" ref="O22">INDEX(Trad, 75, $B$1)</f>
        <v>Durchfluss</v>
      </c>
      <c r="P22" s="226" t="str" cm="1">
        <f t="array" ref="P22">INDEX(Trad, 76, $B$1)</f>
        <v>Förderhöhe</v>
      </c>
      <c r="Q22" s="226" t="str" cm="1">
        <f t="array" ref="Q22">INDEX(Trad, 77, $B$1)</f>
        <v>Hydrau-lische Leistung</v>
      </c>
      <c r="R22" s="341"/>
      <c r="S22" s="346"/>
      <c r="T22" s="341"/>
      <c r="U22" s="341"/>
      <c r="V22" s="341"/>
      <c r="W22" s="341"/>
      <c r="X22" s="341"/>
      <c r="Y22" s="346"/>
      <c r="Z22" s="341"/>
      <c r="AA22" s="341"/>
      <c r="AB22" s="341"/>
      <c r="AC22" s="341"/>
      <c r="AD22" s="341"/>
      <c r="AE22" s="341"/>
      <c r="AF22" s="348"/>
      <c r="AG22" s="341"/>
      <c r="AH22" s="341"/>
      <c r="AI22" s="341"/>
      <c r="AJ22" s="341"/>
      <c r="AK22" s="341"/>
      <c r="AL22" s="227"/>
      <c r="AM22" s="224" t="s">
        <v>4992</v>
      </c>
      <c r="AN22" s="228" t="s">
        <v>4993</v>
      </c>
      <c r="AO22" s="228" t="s">
        <v>4994</v>
      </c>
      <c r="AP22" s="229" t="s">
        <v>5005</v>
      </c>
      <c r="AQ22" s="229" t="s">
        <v>4995</v>
      </c>
      <c r="AR22" s="228" t="s">
        <v>5008</v>
      </c>
      <c r="AS22" s="228" t="s">
        <v>5008</v>
      </c>
      <c r="AT22" s="228" t="s">
        <v>5008</v>
      </c>
      <c r="AU22" s="228" t="s">
        <v>5008</v>
      </c>
      <c r="AV22" s="228" t="s">
        <v>5006</v>
      </c>
      <c r="AW22" s="229" t="s">
        <v>5009</v>
      </c>
      <c r="AX22" s="229" t="s">
        <v>5009</v>
      </c>
      <c r="AY22" s="229" t="s">
        <v>5009</v>
      </c>
      <c r="AZ22" s="229" t="s">
        <v>5009</v>
      </c>
      <c r="BA22" s="229" t="s">
        <v>5010</v>
      </c>
      <c r="BB22" s="229" t="s">
        <v>5010</v>
      </c>
      <c r="BC22" s="229" t="s">
        <v>5010</v>
      </c>
      <c r="BD22" s="229" t="s">
        <v>5010</v>
      </c>
      <c r="BE22" s="229" t="s">
        <v>5009</v>
      </c>
      <c r="BF22" s="229" t="s">
        <v>5009</v>
      </c>
      <c r="BG22" s="229" t="s">
        <v>5009</v>
      </c>
      <c r="BH22" s="229" t="s">
        <v>5009</v>
      </c>
      <c r="BI22" s="229" t="s">
        <v>5010</v>
      </c>
      <c r="BJ22" s="229" t="s">
        <v>5010</v>
      </c>
      <c r="BK22" s="229" t="s">
        <v>5010</v>
      </c>
      <c r="BL22" s="229" t="s">
        <v>5010</v>
      </c>
      <c r="BM22" s="226" t="s">
        <v>5003</v>
      </c>
      <c r="BN22" s="226" t="s">
        <v>5001</v>
      </c>
      <c r="BO22" s="226" t="s">
        <v>5004</v>
      </c>
      <c r="BP22" s="226" t="s">
        <v>5002</v>
      </c>
      <c r="BQ22" s="230" t="s">
        <v>4831</v>
      </c>
      <c r="BR22" s="230" t="s">
        <v>4965</v>
      </c>
      <c r="BS22" s="230" t="s">
        <v>4999</v>
      </c>
      <c r="BT22" s="230" t="s">
        <v>5000</v>
      </c>
      <c r="BU22" s="230" t="s">
        <v>4939</v>
      </c>
      <c r="BV22" s="230" t="s">
        <v>5014</v>
      </c>
      <c r="BW22" s="227"/>
      <c r="CF22" s="227"/>
    </row>
    <row r="23" spans="1:94" s="239" customFormat="1" ht="15" customHeight="1" x14ac:dyDescent="0.25">
      <c r="A23" s="232" t="s">
        <v>4515</v>
      </c>
      <c r="B23" s="233" t="s">
        <v>4463</v>
      </c>
      <c r="C23" s="226" t="s">
        <v>2</v>
      </c>
      <c r="D23" s="228" t="s">
        <v>2</v>
      </c>
      <c r="E23" s="228" t="s">
        <v>2</v>
      </c>
      <c r="F23" s="234" t="s">
        <v>2</v>
      </c>
      <c r="G23" s="234" t="s">
        <v>2</v>
      </c>
      <c r="H23" s="234" t="s">
        <v>2</v>
      </c>
      <c r="I23" s="234" t="s">
        <v>2</v>
      </c>
      <c r="J23" s="234" t="s">
        <v>2</v>
      </c>
      <c r="K23" s="228" t="s">
        <v>4938</v>
      </c>
      <c r="L23" s="228" t="s">
        <v>4533</v>
      </c>
      <c r="M23" s="228" t="s">
        <v>4919</v>
      </c>
      <c r="N23" s="228" t="s">
        <v>4924</v>
      </c>
      <c r="O23" s="228" t="s">
        <v>4923</v>
      </c>
      <c r="P23" s="228" t="s">
        <v>4867</v>
      </c>
      <c r="Q23" s="228" t="s">
        <v>4849</v>
      </c>
      <c r="R23" s="228" t="s">
        <v>4849</v>
      </c>
      <c r="S23" s="235" t="s">
        <v>2</v>
      </c>
      <c r="T23" s="226" t="s">
        <v>2</v>
      </c>
      <c r="U23" s="226" t="s">
        <v>2</v>
      </c>
      <c r="V23" s="226" t="s">
        <v>4849</v>
      </c>
      <c r="W23" s="235" t="s">
        <v>4849</v>
      </c>
      <c r="X23" s="235" t="s">
        <v>4855</v>
      </c>
      <c r="Y23" s="235" t="s">
        <v>2</v>
      </c>
      <c r="Z23" s="226" t="s">
        <v>2</v>
      </c>
      <c r="AA23" s="226" t="s">
        <v>2</v>
      </c>
      <c r="AB23" s="226" t="s">
        <v>2</v>
      </c>
      <c r="AC23" s="226" t="s">
        <v>4849</v>
      </c>
      <c r="AD23" s="235" t="s">
        <v>4849</v>
      </c>
      <c r="AE23" s="235" t="s">
        <v>4855</v>
      </c>
      <c r="AF23" s="228" t="s">
        <v>2</v>
      </c>
      <c r="AG23" s="228" t="s">
        <v>2</v>
      </c>
      <c r="AH23" s="228" t="s">
        <v>2</v>
      </c>
      <c r="AI23" s="228" t="s">
        <v>2</v>
      </c>
      <c r="AJ23" s="228" t="s">
        <v>2</v>
      </c>
      <c r="AK23" s="228" t="s">
        <v>4784</v>
      </c>
      <c r="AL23" s="232" t="s">
        <v>4516</v>
      </c>
      <c r="AM23" s="236" t="s">
        <v>4996</v>
      </c>
      <c r="AN23" s="236" t="s">
        <v>4665</v>
      </c>
      <c r="AO23" s="236" t="s">
        <v>2</v>
      </c>
      <c r="AP23" s="236" t="s">
        <v>4997</v>
      </c>
      <c r="AQ23" s="236" t="s">
        <v>4997</v>
      </c>
      <c r="AR23" s="237">
        <v>1</v>
      </c>
      <c r="AS23" s="237">
        <v>0.75</v>
      </c>
      <c r="AT23" s="237">
        <v>0.5</v>
      </c>
      <c r="AU23" s="237">
        <v>0.25</v>
      </c>
      <c r="AV23" s="236" t="s">
        <v>5007</v>
      </c>
      <c r="AW23" s="237">
        <v>1</v>
      </c>
      <c r="AX23" s="237">
        <v>0.75</v>
      </c>
      <c r="AY23" s="237">
        <v>0.5</v>
      </c>
      <c r="AZ23" s="237">
        <v>0.25</v>
      </c>
      <c r="BA23" s="237">
        <v>1</v>
      </c>
      <c r="BB23" s="237">
        <v>0.75</v>
      </c>
      <c r="BC23" s="237">
        <v>0.5</v>
      </c>
      <c r="BD23" s="237">
        <v>0.25</v>
      </c>
      <c r="BE23" s="237">
        <v>1</v>
      </c>
      <c r="BF23" s="237">
        <v>0.75</v>
      </c>
      <c r="BG23" s="237">
        <v>0.5</v>
      </c>
      <c r="BH23" s="237">
        <v>0.25</v>
      </c>
      <c r="BI23" s="237">
        <v>1</v>
      </c>
      <c r="BJ23" s="237">
        <v>0.75</v>
      </c>
      <c r="BK23" s="237">
        <v>0.5</v>
      </c>
      <c r="BL23" s="237">
        <v>0.25</v>
      </c>
      <c r="BM23" s="236" t="s">
        <v>2</v>
      </c>
      <c r="BN23" s="236" t="s">
        <v>2</v>
      </c>
      <c r="BO23" s="236" t="s">
        <v>4849</v>
      </c>
      <c r="BP23" s="236" t="s">
        <v>4849</v>
      </c>
      <c r="BQ23" s="238" t="s">
        <v>2</v>
      </c>
      <c r="BR23" s="238" t="s">
        <v>2</v>
      </c>
      <c r="BS23" s="238" t="s">
        <v>2</v>
      </c>
      <c r="BT23" s="238" t="s">
        <v>2</v>
      </c>
      <c r="BU23" s="238" t="s">
        <v>4940</v>
      </c>
      <c r="BV23" s="238" t="s">
        <v>4849</v>
      </c>
      <c r="BW23" s="232"/>
      <c r="CF23" s="232"/>
    </row>
    <row r="24" spans="1:94" ht="12.75" customHeight="1" x14ac:dyDescent="0.2">
      <c r="A24" s="240"/>
      <c r="B24" s="228">
        <v>1</v>
      </c>
      <c r="C24" s="137" t="s">
        <v>4744</v>
      </c>
      <c r="D24" s="65">
        <v>3011</v>
      </c>
      <c r="E24" s="241" t="str">
        <f>IF(ISBLANK(D24), "", VLOOKUP(D24, Z!$A$2:$C$4127, 3, FALSE))</f>
        <v>Bern</v>
      </c>
      <c r="F24" s="138">
        <v>1230764</v>
      </c>
      <c r="G24" s="120"/>
      <c r="H24" s="120"/>
      <c r="I24" s="120" t="s">
        <v>4904</v>
      </c>
      <c r="J24" s="120" t="s">
        <v>4905</v>
      </c>
      <c r="K24" s="139"/>
      <c r="L24" s="168"/>
      <c r="M24" s="139">
        <v>150</v>
      </c>
      <c r="N24" s="139">
        <v>15</v>
      </c>
      <c r="O24" s="242">
        <f t="shared" ref="O24:O87" si="0">IFERROR(M24 / (1.18*N24), 0)</f>
        <v>8.4745762711864412</v>
      </c>
      <c r="P24" s="139">
        <v>2</v>
      </c>
      <c r="Q24" s="242">
        <f>P24*O24*9.82/3.6</f>
        <v>46.233521657250471</v>
      </c>
      <c r="R24" s="242" t="str">
        <f>BV24</f>
        <v>-</v>
      </c>
      <c r="S24" s="140" t="s">
        <v>4856</v>
      </c>
      <c r="T24" s="137" t="s">
        <v>4857</v>
      </c>
      <c r="U24" s="120" t="s">
        <v>4901</v>
      </c>
      <c r="V24" s="139">
        <v>300</v>
      </c>
      <c r="W24" s="166">
        <v>250</v>
      </c>
      <c r="X24" s="243">
        <f>IFERROR(AQ24*1000, 0)</f>
        <v>1199.255625</v>
      </c>
      <c r="Y24" s="140" t="s">
        <v>4858</v>
      </c>
      <c r="Z24" s="137" t="s">
        <v>4859</v>
      </c>
      <c r="AA24" s="167">
        <v>0.17</v>
      </c>
      <c r="AB24" s="120" t="s">
        <v>4899</v>
      </c>
      <c r="AC24" s="139">
        <v>180</v>
      </c>
      <c r="AD24" s="166"/>
      <c r="AE24" s="243">
        <f>IFERROR(AP24*1000, 0)</f>
        <v>483.22285714285709</v>
      </c>
      <c r="AF24" s="142" t="s">
        <v>4462</v>
      </c>
      <c r="AG24" s="137" t="s">
        <v>4680</v>
      </c>
      <c r="AH24" s="65">
        <v>3015</v>
      </c>
      <c r="AI24" s="241" t="str">
        <f>IF(ISBLANK(AH24), "", VLOOKUP(AH24, Z!$A$2:$C$4127, 3, FALSE))</f>
        <v>Bern</v>
      </c>
      <c r="AJ24" s="143">
        <v>45940</v>
      </c>
      <c r="AK24" s="244">
        <f>IFERROR(AM24*1000, 0)</f>
        <v>8055.3686383928562</v>
      </c>
      <c r="AL24" s="232"/>
      <c r="AM24" s="242">
        <f>IFERROR(AO24*AN24*(AQ24-AP24), 0)</f>
        <v>8.0553686383928564</v>
      </c>
      <c r="AN24" s="228">
        <f>15</f>
        <v>15</v>
      </c>
      <c r="AO24" s="228">
        <v>0.75</v>
      </c>
      <c r="AP24" s="242">
        <f>IFERROR((SUMPRODUCT($AW24:$AZ24,_xlfn.ANCHORARRAY( $AR24)) + SUMPRODUCT($BE24:$BH24,_xlfn.ANCHORARRAY( $AR24))) * $AV24/1000/1000, "-")</f>
        <v>0.48322285714285712</v>
      </c>
      <c r="AQ24" s="242">
        <f>IFERROR((SUMPRODUCT($BA24:$BD24,_xlfn.ANCHORARRAY( $AR24)) + SUMPRODUCT($BI24:$BL24,_xlfn.ANCHORARRAY( $AR24))) * $AV24/1000/1000, "-")</f>
        <v>1.1992556249999999</v>
      </c>
      <c r="AR24" s="245" cm="1">
        <f t="array" ref="AR24:AU24">IF($AM$20="A",
IFERROR(INDEX($BZ$33:$CC$35, $BQ24,), "-"),
IFERROR(INDEX(($BZ$26:$CC$28,$BZ$29:$CC$31), $BQ24, , $BR24), "-"))</f>
        <v>0.06</v>
      </c>
      <c r="AS24" s="245">
        <v>0.15</v>
      </c>
      <c r="AT24" s="245">
        <v>0.35</v>
      </c>
      <c r="AU24" s="245">
        <v>0.44</v>
      </c>
      <c r="AV24" s="246" cm="1">
        <f t="array" ref="AV24">IF($AM$20="A",
IFERROR(INDEX($CE$33:$CE$35, $BQ24), "-"),
IFERROR(INDEX(($CE$26:$CE$28, $CE$29:$CE$31), $BQ24, , $BR24), "-"))</f>
        <v>5400</v>
      </c>
      <c r="AW24" s="242" t="str">
        <f>IF($BT24=1, $BO24 * (-0.34*AW$23^2 + 0.67*AW$23 + 0.67), "-")</f>
        <v>-</v>
      </c>
      <c r="AX24" s="242" t="str">
        <f t="shared" ref="AX24:AZ39" si="1">IF($BT24=1, $BO24 * (-0.34*AX$23^2 + 0.67*AX$23 + 0.67), "-")</f>
        <v>-</v>
      </c>
      <c r="AY24" s="242" t="str">
        <f t="shared" si="1"/>
        <v>-</v>
      </c>
      <c r="AZ24" s="242" t="str">
        <f t="shared" si="1"/>
        <v>-</v>
      </c>
      <c r="BA24" s="242">
        <f>IF($BS24=1, $BP24 * (-0.34*BA$23^2 + 0.67*BA$23 + 0.67), "-")</f>
        <v>250</v>
      </c>
      <c r="BB24" s="242">
        <f t="shared" ref="BB24:BD39" si="2">IF($BS24=1, $BP24 * (-0.34*BB$23^2 + 0.67*BB$23 + 0.67), "-")</f>
        <v>245.31250000000003</v>
      </c>
      <c r="BC24" s="242">
        <f t="shared" si="2"/>
        <v>230</v>
      </c>
      <c r="BD24" s="242">
        <f t="shared" si="2"/>
        <v>204.0625</v>
      </c>
      <c r="BE24" s="242">
        <f>IFERROR(BE$23 * (1 - (1-BE$23)/0.75 * (1-$BM24)) * $BO24 * 1 / (-(BE$23^2) + 2*BE$23), "-")</f>
        <v>180</v>
      </c>
      <c r="BF24" s="242">
        <f>IFERROR(BF$23 * (1 - (1-BF$23)/0.75 * (1-$BM24)) * $BO24 * 1 / (-(BF$23^2) + 2*BF$23), "-")</f>
        <v>126</v>
      </c>
      <c r="BG24" s="242">
        <f>IFERROR(BG$23 * (1 - (1-BG$23)/0.75 * (1-$BM24)) * $BO24 * 1 / (-(BG$23^2) + 2*BG$23), "-")</f>
        <v>90</v>
      </c>
      <c r="BH24" s="242">
        <f>IFERROR(BH$23 * (1 - (1-BH$23)/0.75 * (1-$BM24)) * $BO24 * 1 / (-(BH$23^2) + 2*BH$23), "-")</f>
        <v>64.285714285714292</v>
      </c>
      <c r="BI24" s="242" t="str">
        <f>IFERROR(BI$23 * (1 - (1-BI$23)/0.75 * (1-$BN24)) * $BP24 * 1 / (-(BI$23^2) + 2*BI$23), "-")</f>
        <v>-</v>
      </c>
      <c r="BJ24" s="242" t="str">
        <f t="shared" ref="BJ24:BL39" si="3">IFERROR(BJ$23 * (1 - (1-BJ$23)/0.75 * (1-$BN24)) * $BP24 * 1 / (-(BJ$23^2) + 2*BJ$23), "-")</f>
        <v>-</v>
      </c>
      <c r="BK24" s="242" t="str">
        <f t="shared" si="3"/>
        <v>-</v>
      </c>
      <c r="BL24" s="242" t="str">
        <f t="shared" si="3"/>
        <v>-</v>
      </c>
      <c r="BM24" s="245" cm="1">
        <f t="array" ref="BM24">IFERROR(INDEX($CD$38:$CD$41, $BT24), "-")</f>
        <v>0.625</v>
      </c>
      <c r="BN24" s="242" t="str" cm="1">
        <f t="array" ref="BN24">IFERROR(INDEX($CD$38:$CD$41, $BS24), "-")</f>
        <v>-</v>
      </c>
      <c r="BO24" s="242">
        <f>IFERROR(IF(ISBLANK(AD24), AC24, AD24), 0)</f>
        <v>180</v>
      </c>
      <c r="BP24" s="242">
        <f>IFERROR(IF(ISBLANK(W24), V24, W24), 0)</f>
        <v>250</v>
      </c>
      <c r="BQ24" s="247">
        <f>IF($AM$20="A",
IFERROR(MATCH($I24,INDEX(Kat_A,,1),0), IFERROR(MATCH($I24,INDEX(Kat_A,,2),0), IFERROR(MATCH($I24,INDEX(Kat_A,,3),0), "-"))),
IFERROR(MATCH($G24,INDEX(Kat_B,,1),0), IFERROR(MATCH($G24,INDEX(Kat_B,,2),0), IFERROR(MATCH($G24,INDEX(Kat_B,,3),0), "-")))
)</f>
        <v>1</v>
      </c>
      <c r="BR24" s="247">
        <f t="shared" ref="BR24:BR87" si="4">IF($AM$20="A",
IFERROR(MATCH($J24,INDEX(Sys_A,,1),0),IFERROR(MATCH($J24,INDEX(Sys_A,,2),0),IFERROR(MATCH($J24,INDEX(Sys_A,,3),0),"-"))),
IFERROR(MATCH($H24,INDEX(Sys_B,,1),0),IFERROR(MATCH($H24,INDEX(Sys_B,,2),0),IFERROR(MATCH($H24,INDEX(Sys_B,,3),0),"-")))
)</f>
        <v>1</v>
      </c>
      <c r="BS24" s="247">
        <f t="shared" ref="BS24:BS87" si="5">IF($AM$20="B", 1, IFERROR(MATCH($U24,INDEX(Reg,,1),0),IFERROR(MATCH($U24,INDEX(Reg,,2),0),IFERROR(MATCH($U24,INDEX(Reg,,3),0),"-"))))</f>
        <v>1</v>
      </c>
      <c r="BT24" s="247">
        <f t="shared" ref="BT24:BT87" si="6">IF($AM$20="B", 1, IFERROR(MATCH($AB24,INDEX(Reg,,1),0),IFERROR(MATCH($AB24,INDEX(Reg,,2),0),IFERROR(MATCH($AB24,INDEX(Reg,,3),0),"-"))))</f>
        <v>3</v>
      </c>
      <c r="BU24" s="247">
        <f>IF($K24&gt;0, $K24, IF($L24&gt;0, 26+0.1*$L24, 0))</f>
        <v>0</v>
      </c>
      <c r="BV24" s="247" t="str">
        <f>IF(AND(BR24=1, BU24&gt; 0), 0.5*(8+0.2*BU24) + 0.5*(3+0.1*BU24), "-")</f>
        <v>-</v>
      </c>
      <c r="BW24" s="232"/>
      <c r="CF24" s="232"/>
      <c r="CI24" s="248" t="s">
        <v>4865</v>
      </c>
      <c r="CJ24" s="248" t="s">
        <v>4864</v>
      </c>
      <c r="CK24" s="248"/>
    </row>
    <row r="25" spans="1:94" ht="12.75" customHeight="1" x14ac:dyDescent="0.2">
      <c r="A25" s="240"/>
      <c r="B25" s="228">
        <v>2</v>
      </c>
      <c r="C25" s="137" t="s">
        <v>4744</v>
      </c>
      <c r="D25" s="65">
        <v>3011</v>
      </c>
      <c r="E25" s="241" t="str">
        <f>IF(ISBLANK(D25), "", VLOOKUP(D25, Z!$A$2:$C$4127, 3, FALSE))</f>
        <v>Bern</v>
      </c>
      <c r="F25" s="138">
        <v>1230764</v>
      </c>
      <c r="G25" s="120"/>
      <c r="H25" s="120"/>
      <c r="I25" s="120" t="s">
        <v>4904</v>
      </c>
      <c r="J25" s="120" t="s">
        <v>4905</v>
      </c>
      <c r="K25" s="139"/>
      <c r="L25" s="168"/>
      <c r="M25" s="139">
        <v>100</v>
      </c>
      <c r="N25" s="139">
        <v>15</v>
      </c>
      <c r="O25" s="242">
        <f t="shared" si="0"/>
        <v>5.6497175141242941</v>
      </c>
      <c r="P25" s="139">
        <v>2</v>
      </c>
      <c r="Q25" s="242">
        <f t="shared" ref="Q25:Q88" si="7">P25*O25*9.82/3.6</f>
        <v>30.822347771500315</v>
      </c>
      <c r="R25" s="242" t="str">
        <f t="shared" ref="R25:R88" si="8">BV25</f>
        <v>-</v>
      </c>
      <c r="S25" s="140" t="s">
        <v>4856</v>
      </c>
      <c r="T25" s="137" t="s">
        <v>4857</v>
      </c>
      <c r="U25" s="120" t="s">
        <v>4901</v>
      </c>
      <c r="V25" s="139">
        <v>300</v>
      </c>
      <c r="W25" s="166"/>
      <c r="X25" s="243">
        <f t="shared" ref="X25:X88" si="9">IFERROR(AQ25*1000, 0)</f>
        <v>1439.1067500000001</v>
      </c>
      <c r="Y25" s="140" t="s">
        <v>4858</v>
      </c>
      <c r="Z25" s="137" t="s">
        <v>4915</v>
      </c>
      <c r="AA25" s="167">
        <v>0.17</v>
      </c>
      <c r="AB25" s="120" t="s">
        <v>4899</v>
      </c>
      <c r="AC25" s="139">
        <v>180</v>
      </c>
      <c r="AD25" s="166"/>
      <c r="AE25" s="243">
        <f t="shared" ref="AE25:AE88" si="10">IFERROR(AP25*1000, 0)</f>
        <v>483.22285714285709</v>
      </c>
      <c r="AF25" s="142" t="s">
        <v>4917</v>
      </c>
      <c r="AG25" s="137" t="s">
        <v>4680</v>
      </c>
      <c r="AH25" s="65">
        <v>3015</v>
      </c>
      <c r="AI25" s="241" t="str">
        <f>IF(ISBLANK(AH25), "", VLOOKUP(AH25, Z!$A$2:$C$4127, 3, FALSE))</f>
        <v>Bern</v>
      </c>
      <c r="AJ25" s="143">
        <v>45940</v>
      </c>
      <c r="AK25" s="244">
        <f t="shared" ref="AK25:AK88" si="11">IFERROR(AM25*1000, 0)</f>
        <v>10753.693794642859</v>
      </c>
      <c r="AL25" s="232"/>
      <c r="AM25" s="242">
        <f t="shared" ref="AM25:AM88" si="12">IFERROR(AO25*AN25*(AQ25-AP25), 0)</f>
        <v>10.753693794642858</v>
      </c>
      <c r="AN25" s="228">
        <f>15</f>
        <v>15</v>
      </c>
      <c r="AO25" s="228">
        <v>0.75</v>
      </c>
      <c r="AP25" s="242">
        <f t="shared" ref="AP25:AP88" si="13">IFERROR((SUMPRODUCT($AW25:$AZ25,_xlfn.ANCHORARRAY( $AR25)) + SUMPRODUCT($BE25:$BH25,_xlfn.ANCHORARRAY( $AR25))) * $AV25/1000/1000, "-")</f>
        <v>0.48322285714285712</v>
      </c>
      <c r="AQ25" s="242">
        <f t="shared" ref="AQ25:AQ88" si="14">IFERROR((SUMPRODUCT($BA25:$BD25,_xlfn.ANCHORARRAY( $AR25)) + SUMPRODUCT($BI25:$BL25,_xlfn.ANCHORARRAY( $AR25))) * $AV25/1000/1000, "-")</f>
        <v>1.4391067500000001</v>
      </c>
      <c r="AR25" s="245" cm="1">
        <f t="array" ref="AR25:AU25">IF($AM$20="A",
IFERROR(INDEX($BZ$33:$CC$35, $BQ25,), "-"),
IFERROR(INDEX(($BZ$26:$CC$28,$BZ$29:$CC$31), $BQ25, , $BR25), "-"))</f>
        <v>0.06</v>
      </c>
      <c r="AS25" s="245">
        <v>0.15</v>
      </c>
      <c r="AT25" s="245">
        <v>0.35</v>
      </c>
      <c r="AU25" s="245">
        <v>0.44</v>
      </c>
      <c r="AV25" s="246" cm="1">
        <f t="array" ref="AV25">IF($AM$20="A",
IFERROR(INDEX($CE$33:$CE$35, $BQ25), "-"),
IFERROR(INDEX(($CE$26:$CE$28, $CE$29:$CE$31), $BQ25, , $BR25), "-"))</f>
        <v>5400</v>
      </c>
      <c r="AW25" s="242" t="str">
        <f t="shared" ref="AW25:AZ88" si="15">IF($BT25=1, $BO25 * (-0.34*AW$23^2 + 0.67*AW$23 + 0.67), "-")</f>
        <v>-</v>
      </c>
      <c r="AX25" s="242" t="str">
        <f t="shared" si="1"/>
        <v>-</v>
      </c>
      <c r="AY25" s="242" t="str">
        <f t="shared" si="1"/>
        <v>-</v>
      </c>
      <c r="AZ25" s="242" t="str">
        <f t="shared" si="1"/>
        <v>-</v>
      </c>
      <c r="BA25" s="242">
        <f t="shared" ref="BA25:BD88" si="16">IF($BS25=1, $BP25 * (-0.34*BA$23^2 + 0.67*BA$23 + 0.67), "-")</f>
        <v>300</v>
      </c>
      <c r="BB25" s="242">
        <f t="shared" si="2"/>
        <v>294.375</v>
      </c>
      <c r="BC25" s="242">
        <f t="shared" si="2"/>
        <v>276</v>
      </c>
      <c r="BD25" s="242">
        <f t="shared" si="2"/>
        <v>244.875</v>
      </c>
      <c r="BE25" s="242">
        <f t="shared" ref="BE25:BH88" si="17">IFERROR(BE$23 * (1 - (1-BE$23)/0.75 * (1-$BM25)) * $BO25 * 1 / (-(BE$23^2) + 2*BE$23), "-")</f>
        <v>180</v>
      </c>
      <c r="BF25" s="242">
        <f t="shared" ref="BF25:BH39" si="18">IFERROR(BF$23 * (1 - (1-BF$23)/0.75 * (1-$BM25)) * $BO25 * 1 / (-(BF$23^2) + 2*BF$23), "-")</f>
        <v>126</v>
      </c>
      <c r="BG25" s="242">
        <f t="shared" si="18"/>
        <v>90</v>
      </c>
      <c r="BH25" s="242">
        <f t="shared" si="18"/>
        <v>64.285714285714292</v>
      </c>
      <c r="BI25" s="242" t="str">
        <f t="shared" ref="BI25:BL88" si="19">IFERROR(BI$23 * (1 - (1-BI$23)/0.75 * (1-$BN25)) * $BP25 * 1 / (-(BI$23^2) + 2*BI$23), "-")</f>
        <v>-</v>
      </c>
      <c r="BJ25" s="242" t="str">
        <f t="shared" si="3"/>
        <v>-</v>
      </c>
      <c r="BK25" s="242" t="str">
        <f t="shared" si="3"/>
        <v>-</v>
      </c>
      <c r="BL25" s="242" t="str">
        <f t="shared" si="3"/>
        <v>-</v>
      </c>
      <c r="BM25" s="245" cm="1">
        <f t="array" ref="BM25">IFERROR(INDEX($CD$38:$CD$41, $BT25), "-")</f>
        <v>0.625</v>
      </c>
      <c r="BN25" s="242" t="str" cm="1">
        <f t="array" ref="BN25">IFERROR(INDEX($CD$38:$CD$41, $BS25), "-")</f>
        <v>-</v>
      </c>
      <c r="BO25" s="242">
        <f t="shared" ref="BO25:BO88" si="20">IFERROR(IF(ISBLANK(AD25), AC25, AD25), 0)</f>
        <v>180</v>
      </c>
      <c r="BP25" s="242">
        <f t="shared" ref="BP25:BP88" si="21">IFERROR(IF(ISBLANK(W25), V25, W25), 0)</f>
        <v>300</v>
      </c>
      <c r="BQ25" s="247">
        <f t="shared" ref="BQ25:BQ87" si="22">IF($AM$20="A",
IFERROR(MATCH($I25,INDEX(Kat_A,,1),0),IFERROR(MATCH($I25,INDEX(Kat_A,,2),0),IFERROR(MATCH($I25,INDEX(Kat_A,,3),0),"-"))),
IFERROR(MATCH($G25,INDEX(Kat_B,,1),0),IFERROR(MATCH($G25,INDEX(Kat_B,,2),0),IFERROR(MATCH($G25,INDEX(Kat_B,,3),0),"-")))
)</f>
        <v>1</v>
      </c>
      <c r="BR25" s="247">
        <f t="shared" si="4"/>
        <v>1</v>
      </c>
      <c r="BS25" s="247">
        <f t="shared" si="5"/>
        <v>1</v>
      </c>
      <c r="BT25" s="247">
        <f t="shared" si="6"/>
        <v>3</v>
      </c>
      <c r="BU25" s="247">
        <f t="shared" ref="BU25:BU88" si="23">IF($K25&gt;0, $K25, IF($L25&gt;0, 26+0.1*$L25, 0))</f>
        <v>0</v>
      </c>
      <c r="BV25" s="247" t="str">
        <f t="shared" ref="BV25:BV88" si="24">IF(AND(BR25=1, BU25&gt; 0), 0.5*(8+0.2*BU25) + 0.5*(3+0.1*BU25), "-")</f>
        <v>-</v>
      </c>
      <c r="BW25" s="232"/>
      <c r="BX25" s="249" t="s">
        <v>4831</v>
      </c>
      <c r="BY25" s="249" t="s">
        <v>4965</v>
      </c>
      <c r="BZ25" s="250">
        <v>1</v>
      </c>
      <c r="CA25" s="250">
        <v>0.75</v>
      </c>
      <c r="CB25" s="250">
        <v>0.5</v>
      </c>
      <c r="CC25" s="250">
        <v>0.25</v>
      </c>
      <c r="CD25" s="250">
        <v>0</v>
      </c>
      <c r="CE25" s="250" t="s">
        <v>4854</v>
      </c>
      <c r="CF25" s="232"/>
      <c r="CH25" s="173" t="s">
        <v>4862</v>
      </c>
      <c r="CI25" s="251">
        <v>0.85</v>
      </c>
      <c r="CJ25" s="252">
        <v>1.2</v>
      </c>
      <c r="CL25" s="173" t="s">
        <v>4867</v>
      </c>
    </row>
    <row r="26" spans="1:94" ht="12.75" customHeight="1" x14ac:dyDescent="0.2">
      <c r="A26" s="240"/>
      <c r="B26" s="228">
        <v>3</v>
      </c>
      <c r="C26" s="137" t="s">
        <v>4744</v>
      </c>
      <c r="D26" s="65">
        <v>3011</v>
      </c>
      <c r="E26" s="241" t="str">
        <f>IF(ISBLANK(D26), "", VLOOKUP(D26, Z!$A$2:$C$4127, 3, FALSE))</f>
        <v>Bern</v>
      </c>
      <c r="F26" s="138">
        <v>1230764</v>
      </c>
      <c r="G26" s="120"/>
      <c r="H26" s="120"/>
      <c r="I26" s="120" t="s">
        <v>4904</v>
      </c>
      <c r="J26" s="120" t="s">
        <v>4934</v>
      </c>
      <c r="K26" s="139"/>
      <c r="L26" s="168"/>
      <c r="M26" s="139">
        <v>250</v>
      </c>
      <c r="N26" s="139">
        <v>15</v>
      </c>
      <c r="O26" s="242">
        <f t="shared" si="0"/>
        <v>14.124293785310735</v>
      </c>
      <c r="P26" s="139">
        <v>1</v>
      </c>
      <c r="Q26" s="242">
        <f t="shared" si="7"/>
        <v>38.527934714375391</v>
      </c>
      <c r="R26" s="242" t="str">
        <f t="shared" si="8"/>
        <v>-</v>
      </c>
      <c r="S26" s="140" t="s">
        <v>4856</v>
      </c>
      <c r="T26" s="137" t="s">
        <v>4911</v>
      </c>
      <c r="U26" s="120" t="s">
        <v>4901</v>
      </c>
      <c r="V26" s="139">
        <v>450</v>
      </c>
      <c r="W26" s="166"/>
      <c r="X26" s="243">
        <f t="shared" si="9"/>
        <v>2158.6601249999999</v>
      </c>
      <c r="Y26" s="140" t="s">
        <v>4858</v>
      </c>
      <c r="Z26" s="137" t="s">
        <v>4916</v>
      </c>
      <c r="AA26" s="167">
        <v>0.17</v>
      </c>
      <c r="AB26" s="120" t="s">
        <v>4898</v>
      </c>
      <c r="AC26" s="139">
        <v>180</v>
      </c>
      <c r="AD26" s="166"/>
      <c r="AE26" s="243">
        <f t="shared" si="10"/>
        <v>646.14857142857147</v>
      </c>
      <c r="AF26" s="142" t="s">
        <v>4918</v>
      </c>
      <c r="AG26" s="137" t="s">
        <v>4680</v>
      </c>
      <c r="AH26" s="65">
        <v>3015</v>
      </c>
      <c r="AI26" s="241" t="str">
        <f>IF(ISBLANK(AH26), "", VLOOKUP(AH26, Z!$A$2:$C$4127, 3, FALSE))</f>
        <v>Bern</v>
      </c>
      <c r="AJ26" s="143">
        <v>45940</v>
      </c>
      <c r="AK26" s="244">
        <f t="shared" si="11"/>
        <v>17015.754977678567</v>
      </c>
      <c r="AL26" s="232"/>
      <c r="AM26" s="242">
        <f t="shared" si="12"/>
        <v>17.015754977678569</v>
      </c>
      <c r="AN26" s="228">
        <f>15</f>
        <v>15</v>
      </c>
      <c r="AO26" s="228">
        <v>0.75</v>
      </c>
      <c r="AP26" s="242">
        <f t="shared" si="13"/>
        <v>0.64614857142857152</v>
      </c>
      <c r="AQ26" s="242">
        <f t="shared" si="14"/>
        <v>2.1586601249999999</v>
      </c>
      <c r="AR26" s="245" cm="1">
        <f t="array" ref="AR26:AU26">IF($AM$20="A",
IFERROR(INDEX($BZ$33:$CC$35, $BQ26,), "-"),
IFERROR(INDEX(($BZ$26:$CC$28,$BZ$29:$CC$31), $BQ26, , $BR26), "-"))</f>
        <v>0.06</v>
      </c>
      <c r="AS26" s="245">
        <v>0.15</v>
      </c>
      <c r="AT26" s="245">
        <v>0.35</v>
      </c>
      <c r="AU26" s="245">
        <v>0.44</v>
      </c>
      <c r="AV26" s="246" cm="1">
        <f t="array" ref="AV26">IF($AM$20="A",
IFERROR(INDEX($CE$33:$CE$35, $BQ26), "-"),
IFERROR(INDEX(($CE$26:$CE$28, $CE$29:$CE$31), $BQ26, , $BR26), "-"))</f>
        <v>5400</v>
      </c>
      <c r="AW26" s="242" t="str">
        <f t="shared" si="15"/>
        <v>-</v>
      </c>
      <c r="AX26" s="242" t="str">
        <f t="shared" si="1"/>
        <v>-</v>
      </c>
      <c r="AY26" s="242" t="str">
        <f t="shared" si="1"/>
        <v>-</v>
      </c>
      <c r="AZ26" s="242" t="str">
        <f t="shared" si="1"/>
        <v>-</v>
      </c>
      <c r="BA26" s="242">
        <f t="shared" si="16"/>
        <v>450</v>
      </c>
      <c r="BB26" s="242">
        <f t="shared" si="2"/>
        <v>441.56250000000006</v>
      </c>
      <c r="BC26" s="242">
        <f t="shared" si="2"/>
        <v>414</v>
      </c>
      <c r="BD26" s="242">
        <f t="shared" si="2"/>
        <v>367.3125</v>
      </c>
      <c r="BE26" s="242">
        <f t="shared" si="17"/>
        <v>180</v>
      </c>
      <c r="BF26" s="242">
        <f t="shared" si="18"/>
        <v>144</v>
      </c>
      <c r="BG26" s="242">
        <f t="shared" si="18"/>
        <v>120</v>
      </c>
      <c r="BH26" s="242">
        <f t="shared" si="18"/>
        <v>102.85714285714286</v>
      </c>
      <c r="BI26" s="242" t="str">
        <f t="shared" si="19"/>
        <v>-</v>
      </c>
      <c r="BJ26" s="242" t="str">
        <f t="shared" si="3"/>
        <v>-</v>
      </c>
      <c r="BK26" s="242" t="str">
        <f t="shared" si="3"/>
        <v>-</v>
      </c>
      <c r="BL26" s="242" t="str">
        <f t="shared" si="3"/>
        <v>-</v>
      </c>
      <c r="BM26" s="245" cm="1">
        <f t="array" ref="BM26">IFERROR(INDEX($CD$38:$CD$41, $BT26), "-")</f>
        <v>1</v>
      </c>
      <c r="BN26" s="242" t="str" cm="1">
        <f t="array" ref="BN26">IFERROR(INDEX($CD$38:$CD$41, $BS26), "-")</f>
        <v>-</v>
      </c>
      <c r="BO26" s="242">
        <f t="shared" si="20"/>
        <v>180</v>
      </c>
      <c r="BP26" s="242">
        <f t="shared" si="21"/>
        <v>450</v>
      </c>
      <c r="BQ26" s="247">
        <f t="shared" si="22"/>
        <v>1</v>
      </c>
      <c r="BR26" s="247">
        <f t="shared" si="4"/>
        <v>2</v>
      </c>
      <c r="BS26" s="247">
        <f t="shared" si="5"/>
        <v>1</v>
      </c>
      <c r="BT26" s="247">
        <f t="shared" si="6"/>
        <v>2</v>
      </c>
      <c r="BU26" s="247">
        <f t="shared" si="23"/>
        <v>0</v>
      </c>
      <c r="BV26" s="247" t="str">
        <f t="shared" si="24"/>
        <v>-</v>
      </c>
      <c r="BW26" s="232"/>
      <c r="BX26" s="253">
        <v>1</v>
      </c>
      <c r="BY26" s="254">
        <v>1</v>
      </c>
      <c r="BZ26" s="255">
        <v>1</v>
      </c>
      <c r="CA26" s="255">
        <v>0</v>
      </c>
      <c r="CB26" s="255">
        <v>0</v>
      </c>
      <c r="CC26" s="255">
        <v>0</v>
      </c>
      <c r="CD26" s="255">
        <v>0</v>
      </c>
      <c r="CE26" s="256">
        <v>8760</v>
      </c>
      <c r="CF26" s="232"/>
      <c r="CH26" s="173" t="s">
        <v>4863</v>
      </c>
      <c r="CI26" s="251">
        <v>0.45</v>
      </c>
      <c r="CL26" s="173" t="s">
        <v>4868</v>
      </c>
    </row>
    <row r="27" spans="1:94" ht="12.75" customHeight="1" x14ac:dyDescent="0.2">
      <c r="A27" s="240"/>
      <c r="B27" s="228">
        <v>4</v>
      </c>
      <c r="C27" s="137"/>
      <c r="D27" s="65"/>
      <c r="E27" s="241" t="str">
        <f>IF(ISBLANK(D27), "", VLOOKUP(D27, Z!$A$2:$C$4127, 3, FALSE))</f>
        <v/>
      </c>
      <c r="F27" s="138"/>
      <c r="G27" s="120"/>
      <c r="H27" s="120"/>
      <c r="I27" s="120"/>
      <c r="J27" s="120"/>
      <c r="K27" s="139"/>
      <c r="L27" s="168"/>
      <c r="M27" s="139"/>
      <c r="N27" s="139"/>
      <c r="O27" s="242">
        <f t="shared" si="0"/>
        <v>0</v>
      </c>
      <c r="P27" s="139"/>
      <c r="Q27" s="242">
        <f t="shared" si="7"/>
        <v>0</v>
      </c>
      <c r="R27" s="242" t="str">
        <f t="shared" si="8"/>
        <v>-</v>
      </c>
      <c r="S27" s="140"/>
      <c r="T27" s="137"/>
      <c r="U27" s="120"/>
      <c r="V27" s="139"/>
      <c r="W27" s="166"/>
      <c r="X27" s="243">
        <f t="shared" si="9"/>
        <v>0</v>
      </c>
      <c r="Y27" s="140"/>
      <c r="Z27" s="137"/>
      <c r="AA27" s="139"/>
      <c r="AB27" s="120"/>
      <c r="AC27" s="139"/>
      <c r="AD27" s="166"/>
      <c r="AE27" s="243">
        <f t="shared" si="10"/>
        <v>0</v>
      </c>
      <c r="AF27" s="142"/>
      <c r="AG27" s="137"/>
      <c r="AH27" s="65"/>
      <c r="AI27" s="241" t="str">
        <f>IF(ISBLANK(AH27), "", VLOOKUP(AH27, Z!$A$2:$C$4127, 3, FALSE))</f>
        <v/>
      </c>
      <c r="AJ27" s="143"/>
      <c r="AK27" s="244">
        <f t="shared" si="11"/>
        <v>0</v>
      </c>
      <c r="AL27" s="232"/>
      <c r="AM27" s="242">
        <f t="shared" si="12"/>
        <v>0</v>
      </c>
      <c r="AN27" s="228">
        <f>15</f>
        <v>15</v>
      </c>
      <c r="AO27" s="228">
        <v>0.75</v>
      </c>
      <c r="AP27" s="242" t="str">
        <f t="shared" si="13"/>
        <v>-</v>
      </c>
      <c r="AQ27" s="242" t="str">
        <f>IFERROR((SUMPRODUCT($BA27:$BD27,_xlfn.ANCHORARRAY( $AR27)) + SUMPRODUCT($BI27:$BL27,_xlfn.ANCHORARRAY( $AR27))) * $AV27/1000/1000, "-")</f>
        <v>-</v>
      </c>
      <c r="AR27" s="245" t="str" cm="1">
        <f t="array" ref="AR27">IF($AM$20="A",
IFERROR(INDEX($BZ$33:$CC$35, $BQ27,), "-"),
IFERROR(INDEX(($BZ$26:$CC$28,$BZ$29:$CC$31), $BQ27, , $BR27), "-"))</f>
        <v>-</v>
      </c>
      <c r="AS27" s="245"/>
      <c r="AT27" s="245"/>
      <c r="AU27" s="245"/>
      <c r="AV27" s="246" t="str" cm="1">
        <f t="array" ref="AV27">IF($AM$20="A",
IFERROR(INDEX($CE$33:$CE$35, $BQ27), "-"),
IFERROR(INDEX(($CE$26:$CE$28, $CE$29:$CE$31), $BQ27, , $BR27), "-"))</f>
        <v>-</v>
      </c>
      <c r="AW27" s="242" t="str">
        <f t="shared" si="15"/>
        <v>-</v>
      </c>
      <c r="AX27" s="242" t="str">
        <f t="shared" si="1"/>
        <v>-</v>
      </c>
      <c r="AY27" s="242" t="str">
        <f t="shared" si="1"/>
        <v>-</v>
      </c>
      <c r="AZ27" s="242" t="str">
        <f t="shared" si="1"/>
        <v>-</v>
      </c>
      <c r="BA27" s="242" t="str">
        <f t="shared" si="16"/>
        <v>-</v>
      </c>
      <c r="BB27" s="242" t="str">
        <f t="shared" si="2"/>
        <v>-</v>
      </c>
      <c r="BC27" s="242" t="str">
        <f t="shared" si="2"/>
        <v>-</v>
      </c>
      <c r="BD27" s="242" t="str">
        <f t="shared" si="2"/>
        <v>-</v>
      </c>
      <c r="BE27" s="242" t="str">
        <f t="shared" si="17"/>
        <v>-</v>
      </c>
      <c r="BF27" s="242" t="str">
        <f t="shared" si="18"/>
        <v>-</v>
      </c>
      <c r="BG27" s="242" t="str">
        <f t="shared" si="18"/>
        <v>-</v>
      </c>
      <c r="BH27" s="242" t="str">
        <f t="shared" si="18"/>
        <v>-</v>
      </c>
      <c r="BI27" s="242" t="str">
        <f t="shared" si="19"/>
        <v>-</v>
      </c>
      <c r="BJ27" s="242" t="str">
        <f t="shared" si="3"/>
        <v>-</v>
      </c>
      <c r="BK27" s="242" t="str">
        <f t="shared" si="3"/>
        <v>-</v>
      </c>
      <c r="BL27" s="242" t="str">
        <f t="shared" si="3"/>
        <v>-</v>
      </c>
      <c r="BM27" s="245" t="str" cm="1">
        <f t="array" ref="BM27">IFERROR(INDEX($CD$38:$CD$41, $BT27), "-")</f>
        <v>-</v>
      </c>
      <c r="BN27" s="242" t="str" cm="1">
        <f t="array" ref="BN27">IFERROR(INDEX($CD$38:$CD$41, $BS27), "-")</f>
        <v>-</v>
      </c>
      <c r="BO27" s="242">
        <f t="shared" si="20"/>
        <v>0</v>
      </c>
      <c r="BP27" s="242">
        <f t="shared" si="21"/>
        <v>0</v>
      </c>
      <c r="BQ27" s="247" t="str">
        <f t="shared" si="22"/>
        <v>-</v>
      </c>
      <c r="BR27" s="247" t="str">
        <f t="shared" si="4"/>
        <v>-</v>
      </c>
      <c r="BS27" s="247" t="str">
        <f t="shared" si="5"/>
        <v>-</v>
      </c>
      <c r="BT27" s="247" t="str">
        <f t="shared" si="6"/>
        <v>-</v>
      </c>
      <c r="BU27" s="247">
        <f t="shared" si="23"/>
        <v>0</v>
      </c>
      <c r="BV27" s="247" t="str">
        <f t="shared" si="24"/>
        <v>-</v>
      </c>
      <c r="BW27" s="232"/>
      <c r="BX27" s="253">
        <v>2</v>
      </c>
      <c r="BY27" s="254">
        <v>1</v>
      </c>
      <c r="BZ27" s="255">
        <v>1</v>
      </c>
      <c r="CA27" s="255">
        <v>0</v>
      </c>
      <c r="CB27" s="255">
        <v>0</v>
      </c>
      <c r="CC27" s="255">
        <v>0</v>
      </c>
      <c r="CD27" s="255">
        <v>0</v>
      </c>
      <c r="CE27" s="256">
        <v>8760</v>
      </c>
      <c r="CF27" s="232"/>
      <c r="CH27" s="173" t="s">
        <v>4866</v>
      </c>
      <c r="CI27" s="173">
        <v>0.15</v>
      </c>
      <c r="CL27" s="173" t="s">
        <v>2</v>
      </c>
    </row>
    <row r="28" spans="1:94" ht="12.75" customHeight="1" x14ac:dyDescent="0.2">
      <c r="A28" s="240"/>
      <c r="B28" s="228">
        <v>5</v>
      </c>
      <c r="C28" s="137"/>
      <c r="D28" s="65"/>
      <c r="E28" s="241" t="str">
        <f>IF(ISBLANK(D28), "", VLOOKUP(D28, Z!$A$2:$C$4127, 3, FALSE))</f>
        <v/>
      </c>
      <c r="F28" s="138"/>
      <c r="G28" s="120"/>
      <c r="H28" s="120"/>
      <c r="I28" s="120"/>
      <c r="J28" s="120"/>
      <c r="K28" s="139"/>
      <c r="L28" s="168"/>
      <c r="M28" s="139"/>
      <c r="N28" s="139"/>
      <c r="O28" s="242">
        <f t="shared" si="0"/>
        <v>0</v>
      </c>
      <c r="P28" s="139"/>
      <c r="Q28" s="242">
        <f t="shared" si="7"/>
        <v>0</v>
      </c>
      <c r="R28" s="242" t="str">
        <f t="shared" si="8"/>
        <v>-</v>
      </c>
      <c r="S28" s="140"/>
      <c r="T28" s="141"/>
      <c r="U28" s="120"/>
      <c r="V28" s="139"/>
      <c r="W28" s="166"/>
      <c r="X28" s="243">
        <f t="shared" si="9"/>
        <v>0</v>
      </c>
      <c r="Y28" s="140"/>
      <c r="Z28" s="141"/>
      <c r="AA28" s="139"/>
      <c r="AB28" s="120"/>
      <c r="AC28" s="139"/>
      <c r="AD28" s="166"/>
      <c r="AE28" s="243">
        <f t="shared" si="10"/>
        <v>0</v>
      </c>
      <c r="AF28" s="142"/>
      <c r="AG28" s="137"/>
      <c r="AH28" s="65"/>
      <c r="AI28" s="241" t="str">
        <f>IF(ISBLANK(AH28), "", VLOOKUP(AH28, Z!$A$2:$C$4127, 3, FALSE))</f>
        <v/>
      </c>
      <c r="AJ28" s="143"/>
      <c r="AK28" s="244">
        <f t="shared" si="11"/>
        <v>0</v>
      </c>
      <c r="AL28" s="232"/>
      <c r="AM28" s="242">
        <f t="shared" si="12"/>
        <v>0</v>
      </c>
      <c r="AN28" s="228">
        <f>15</f>
        <v>15</v>
      </c>
      <c r="AO28" s="228">
        <v>0.75</v>
      </c>
      <c r="AP28" s="242" t="str">
        <f t="shared" si="13"/>
        <v>-</v>
      </c>
      <c r="AQ28" s="242" t="str">
        <f t="shared" si="14"/>
        <v>-</v>
      </c>
      <c r="AR28" s="245" t="str" cm="1">
        <f t="array" ref="AR28">IF($AM$20="A",
IFERROR(INDEX($BZ$33:$CC$35, $BQ28,), "-"),
IFERROR(INDEX(($BZ$26:$CC$28,$BZ$29:$CC$31), $BQ28, , $BR28), "-"))</f>
        <v>-</v>
      </c>
      <c r="AS28" s="245"/>
      <c r="AT28" s="245"/>
      <c r="AU28" s="245"/>
      <c r="AV28" s="246" t="str" cm="1">
        <f t="array" ref="AV28">IF($AM$20="A",
IFERROR(INDEX($CE$33:$CE$35, $BQ28), "-"),
IFERROR(INDEX(($CE$26:$CE$28, $CE$29:$CE$31), $BQ28, , $BR28), "-"))</f>
        <v>-</v>
      </c>
      <c r="AW28" s="242" t="str">
        <f t="shared" si="15"/>
        <v>-</v>
      </c>
      <c r="AX28" s="242" t="str">
        <f t="shared" si="1"/>
        <v>-</v>
      </c>
      <c r="AY28" s="242" t="str">
        <f t="shared" si="1"/>
        <v>-</v>
      </c>
      <c r="AZ28" s="242" t="str">
        <f t="shared" si="1"/>
        <v>-</v>
      </c>
      <c r="BA28" s="242" t="str">
        <f t="shared" si="16"/>
        <v>-</v>
      </c>
      <c r="BB28" s="242" t="str">
        <f t="shared" si="2"/>
        <v>-</v>
      </c>
      <c r="BC28" s="242" t="str">
        <f t="shared" si="2"/>
        <v>-</v>
      </c>
      <c r="BD28" s="242" t="str">
        <f t="shared" si="2"/>
        <v>-</v>
      </c>
      <c r="BE28" s="242" t="str">
        <f t="shared" si="17"/>
        <v>-</v>
      </c>
      <c r="BF28" s="242" t="str">
        <f t="shared" si="18"/>
        <v>-</v>
      </c>
      <c r="BG28" s="242" t="str">
        <f t="shared" si="18"/>
        <v>-</v>
      </c>
      <c r="BH28" s="242" t="str">
        <f t="shared" si="18"/>
        <v>-</v>
      </c>
      <c r="BI28" s="242" t="str">
        <f t="shared" si="19"/>
        <v>-</v>
      </c>
      <c r="BJ28" s="242" t="str">
        <f t="shared" si="3"/>
        <v>-</v>
      </c>
      <c r="BK28" s="242" t="str">
        <f t="shared" si="3"/>
        <v>-</v>
      </c>
      <c r="BL28" s="242" t="str">
        <f t="shared" si="3"/>
        <v>-</v>
      </c>
      <c r="BM28" s="245" t="str" cm="1">
        <f t="array" ref="BM28">IFERROR(INDEX($CD$38:$CD$41, $BT28), "-")</f>
        <v>-</v>
      </c>
      <c r="BN28" s="242" t="str" cm="1">
        <f t="array" ref="BN28">IFERROR(INDEX($CD$38:$CD$41, $BS28), "-")</f>
        <v>-</v>
      </c>
      <c r="BO28" s="242">
        <f t="shared" si="20"/>
        <v>0</v>
      </c>
      <c r="BP28" s="242">
        <f t="shared" si="21"/>
        <v>0</v>
      </c>
      <c r="BQ28" s="247" t="str">
        <f t="shared" si="22"/>
        <v>-</v>
      </c>
      <c r="BR28" s="247" t="str">
        <f t="shared" si="4"/>
        <v>-</v>
      </c>
      <c r="BS28" s="247" t="str">
        <f t="shared" si="5"/>
        <v>-</v>
      </c>
      <c r="BT28" s="247" t="str">
        <f t="shared" si="6"/>
        <v>-</v>
      </c>
      <c r="BU28" s="247">
        <f t="shared" si="23"/>
        <v>0</v>
      </c>
      <c r="BV28" s="247" t="str">
        <f t="shared" si="24"/>
        <v>-</v>
      </c>
      <c r="BW28" s="232"/>
      <c r="BX28" s="253">
        <v>3</v>
      </c>
      <c r="BY28" s="254">
        <v>1</v>
      </c>
      <c r="BZ28" s="255">
        <v>1</v>
      </c>
      <c r="CA28" s="255">
        <v>0</v>
      </c>
      <c r="CB28" s="255">
        <v>0</v>
      </c>
      <c r="CC28" s="255">
        <v>0</v>
      </c>
      <c r="CD28" s="255">
        <v>0</v>
      </c>
      <c r="CE28" s="256">
        <v>3000</v>
      </c>
      <c r="CF28" s="232"/>
      <c r="CH28" s="173" t="s">
        <v>4869</v>
      </c>
      <c r="CI28" s="257">
        <f>CI25*9.81*1000*CI26/(3600*CI27)</f>
        <v>6.9487500000000004</v>
      </c>
      <c r="CL28" s="173" t="s">
        <v>4849</v>
      </c>
    </row>
    <row r="29" spans="1:94" ht="12.75" customHeight="1" x14ac:dyDescent="0.2">
      <c r="A29" s="240"/>
      <c r="B29" s="228">
        <v>6</v>
      </c>
      <c r="C29" s="137"/>
      <c r="D29" s="65"/>
      <c r="E29" s="241" t="str">
        <f>IF(ISBLANK(D29), "", VLOOKUP(D29, Z!$A$2:$C$4127, 3, FALSE))</f>
        <v/>
      </c>
      <c r="F29" s="138"/>
      <c r="G29" s="120"/>
      <c r="H29" s="120"/>
      <c r="I29" s="120"/>
      <c r="J29" s="120"/>
      <c r="K29" s="139"/>
      <c r="L29" s="168"/>
      <c r="M29" s="139"/>
      <c r="N29" s="139"/>
      <c r="O29" s="242">
        <f t="shared" si="0"/>
        <v>0</v>
      </c>
      <c r="P29" s="139"/>
      <c r="Q29" s="242">
        <f t="shared" si="7"/>
        <v>0</v>
      </c>
      <c r="R29" s="242" t="str">
        <f t="shared" si="8"/>
        <v>-</v>
      </c>
      <c r="S29" s="140"/>
      <c r="T29" s="141"/>
      <c r="U29" s="120"/>
      <c r="V29" s="139"/>
      <c r="W29" s="166"/>
      <c r="X29" s="243">
        <f t="shared" si="9"/>
        <v>0</v>
      </c>
      <c r="Y29" s="140"/>
      <c r="Z29" s="141"/>
      <c r="AA29" s="139"/>
      <c r="AB29" s="120"/>
      <c r="AC29" s="139"/>
      <c r="AD29" s="166"/>
      <c r="AE29" s="243">
        <f t="shared" si="10"/>
        <v>0</v>
      </c>
      <c r="AF29" s="142"/>
      <c r="AG29" s="137"/>
      <c r="AH29" s="65"/>
      <c r="AI29" s="241" t="str">
        <f>IF(ISBLANK(AH29), "", VLOOKUP(AH29, Z!$A$2:$C$4127, 3, FALSE))</f>
        <v/>
      </c>
      <c r="AJ29" s="143"/>
      <c r="AK29" s="244">
        <f t="shared" si="11"/>
        <v>0</v>
      </c>
      <c r="AL29" s="232"/>
      <c r="AM29" s="242">
        <f t="shared" si="12"/>
        <v>0</v>
      </c>
      <c r="AN29" s="228">
        <f>15</f>
        <v>15</v>
      </c>
      <c r="AO29" s="228">
        <v>0.75</v>
      </c>
      <c r="AP29" s="242" t="str">
        <f t="shared" si="13"/>
        <v>-</v>
      </c>
      <c r="AQ29" s="242" t="str">
        <f t="shared" si="14"/>
        <v>-</v>
      </c>
      <c r="AR29" s="245" t="str" cm="1">
        <f t="array" ref="AR29">IF($AM$20="A",
IFERROR(INDEX($BZ$33:$CC$35, $BQ29,), "-"),
IFERROR(INDEX(($BZ$26:$CC$28,$BZ$29:$CC$31), $BQ29, , $BR29), "-"))</f>
        <v>-</v>
      </c>
      <c r="AS29" s="245"/>
      <c r="AT29" s="245"/>
      <c r="AU29" s="245"/>
      <c r="AV29" s="246" t="str" cm="1">
        <f t="array" ref="AV29">IF($AM$20="A",
IFERROR(INDEX($CE$33:$CE$35, $BQ29), "-"),
IFERROR(INDEX(($CE$26:$CE$28, $CE$29:$CE$31), $BQ29, , $BR29), "-"))</f>
        <v>-</v>
      </c>
      <c r="AW29" s="242" t="str">
        <f t="shared" si="15"/>
        <v>-</v>
      </c>
      <c r="AX29" s="242" t="str">
        <f t="shared" si="1"/>
        <v>-</v>
      </c>
      <c r="AY29" s="242" t="str">
        <f t="shared" si="1"/>
        <v>-</v>
      </c>
      <c r="AZ29" s="242" t="str">
        <f t="shared" si="1"/>
        <v>-</v>
      </c>
      <c r="BA29" s="242" t="str">
        <f t="shared" si="16"/>
        <v>-</v>
      </c>
      <c r="BB29" s="242" t="str">
        <f t="shared" si="2"/>
        <v>-</v>
      </c>
      <c r="BC29" s="242" t="str">
        <f t="shared" si="2"/>
        <v>-</v>
      </c>
      <c r="BD29" s="242" t="str">
        <f t="shared" si="2"/>
        <v>-</v>
      </c>
      <c r="BE29" s="242" t="str">
        <f t="shared" si="17"/>
        <v>-</v>
      </c>
      <c r="BF29" s="242" t="str">
        <f t="shared" si="18"/>
        <v>-</v>
      </c>
      <c r="BG29" s="242" t="str">
        <f t="shared" si="18"/>
        <v>-</v>
      </c>
      <c r="BH29" s="242" t="str">
        <f t="shared" si="18"/>
        <v>-</v>
      </c>
      <c r="BI29" s="242" t="str">
        <f t="shared" si="19"/>
        <v>-</v>
      </c>
      <c r="BJ29" s="242" t="str">
        <f t="shared" si="3"/>
        <v>-</v>
      </c>
      <c r="BK29" s="242" t="str">
        <f t="shared" si="3"/>
        <v>-</v>
      </c>
      <c r="BL29" s="242" t="str">
        <f t="shared" si="3"/>
        <v>-</v>
      </c>
      <c r="BM29" s="245" t="str" cm="1">
        <f t="array" ref="BM29">IFERROR(INDEX($CD$38:$CD$41, $BT29), "-")</f>
        <v>-</v>
      </c>
      <c r="BN29" s="242" t="str" cm="1">
        <f t="array" ref="BN29">IFERROR(INDEX($CD$38:$CD$41, $BS29), "-")</f>
        <v>-</v>
      </c>
      <c r="BO29" s="242">
        <f t="shared" si="20"/>
        <v>0</v>
      </c>
      <c r="BP29" s="242">
        <f t="shared" si="21"/>
        <v>0</v>
      </c>
      <c r="BQ29" s="247" t="str">
        <f t="shared" si="22"/>
        <v>-</v>
      </c>
      <c r="BR29" s="247" t="str">
        <f t="shared" si="4"/>
        <v>-</v>
      </c>
      <c r="BS29" s="247" t="str">
        <f t="shared" si="5"/>
        <v>-</v>
      </c>
      <c r="BT29" s="247" t="str">
        <f t="shared" si="6"/>
        <v>-</v>
      </c>
      <c r="BU29" s="247">
        <f t="shared" si="23"/>
        <v>0</v>
      </c>
      <c r="BV29" s="247" t="str">
        <f t="shared" si="24"/>
        <v>-</v>
      </c>
      <c r="BW29" s="232"/>
      <c r="BX29" s="253">
        <v>1</v>
      </c>
      <c r="BY29" s="254">
        <v>2</v>
      </c>
      <c r="BZ29" s="255">
        <v>1</v>
      </c>
      <c r="CA29" s="255">
        <v>0</v>
      </c>
      <c r="CB29" s="255">
        <v>0</v>
      </c>
      <c r="CC29" s="255">
        <v>0</v>
      </c>
      <c r="CD29" s="255">
        <v>0</v>
      </c>
      <c r="CE29" s="256">
        <v>2000</v>
      </c>
      <c r="CF29" s="232"/>
    </row>
    <row r="30" spans="1:94" ht="12.75" customHeight="1" x14ac:dyDescent="0.2">
      <c r="A30" s="240"/>
      <c r="B30" s="228">
        <v>7</v>
      </c>
      <c r="C30" s="137"/>
      <c r="D30" s="65"/>
      <c r="E30" s="241" t="str">
        <f>IF(ISBLANK(D30), "", VLOOKUP(D30, Z!$A$2:$C$4127, 3, FALSE))</f>
        <v/>
      </c>
      <c r="F30" s="138"/>
      <c r="G30" s="120"/>
      <c r="H30" s="120"/>
      <c r="I30" s="120"/>
      <c r="J30" s="120"/>
      <c r="K30" s="139"/>
      <c r="L30" s="168"/>
      <c r="M30" s="139"/>
      <c r="N30" s="139"/>
      <c r="O30" s="242">
        <f t="shared" si="0"/>
        <v>0</v>
      </c>
      <c r="P30" s="139"/>
      <c r="Q30" s="242">
        <f t="shared" si="7"/>
        <v>0</v>
      </c>
      <c r="R30" s="242" t="str">
        <f t="shared" si="8"/>
        <v>-</v>
      </c>
      <c r="S30" s="140"/>
      <c r="T30" s="141"/>
      <c r="U30" s="120"/>
      <c r="V30" s="139"/>
      <c r="W30" s="166"/>
      <c r="X30" s="243">
        <f t="shared" si="9"/>
        <v>0</v>
      </c>
      <c r="Y30" s="140"/>
      <c r="Z30" s="141"/>
      <c r="AA30" s="139"/>
      <c r="AB30" s="120"/>
      <c r="AC30" s="139"/>
      <c r="AD30" s="166"/>
      <c r="AE30" s="243">
        <f t="shared" si="10"/>
        <v>0</v>
      </c>
      <c r="AF30" s="142"/>
      <c r="AG30" s="137"/>
      <c r="AH30" s="65"/>
      <c r="AI30" s="241" t="str">
        <f>IF(ISBLANK(AH30), "", VLOOKUP(AH30, Z!$A$2:$C$4127, 3, FALSE))</f>
        <v/>
      </c>
      <c r="AJ30" s="143"/>
      <c r="AK30" s="244">
        <f t="shared" si="11"/>
        <v>0</v>
      </c>
      <c r="AL30" s="232"/>
      <c r="AM30" s="242">
        <f t="shared" si="12"/>
        <v>0</v>
      </c>
      <c r="AN30" s="228">
        <f>15</f>
        <v>15</v>
      </c>
      <c r="AO30" s="228">
        <v>0.75</v>
      </c>
      <c r="AP30" s="242" t="str">
        <f t="shared" si="13"/>
        <v>-</v>
      </c>
      <c r="AQ30" s="242" t="str">
        <f t="shared" si="14"/>
        <v>-</v>
      </c>
      <c r="AR30" s="245" t="str" cm="1">
        <f t="array" ref="AR30">IF($AM$20="A",
IFERROR(INDEX($BZ$33:$CC$35, $BQ30,), "-"),
IFERROR(INDEX(($BZ$26:$CC$28,$BZ$29:$CC$31), $BQ30, , $BR30), "-"))</f>
        <v>-</v>
      </c>
      <c r="AS30" s="245"/>
      <c r="AT30" s="245"/>
      <c r="AU30" s="245"/>
      <c r="AV30" s="246" t="str" cm="1">
        <f t="array" ref="AV30">IF($AM$20="A",
IFERROR(INDEX($CE$33:$CE$35, $BQ30), "-"),
IFERROR(INDEX(($CE$26:$CE$28, $CE$29:$CE$31), $BQ30, , $BR30), "-"))</f>
        <v>-</v>
      </c>
      <c r="AW30" s="242" t="str">
        <f t="shared" si="15"/>
        <v>-</v>
      </c>
      <c r="AX30" s="242" t="str">
        <f t="shared" si="1"/>
        <v>-</v>
      </c>
      <c r="AY30" s="242" t="str">
        <f t="shared" si="1"/>
        <v>-</v>
      </c>
      <c r="AZ30" s="242" t="str">
        <f t="shared" si="1"/>
        <v>-</v>
      </c>
      <c r="BA30" s="242" t="str">
        <f t="shared" si="16"/>
        <v>-</v>
      </c>
      <c r="BB30" s="242" t="str">
        <f t="shared" si="2"/>
        <v>-</v>
      </c>
      <c r="BC30" s="242" t="str">
        <f t="shared" si="2"/>
        <v>-</v>
      </c>
      <c r="BD30" s="242" t="str">
        <f t="shared" si="2"/>
        <v>-</v>
      </c>
      <c r="BE30" s="242" t="str">
        <f t="shared" si="17"/>
        <v>-</v>
      </c>
      <c r="BF30" s="242" t="str">
        <f t="shared" si="18"/>
        <v>-</v>
      </c>
      <c r="BG30" s="242" t="str">
        <f t="shared" si="18"/>
        <v>-</v>
      </c>
      <c r="BH30" s="242" t="str">
        <f t="shared" si="18"/>
        <v>-</v>
      </c>
      <c r="BI30" s="242" t="str">
        <f t="shared" si="19"/>
        <v>-</v>
      </c>
      <c r="BJ30" s="242" t="str">
        <f t="shared" si="3"/>
        <v>-</v>
      </c>
      <c r="BK30" s="242" t="str">
        <f t="shared" si="3"/>
        <v>-</v>
      </c>
      <c r="BL30" s="242" t="str">
        <f t="shared" si="3"/>
        <v>-</v>
      </c>
      <c r="BM30" s="245" t="str" cm="1">
        <f t="array" ref="BM30">IFERROR(INDEX($CD$38:$CD$41, $BT30), "-")</f>
        <v>-</v>
      </c>
      <c r="BN30" s="242" t="str" cm="1">
        <f t="array" ref="BN30">IFERROR(INDEX($CD$38:$CD$41, $BS30), "-")</f>
        <v>-</v>
      </c>
      <c r="BO30" s="242">
        <f t="shared" si="20"/>
        <v>0</v>
      </c>
      <c r="BP30" s="242">
        <f t="shared" si="21"/>
        <v>0</v>
      </c>
      <c r="BQ30" s="247" t="str">
        <f t="shared" si="22"/>
        <v>-</v>
      </c>
      <c r="BR30" s="247" t="str">
        <f t="shared" si="4"/>
        <v>-</v>
      </c>
      <c r="BS30" s="247" t="str">
        <f t="shared" si="5"/>
        <v>-</v>
      </c>
      <c r="BT30" s="247" t="str">
        <f t="shared" si="6"/>
        <v>-</v>
      </c>
      <c r="BU30" s="247">
        <f t="shared" si="23"/>
        <v>0</v>
      </c>
      <c r="BV30" s="247" t="str">
        <f t="shared" si="24"/>
        <v>-</v>
      </c>
      <c r="BW30" s="232"/>
      <c r="BX30" s="253">
        <v>2</v>
      </c>
      <c r="BY30" s="254">
        <v>2</v>
      </c>
      <c r="BZ30" s="255">
        <v>1</v>
      </c>
      <c r="CA30" s="255">
        <v>0</v>
      </c>
      <c r="CB30" s="255">
        <v>0</v>
      </c>
      <c r="CC30" s="255">
        <v>0</v>
      </c>
      <c r="CD30" s="255">
        <v>0</v>
      </c>
      <c r="CE30" s="256">
        <v>2000</v>
      </c>
      <c r="CF30" s="232"/>
      <c r="CH30" s="258" t="s">
        <v>4870</v>
      </c>
      <c r="CI30" s="258" t="s">
        <v>4869</v>
      </c>
      <c r="CJ30" s="258" t="s">
        <v>4871</v>
      </c>
      <c r="CK30" s="258" t="s">
        <v>4866</v>
      </c>
      <c r="CL30" s="258"/>
      <c r="CM30" s="258" t="s">
        <v>4870</v>
      </c>
      <c r="CN30" s="258" t="s">
        <v>4871</v>
      </c>
      <c r="CO30" s="258" t="s">
        <v>4866</v>
      </c>
      <c r="CP30" s="258" t="s">
        <v>4869</v>
      </c>
    </row>
    <row r="31" spans="1:94" ht="12.75" customHeight="1" x14ac:dyDescent="0.2">
      <c r="A31" s="240"/>
      <c r="B31" s="228">
        <v>8</v>
      </c>
      <c r="C31" s="137"/>
      <c r="D31" s="65"/>
      <c r="E31" s="241" t="str">
        <f>IF(ISBLANK(D31), "", VLOOKUP(D31, Z!$A$2:$C$4127, 3, FALSE))</f>
        <v/>
      </c>
      <c r="F31" s="138"/>
      <c r="G31" s="120"/>
      <c r="H31" s="120"/>
      <c r="I31" s="120"/>
      <c r="J31" s="120"/>
      <c r="K31" s="139"/>
      <c r="L31" s="168"/>
      <c r="M31" s="139"/>
      <c r="N31" s="139"/>
      <c r="O31" s="242">
        <f t="shared" si="0"/>
        <v>0</v>
      </c>
      <c r="P31" s="139"/>
      <c r="Q31" s="242">
        <f t="shared" si="7"/>
        <v>0</v>
      </c>
      <c r="R31" s="242" t="str">
        <f t="shared" si="8"/>
        <v>-</v>
      </c>
      <c r="S31" s="140"/>
      <c r="T31" s="141"/>
      <c r="U31" s="120"/>
      <c r="V31" s="139"/>
      <c r="W31" s="166"/>
      <c r="X31" s="243">
        <f t="shared" si="9"/>
        <v>0</v>
      </c>
      <c r="Y31" s="140"/>
      <c r="Z31" s="141"/>
      <c r="AA31" s="139"/>
      <c r="AB31" s="120"/>
      <c r="AC31" s="139"/>
      <c r="AD31" s="166"/>
      <c r="AE31" s="243">
        <f t="shared" si="10"/>
        <v>0</v>
      </c>
      <c r="AF31" s="142"/>
      <c r="AG31" s="137"/>
      <c r="AH31" s="65"/>
      <c r="AI31" s="241" t="str">
        <f>IF(ISBLANK(AH31), "", VLOOKUP(AH31, Z!$A$2:$C$4127, 3, FALSE))</f>
        <v/>
      </c>
      <c r="AJ31" s="143"/>
      <c r="AK31" s="244">
        <f t="shared" si="11"/>
        <v>0</v>
      </c>
      <c r="AL31" s="232"/>
      <c r="AM31" s="242">
        <f t="shared" si="12"/>
        <v>0</v>
      </c>
      <c r="AN31" s="228">
        <f>15</f>
        <v>15</v>
      </c>
      <c r="AO31" s="228">
        <v>0.75</v>
      </c>
      <c r="AP31" s="242" t="str">
        <f t="shared" si="13"/>
        <v>-</v>
      </c>
      <c r="AQ31" s="242" t="str">
        <f t="shared" si="14"/>
        <v>-</v>
      </c>
      <c r="AR31" s="245" t="str" cm="1">
        <f t="array" ref="AR31">IF($AM$20="A",
IFERROR(INDEX($BZ$33:$CC$35, $BQ31,), "-"),
IFERROR(INDEX(($BZ$26:$CC$28,$BZ$29:$CC$31), $BQ31, , $BR31), "-"))</f>
        <v>-</v>
      </c>
      <c r="AS31" s="245"/>
      <c r="AT31" s="245"/>
      <c r="AU31" s="245"/>
      <c r="AV31" s="246" t="str" cm="1">
        <f t="array" ref="AV31">IF($AM$20="A",
IFERROR(INDEX($CE$33:$CE$35, $BQ31), "-"),
IFERROR(INDEX(($CE$26:$CE$28, $CE$29:$CE$31), $BQ31, , $BR31), "-"))</f>
        <v>-</v>
      </c>
      <c r="AW31" s="242" t="str">
        <f t="shared" si="15"/>
        <v>-</v>
      </c>
      <c r="AX31" s="242" t="str">
        <f t="shared" si="1"/>
        <v>-</v>
      </c>
      <c r="AY31" s="242" t="str">
        <f t="shared" si="1"/>
        <v>-</v>
      </c>
      <c r="AZ31" s="242" t="str">
        <f t="shared" si="1"/>
        <v>-</v>
      </c>
      <c r="BA31" s="242" t="str">
        <f t="shared" si="16"/>
        <v>-</v>
      </c>
      <c r="BB31" s="242" t="str">
        <f t="shared" si="2"/>
        <v>-</v>
      </c>
      <c r="BC31" s="242" t="str">
        <f t="shared" si="2"/>
        <v>-</v>
      </c>
      <c r="BD31" s="242" t="str">
        <f t="shared" si="2"/>
        <v>-</v>
      </c>
      <c r="BE31" s="242" t="str">
        <f t="shared" si="17"/>
        <v>-</v>
      </c>
      <c r="BF31" s="242" t="str">
        <f t="shared" si="18"/>
        <v>-</v>
      </c>
      <c r="BG31" s="242" t="str">
        <f t="shared" si="18"/>
        <v>-</v>
      </c>
      <c r="BH31" s="242" t="str">
        <f t="shared" si="18"/>
        <v>-</v>
      </c>
      <c r="BI31" s="242" t="str">
        <f t="shared" si="19"/>
        <v>-</v>
      </c>
      <c r="BJ31" s="242" t="str">
        <f t="shared" si="3"/>
        <v>-</v>
      </c>
      <c r="BK31" s="242" t="str">
        <f t="shared" si="3"/>
        <v>-</v>
      </c>
      <c r="BL31" s="242" t="str">
        <f t="shared" si="3"/>
        <v>-</v>
      </c>
      <c r="BM31" s="245" t="str" cm="1">
        <f t="array" ref="BM31">IFERROR(INDEX($CD$38:$CD$41, $BT31), "-")</f>
        <v>-</v>
      </c>
      <c r="BN31" s="242" t="str" cm="1">
        <f t="array" ref="BN31">IFERROR(INDEX($CD$38:$CD$41, $BS31), "-")</f>
        <v>-</v>
      </c>
      <c r="BO31" s="242">
        <f t="shared" si="20"/>
        <v>0</v>
      </c>
      <c r="BP31" s="242">
        <f t="shared" si="21"/>
        <v>0</v>
      </c>
      <c r="BQ31" s="247" t="str">
        <f t="shared" si="22"/>
        <v>-</v>
      </c>
      <c r="BR31" s="247" t="str">
        <f t="shared" si="4"/>
        <v>-</v>
      </c>
      <c r="BS31" s="247" t="str">
        <f t="shared" si="5"/>
        <v>-</v>
      </c>
      <c r="BT31" s="247" t="str">
        <f t="shared" si="6"/>
        <v>-</v>
      </c>
      <c r="BU31" s="247">
        <f t="shared" si="23"/>
        <v>0</v>
      </c>
      <c r="BV31" s="247" t="str">
        <f t="shared" si="24"/>
        <v>-</v>
      </c>
      <c r="BW31" s="232"/>
      <c r="BX31" s="253">
        <v>3</v>
      </c>
      <c r="BY31" s="254">
        <v>2</v>
      </c>
      <c r="BZ31" s="255">
        <v>1</v>
      </c>
      <c r="CA31" s="255">
        <v>0</v>
      </c>
      <c r="CB31" s="255">
        <v>0</v>
      </c>
      <c r="CC31" s="255">
        <v>0</v>
      </c>
      <c r="CD31" s="255">
        <v>0</v>
      </c>
      <c r="CE31" s="256">
        <v>2000</v>
      </c>
      <c r="CF31" s="232"/>
      <c r="CH31" s="252">
        <v>0</v>
      </c>
      <c r="CI31" s="252">
        <f>-0.34*CH31^2 + 0.67*CH31 + 0.67</f>
        <v>0.67</v>
      </c>
      <c r="CJ31" s="252">
        <f>(1-$CJ$25)*CH31^2 + $CJ$25</f>
        <v>1.2</v>
      </c>
      <c r="CK31" s="259">
        <f>(CH31*CJ31)/(CI31)</f>
        <v>0</v>
      </c>
      <c r="CM31" s="251">
        <f>CH31*$CI$26</f>
        <v>0</v>
      </c>
      <c r="CN31" s="251">
        <f>CJ31*$CI$25</f>
        <v>1.02</v>
      </c>
      <c r="CO31" s="251">
        <f>CK31*$CI$27</f>
        <v>0</v>
      </c>
      <c r="CP31" s="251">
        <f>CI31*$CI$28</f>
        <v>4.6556625000000009</v>
      </c>
    </row>
    <row r="32" spans="1:94" ht="12.75" customHeight="1" x14ac:dyDescent="0.2">
      <c r="A32" s="240"/>
      <c r="B32" s="228">
        <v>9</v>
      </c>
      <c r="C32" s="137"/>
      <c r="D32" s="65"/>
      <c r="E32" s="241" t="str">
        <f>IF(ISBLANK(D32), "", VLOOKUP(D32, Z!$A$2:$C$4127, 3, FALSE))</f>
        <v/>
      </c>
      <c r="F32" s="138"/>
      <c r="G32" s="120"/>
      <c r="H32" s="120"/>
      <c r="I32" s="120"/>
      <c r="J32" s="120"/>
      <c r="K32" s="139"/>
      <c r="L32" s="168"/>
      <c r="M32" s="139"/>
      <c r="N32" s="139"/>
      <c r="O32" s="242">
        <f t="shared" si="0"/>
        <v>0</v>
      </c>
      <c r="P32" s="139"/>
      <c r="Q32" s="242">
        <f t="shared" si="7"/>
        <v>0</v>
      </c>
      <c r="R32" s="242" t="str">
        <f t="shared" si="8"/>
        <v>-</v>
      </c>
      <c r="S32" s="140"/>
      <c r="T32" s="141"/>
      <c r="U32" s="120"/>
      <c r="V32" s="139"/>
      <c r="W32" s="166"/>
      <c r="X32" s="243">
        <f t="shared" si="9"/>
        <v>0</v>
      </c>
      <c r="Y32" s="140"/>
      <c r="Z32" s="141"/>
      <c r="AA32" s="139"/>
      <c r="AB32" s="120"/>
      <c r="AC32" s="139"/>
      <c r="AD32" s="166"/>
      <c r="AE32" s="243">
        <f t="shared" si="10"/>
        <v>0</v>
      </c>
      <c r="AF32" s="142"/>
      <c r="AG32" s="137"/>
      <c r="AH32" s="65"/>
      <c r="AI32" s="241" t="str">
        <f>IF(ISBLANK(AH32), "", VLOOKUP(AH32, Z!$A$2:$C$4127, 3, FALSE))</f>
        <v/>
      </c>
      <c r="AJ32" s="143"/>
      <c r="AK32" s="244">
        <f t="shared" si="11"/>
        <v>0</v>
      </c>
      <c r="AL32" s="232"/>
      <c r="AM32" s="242">
        <f t="shared" si="12"/>
        <v>0</v>
      </c>
      <c r="AN32" s="228">
        <f>15</f>
        <v>15</v>
      </c>
      <c r="AO32" s="228">
        <v>0.75</v>
      </c>
      <c r="AP32" s="242" t="str">
        <f t="shared" si="13"/>
        <v>-</v>
      </c>
      <c r="AQ32" s="242" t="str">
        <f t="shared" si="14"/>
        <v>-</v>
      </c>
      <c r="AR32" s="245" t="str" cm="1">
        <f t="array" ref="AR32">IF($AM$20="A",
IFERROR(INDEX($BZ$33:$CC$35, $BQ32,), "-"),
IFERROR(INDEX(($BZ$26:$CC$28,$BZ$29:$CC$31), $BQ32, , $BR32), "-"))</f>
        <v>-</v>
      </c>
      <c r="AS32" s="245"/>
      <c r="AT32" s="245"/>
      <c r="AU32" s="245"/>
      <c r="AV32" s="246" t="str" cm="1">
        <f t="array" ref="AV32">IF($AM$20="A",
IFERROR(INDEX($CE$33:$CE$35, $BQ32), "-"),
IFERROR(INDEX(($CE$26:$CE$28, $CE$29:$CE$31), $BQ32, , $BR32), "-"))</f>
        <v>-</v>
      </c>
      <c r="AW32" s="242" t="str">
        <f t="shared" si="15"/>
        <v>-</v>
      </c>
      <c r="AX32" s="242" t="str">
        <f t="shared" si="1"/>
        <v>-</v>
      </c>
      <c r="AY32" s="242" t="str">
        <f t="shared" si="1"/>
        <v>-</v>
      </c>
      <c r="AZ32" s="242" t="str">
        <f t="shared" si="1"/>
        <v>-</v>
      </c>
      <c r="BA32" s="242" t="str">
        <f t="shared" si="16"/>
        <v>-</v>
      </c>
      <c r="BB32" s="242" t="str">
        <f t="shared" si="2"/>
        <v>-</v>
      </c>
      <c r="BC32" s="242" t="str">
        <f t="shared" si="2"/>
        <v>-</v>
      </c>
      <c r="BD32" s="242" t="str">
        <f t="shared" si="2"/>
        <v>-</v>
      </c>
      <c r="BE32" s="242" t="str">
        <f t="shared" si="17"/>
        <v>-</v>
      </c>
      <c r="BF32" s="242" t="str">
        <f t="shared" si="18"/>
        <v>-</v>
      </c>
      <c r="BG32" s="242" t="str">
        <f t="shared" si="18"/>
        <v>-</v>
      </c>
      <c r="BH32" s="242" t="str">
        <f t="shared" si="18"/>
        <v>-</v>
      </c>
      <c r="BI32" s="242" t="str">
        <f t="shared" si="19"/>
        <v>-</v>
      </c>
      <c r="BJ32" s="242" t="str">
        <f t="shared" si="3"/>
        <v>-</v>
      </c>
      <c r="BK32" s="242" t="str">
        <f t="shared" si="3"/>
        <v>-</v>
      </c>
      <c r="BL32" s="242" t="str">
        <f t="shared" si="3"/>
        <v>-</v>
      </c>
      <c r="BM32" s="245" t="str" cm="1">
        <f t="array" ref="BM32">IFERROR(INDEX($CD$38:$CD$41, $BT32), "-")</f>
        <v>-</v>
      </c>
      <c r="BN32" s="242" t="str" cm="1">
        <f t="array" ref="BN32">IFERROR(INDEX($CD$38:$CD$41, $BS32), "-")</f>
        <v>-</v>
      </c>
      <c r="BO32" s="242">
        <f t="shared" si="20"/>
        <v>0</v>
      </c>
      <c r="BP32" s="242">
        <f t="shared" si="21"/>
        <v>0</v>
      </c>
      <c r="BQ32" s="247" t="str">
        <f t="shared" si="22"/>
        <v>-</v>
      </c>
      <c r="BR32" s="247" t="str">
        <f t="shared" si="4"/>
        <v>-</v>
      </c>
      <c r="BS32" s="247" t="str">
        <f t="shared" si="5"/>
        <v>-</v>
      </c>
      <c r="BT32" s="247" t="str">
        <f t="shared" si="6"/>
        <v>-</v>
      </c>
      <c r="BU32" s="247">
        <f t="shared" si="23"/>
        <v>0</v>
      </c>
      <c r="BV32" s="247" t="str">
        <f t="shared" si="24"/>
        <v>-</v>
      </c>
      <c r="BW32" s="232"/>
      <c r="BX32" s="253"/>
      <c r="BY32" s="254"/>
      <c r="CE32" s="260"/>
      <c r="CF32" s="232"/>
      <c r="CH32" s="252">
        <v>0.1</v>
      </c>
      <c r="CI32" s="252">
        <f t="shared" ref="CI32:CI44" si="25">-0.34*CH32^2 + 0.67*CH32 + 0.67</f>
        <v>0.73360000000000003</v>
      </c>
      <c r="CJ32" s="252">
        <f t="shared" ref="CJ32:CJ44" si="26">(1-$CJ$25)*CH32^2 + $CJ$25</f>
        <v>1.198</v>
      </c>
      <c r="CK32" s="259">
        <f t="shared" ref="CK32:CK44" si="27">(CH32*CJ32)/(CI32)</f>
        <v>0.16330425299890949</v>
      </c>
      <c r="CM32" s="251">
        <f t="shared" ref="CM32:CM44" si="28">CH32*$CI$26</f>
        <v>4.5000000000000005E-2</v>
      </c>
      <c r="CN32" s="251">
        <f t="shared" ref="CN32:CN44" si="29">CJ32*$CI$25</f>
        <v>1.0183</v>
      </c>
      <c r="CO32" s="251">
        <f t="shared" ref="CO32:CO44" si="30">CK32*$CI$27</f>
        <v>2.4495637949836422E-2</v>
      </c>
      <c r="CP32" s="251">
        <f t="shared" ref="CP32:CP44" si="31">CI32*$CI$28</f>
        <v>5.0976030000000003</v>
      </c>
    </row>
    <row r="33" spans="1:94" ht="12.75" customHeight="1" x14ac:dyDescent="0.2">
      <c r="A33" s="240"/>
      <c r="B33" s="228">
        <v>10</v>
      </c>
      <c r="C33" s="137"/>
      <c r="D33" s="65"/>
      <c r="E33" s="241" t="str">
        <f>IF(ISBLANK(D33), "", VLOOKUP(D33, Z!$A$2:$C$4127, 3, FALSE))</f>
        <v/>
      </c>
      <c r="F33" s="138"/>
      <c r="G33" s="120"/>
      <c r="H33" s="120"/>
      <c r="I33" s="120"/>
      <c r="J33" s="120"/>
      <c r="K33" s="139"/>
      <c r="L33" s="168"/>
      <c r="M33" s="139"/>
      <c r="N33" s="139"/>
      <c r="O33" s="242">
        <f t="shared" si="0"/>
        <v>0</v>
      </c>
      <c r="P33" s="139"/>
      <c r="Q33" s="242">
        <f t="shared" si="7"/>
        <v>0</v>
      </c>
      <c r="R33" s="242" t="str">
        <f t="shared" si="8"/>
        <v>-</v>
      </c>
      <c r="S33" s="140"/>
      <c r="T33" s="141"/>
      <c r="U33" s="120"/>
      <c r="V33" s="139"/>
      <c r="W33" s="166"/>
      <c r="X33" s="243">
        <f t="shared" si="9"/>
        <v>0</v>
      </c>
      <c r="Y33" s="140"/>
      <c r="Z33" s="141"/>
      <c r="AA33" s="139"/>
      <c r="AB33" s="120"/>
      <c r="AC33" s="139"/>
      <c r="AD33" s="166"/>
      <c r="AE33" s="243">
        <f t="shared" si="10"/>
        <v>0</v>
      </c>
      <c r="AF33" s="142"/>
      <c r="AG33" s="137"/>
      <c r="AH33" s="65"/>
      <c r="AI33" s="241" t="str">
        <f>IF(ISBLANK(AH33), "", VLOOKUP(AH33, Z!$A$2:$C$4127, 3, FALSE))</f>
        <v/>
      </c>
      <c r="AJ33" s="143"/>
      <c r="AK33" s="244">
        <f t="shared" si="11"/>
        <v>0</v>
      </c>
      <c r="AL33" s="232"/>
      <c r="AM33" s="242">
        <f t="shared" si="12"/>
        <v>0</v>
      </c>
      <c r="AN33" s="228">
        <f>15</f>
        <v>15</v>
      </c>
      <c r="AO33" s="228">
        <v>0.75</v>
      </c>
      <c r="AP33" s="242" t="str">
        <f t="shared" si="13"/>
        <v>-</v>
      </c>
      <c r="AQ33" s="242" t="str">
        <f t="shared" si="14"/>
        <v>-</v>
      </c>
      <c r="AR33" s="245" t="str" cm="1">
        <f t="array" ref="AR33">IF($AM$20="A",
IFERROR(INDEX($BZ$33:$CC$35, $BQ33,), "-"),
IFERROR(INDEX(($BZ$26:$CC$28,$BZ$29:$CC$31), $BQ33, , $BR33), "-"))</f>
        <v>-</v>
      </c>
      <c r="AS33" s="245"/>
      <c r="AT33" s="245"/>
      <c r="AU33" s="245"/>
      <c r="AV33" s="246" t="str" cm="1">
        <f t="array" ref="AV33">IF($AM$20="A",
IFERROR(INDEX($CE$33:$CE$35, $BQ33), "-"),
IFERROR(INDEX(($CE$26:$CE$28, $CE$29:$CE$31), $BQ33, , $BR33), "-"))</f>
        <v>-</v>
      </c>
      <c r="AW33" s="242" t="str">
        <f t="shared" si="15"/>
        <v>-</v>
      </c>
      <c r="AX33" s="242" t="str">
        <f t="shared" si="1"/>
        <v>-</v>
      </c>
      <c r="AY33" s="242" t="str">
        <f t="shared" si="1"/>
        <v>-</v>
      </c>
      <c r="AZ33" s="242" t="str">
        <f t="shared" si="1"/>
        <v>-</v>
      </c>
      <c r="BA33" s="242" t="str">
        <f t="shared" si="16"/>
        <v>-</v>
      </c>
      <c r="BB33" s="242" t="str">
        <f t="shared" si="2"/>
        <v>-</v>
      </c>
      <c r="BC33" s="242" t="str">
        <f t="shared" si="2"/>
        <v>-</v>
      </c>
      <c r="BD33" s="242" t="str">
        <f t="shared" si="2"/>
        <v>-</v>
      </c>
      <c r="BE33" s="242" t="str">
        <f t="shared" si="17"/>
        <v>-</v>
      </c>
      <c r="BF33" s="242" t="str">
        <f t="shared" si="18"/>
        <v>-</v>
      </c>
      <c r="BG33" s="242" t="str">
        <f t="shared" si="18"/>
        <v>-</v>
      </c>
      <c r="BH33" s="242" t="str">
        <f t="shared" si="18"/>
        <v>-</v>
      </c>
      <c r="BI33" s="242" t="str">
        <f t="shared" si="19"/>
        <v>-</v>
      </c>
      <c r="BJ33" s="242" t="str">
        <f t="shared" si="3"/>
        <v>-</v>
      </c>
      <c r="BK33" s="242" t="str">
        <f t="shared" si="3"/>
        <v>-</v>
      </c>
      <c r="BL33" s="242" t="str">
        <f t="shared" si="3"/>
        <v>-</v>
      </c>
      <c r="BM33" s="245" t="str" cm="1">
        <f t="array" ref="BM33">IFERROR(INDEX($CD$38:$CD$41, $BT33), "-")</f>
        <v>-</v>
      </c>
      <c r="BN33" s="242" t="str" cm="1">
        <f t="array" ref="BN33">IFERROR(INDEX($CD$38:$CD$41, $BS33), "-")</f>
        <v>-</v>
      </c>
      <c r="BO33" s="242">
        <f t="shared" si="20"/>
        <v>0</v>
      </c>
      <c r="BP33" s="242">
        <f t="shared" si="21"/>
        <v>0</v>
      </c>
      <c r="BQ33" s="247" t="str">
        <f t="shared" si="22"/>
        <v>-</v>
      </c>
      <c r="BR33" s="247" t="str">
        <f t="shared" si="4"/>
        <v>-</v>
      </c>
      <c r="BS33" s="247" t="str">
        <f t="shared" si="5"/>
        <v>-</v>
      </c>
      <c r="BT33" s="247" t="str">
        <f t="shared" si="6"/>
        <v>-</v>
      </c>
      <c r="BU33" s="247">
        <f t="shared" si="23"/>
        <v>0</v>
      </c>
      <c r="BV33" s="247" t="str">
        <f t="shared" si="24"/>
        <v>-</v>
      </c>
      <c r="BW33" s="232"/>
      <c r="BX33" s="253">
        <v>1</v>
      </c>
      <c r="BY33" s="254" t="s">
        <v>2</v>
      </c>
      <c r="BZ33" s="255">
        <v>0.06</v>
      </c>
      <c r="CA33" s="255">
        <v>0.15</v>
      </c>
      <c r="CB33" s="255">
        <v>0.35</v>
      </c>
      <c r="CC33" s="255">
        <v>0.44</v>
      </c>
      <c r="CD33" s="255">
        <v>0</v>
      </c>
      <c r="CE33" s="256">
        <v>5400</v>
      </c>
      <c r="CF33" s="232"/>
      <c r="CH33" s="252">
        <v>0.2</v>
      </c>
      <c r="CI33" s="252">
        <f t="shared" si="25"/>
        <v>0.79039999999999999</v>
      </c>
      <c r="CJ33" s="252">
        <f t="shared" si="26"/>
        <v>1.1919999999999999</v>
      </c>
      <c r="CK33" s="259">
        <f t="shared" si="27"/>
        <v>0.30161943319838058</v>
      </c>
      <c r="CM33" s="251">
        <f t="shared" si="28"/>
        <v>9.0000000000000011E-2</v>
      </c>
      <c r="CN33" s="251">
        <f t="shared" si="29"/>
        <v>1.0131999999999999</v>
      </c>
      <c r="CO33" s="251">
        <f t="shared" si="30"/>
        <v>4.5242914979757083E-2</v>
      </c>
      <c r="CP33" s="251">
        <f t="shared" si="31"/>
        <v>5.492292</v>
      </c>
    </row>
    <row r="34" spans="1:94" ht="12.75" customHeight="1" x14ac:dyDescent="0.2">
      <c r="A34" s="240"/>
      <c r="B34" s="228">
        <v>11</v>
      </c>
      <c r="C34" s="137"/>
      <c r="D34" s="65"/>
      <c r="E34" s="241" t="str">
        <f>IF(ISBLANK(D34), "", VLOOKUP(D34, Z!$A$2:$C$4127, 3, FALSE))</f>
        <v/>
      </c>
      <c r="F34" s="138"/>
      <c r="G34" s="120"/>
      <c r="H34" s="120"/>
      <c r="I34" s="120"/>
      <c r="J34" s="120"/>
      <c r="K34" s="139"/>
      <c r="L34" s="168"/>
      <c r="M34" s="139"/>
      <c r="N34" s="139"/>
      <c r="O34" s="242">
        <f t="shared" si="0"/>
        <v>0</v>
      </c>
      <c r="P34" s="139"/>
      <c r="Q34" s="242">
        <f t="shared" si="7"/>
        <v>0</v>
      </c>
      <c r="R34" s="242" t="str">
        <f t="shared" si="8"/>
        <v>-</v>
      </c>
      <c r="S34" s="140"/>
      <c r="T34" s="141"/>
      <c r="U34" s="120"/>
      <c r="V34" s="139"/>
      <c r="W34" s="166"/>
      <c r="X34" s="243">
        <f t="shared" si="9"/>
        <v>0</v>
      </c>
      <c r="Y34" s="140"/>
      <c r="Z34" s="141"/>
      <c r="AA34" s="139"/>
      <c r="AB34" s="120"/>
      <c r="AC34" s="139"/>
      <c r="AD34" s="166"/>
      <c r="AE34" s="243">
        <f t="shared" si="10"/>
        <v>0</v>
      </c>
      <c r="AF34" s="142"/>
      <c r="AG34" s="137"/>
      <c r="AH34" s="65"/>
      <c r="AI34" s="241" t="str">
        <f>IF(ISBLANK(AH34), "", VLOOKUP(AH34, Z!$A$2:$C$4127, 3, FALSE))</f>
        <v/>
      </c>
      <c r="AJ34" s="143"/>
      <c r="AK34" s="244">
        <f t="shared" si="11"/>
        <v>0</v>
      </c>
      <c r="AL34" s="232"/>
      <c r="AM34" s="242">
        <f t="shared" si="12"/>
        <v>0</v>
      </c>
      <c r="AN34" s="228">
        <f>15</f>
        <v>15</v>
      </c>
      <c r="AO34" s="228">
        <v>0.75</v>
      </c>
      <c r="AP34" s="242" t="str">
        <f t="shared" si="13"/>
        <v>-</v>
      </c>
      <c r="AQ34" s="242" t="str">
        <f t="shared" si="14"/>
        <v>-</v>
      </c>
      <c r="AR34" s="245" t="str" cm="1">
        <f t="array" ref="AR34">IF($AM$20="A",
IFERROR(INDEX($BZ$33:$CC$35, $BQ34,), "-"),
IFERROR(INDEX(($BZ$26:$CC$28,$BZ$29:$CC$31), $BQ34, , $BR34), "-"))</f>
        <v>-</v>
      </c>
      <c r="AS34" s="245"/>
      <c r="AT34" s="245"/>
      <c r="AU34" s="245"/>
      <c r="AV34" s="246" t="str" cm="1">
        <f t="array" ref="AV34">IF($AM$20="A",
IFERROR(INDEX($CE$33:$CE$35, $BQ34), "-"),
IFERROR(INDEX(($CE$26:$CE$28, $CE$29:$CE$31), $BQ34, , $BR34), "-"))</f>
        <v>-</v>
      </c>
      <c r="AW34" s="242" t="str">
        <f t="shared" si="15"/>
        <v>-</v>
      </c>
      <c r="AX34" s="242" t="str">
        <f t="shared" si="1"/>
        <v>-</v>
      </c>
      <c r="AY34" s="242" t="str">
        <f t="shared" si="1"/>
        <v>-</v>
      </c>
      <c r="AZ34" s="242" t="str">
        <f t="shared" si="1"/>
        <v>-</v>
      </c>
      <c r="BA34" s="242" t="str">
        <f t="shared" si="16"/>
        <v>-</v>
      </c>
      <c r="BB34" s="242" t="str">
        <f t="shared" si="2"/>
        <v>-</v>
      </c>
      <c r="BC34" s="242" t="str">
        <f t="shared" si="2"/>
        <v>-</v>
      </c>
      <c r="BD34" s="242" t="str">
        <f t="shared" si="2"/>
        <v>-</v>
      </c>
      <c r="BE34" s="242" t="str">
        <f t="shared" si="17"/>
        <v>-</v>
      </c>
      <c r="BF34" s="242" t="str">
        <f t="shared" si="18"/>
        <v>-</v>
      </c>
      <c r="BG34" s="242" t="str">
        <f t="shared" si="18"/>
        <v>-</v>
      </c>
      <c r="BH34" s="242" t="str">
        <f t="shared" si="18"/>
        <v>-</v>
      </c>
      <c r="BI34" s="242" t="str">
        <f t="shared" si="19"/>
        <v>-</v>
      </c>
      <c r="BJ34" s="242" t="str">
        <f t="shared" si="3"/>
        <v>-</v>
      </c>
      <c r="BK34" s="242" t="str">
        <f t="shared" si="3"/>
        <v>-</v>
      </c>
      <c r="BL34" s="242" t="str">
        <f t="shared" si="3"/>
        <v>-</v>
      </c>
      <c r="BM34" s="245" t="str" cm="1">
        <f t="array" ref="BM34">IFERROR(INDEX($CD$38:$CD$41, $BT34), "-")</f>
        <v>-</v>
      </c>
      <c r="BN34" s="242" t="str" cm="1">
        <f t="array" ref="BN34">IFERROR(INDEX($CD$38:$CD$41, $BS34), "-")</f>
        <v>-</v>
      </c>
      <c r="BO34" s="242">
        <f t="shared" si="20"/>
        <v>0</v>
      </c>
      <c r="BP34" s="242">
        <f t="shared" si="21"/>
        <v>0</v>
      </c>
      <c r="BQ34" s="247" t="str">
        <f t="shared" si="22"/>
        <v>-</v>
      </c>
      <c r="BR34" s="247" t="str">
        <f t="shared" si="4"/>
        <v>-</v>
      </c>
      <c r="BS34" s="247" t="str">
        <f t="shared" si="5"/>
        <v>-</v>
      </c>
      <c r="BT34" s="247" t="str">
        <f t="shared" si="6"/>
        <v>-</v>
      </c>
      <c r="BU34" s="247">
        <f t="shared" si="23"/>
        <v>0</v>
      </c>
      <c r="BV34" s="247" t="str">
        <f t="shared" si="24"/>
        <v>-</v>
      </c>
      <c r="BW34" s="232"/>
      <c r="BX34" s="253">
        <v>2</v>
      </c>
      <c r="BY34" s="254" t="s">
        <v>2</v>
      </c>
      <c r="BZ34" s="255">
        <v>0.06</v>
      </c>
      <c r="CA34" s="255">
        <v>0.15</v>
      </c>
      <c r="CB34" s="255">
        <v>0.35</v>
      </c>
      <c r="CC34" s="255">
        <v>0.44</v>
      </c>
      <c r="CD34" s="255">
        <v>0</v>
      </c>
      <c r="CE34" s="256">
        <v>6400</v>
      </c>
      <c r="CF34" s="232"/>
      <c r="CH34" s="252">
        <v>0.3</v>
      </c>
      <c r="CI34" s="252">
        <f t="shared" si="25"/>
        <v>0.84040000000000004</v>
      </c>
      <c r="CJ34" s="252">
        <f t="shared" si="26"/>
        <v>1.1819999999999999</v>
      </c>
      <c r="CK34" s="259">
        <f t="shared" si="27"/>
        <v>0.42194193241313654</v>
      </c>
      <c r="CM34" s="251">
        <f t="shared" si="28"/>
        <v>0.13500000000000001</v>
      </c>
      <c r="CN34" s="251">
        <f t="shared" si="29"/>
        <v>1.0046999999999999</v>
      </c>
      <c r="CO34" s="251">
        <f t="shared" si="30"/>
        <v>6.3291289861970482E-2</v>
      </c>
      <c r="CP34" s="251">
        <f t="shared" si="31"/>
        <v>5.8397295000000007</v>
      </c>
    </row>
    <row r="35" spans="1:94" ht="12.75" customHeight="1" x14ac:dyDescent="0.2">
      <c r="A35" s="240"/>
      <c r="B35" s="228">
        <v>12</v>
      </c>
      <c r="C35" s="137"/>
      <c r="D35" s="65"/>
      <c r="E35" s="241" t="str">
        <f>IF(ISBLANK(D35), "", VLOOKUP(D35, Z!$A$2:$C$4127, 3, FALSE))</f>
        <v/>
      </c>
      <c r="F35" s="138"/>
      <c r="G35" s="120"/>
      <c r="H35" s="120"/>
      <c r="I35" s="120"/>
      <c r="J35" s="120"/>
      <c r="K35" s="139"/>
      <c r="L35" s="168"/>
      <c r="M35" s="139"/>
      <c r="N35" s="139"/>
      <c r="O35" s="242">
        <f t="shared" si="0"/>
        <v>0</v>
      </c>
      <c r="P35" s="139"/>
      <c r="Q35" s="242">
        <f t="shared" si="7"/>
        <v>0</v>
      </c>
      <c r="R35" s="242" t="str">
        <f t="shared" si="8"/>
        <v>-</v>
      </c>
      <c r="S35" s="140"/>
      <c r="T35" s="141"/>
      <c r="U35" s="120"/>
      <c r="V35" s="139"/>
      <c r="W35" s="166"/>
      <c r="X35" s="243">
        <f t="shared" si="9"/>
        <v>0</v>
      </c>
      <c r="Y35" s="140"/>
      <c r="Z35" s="141"/>
      <c r="AA35" s="139"/>
      <c r="AB35" s="120"/>
      <c r="AC35" s="139"/>
      <c r="AD35" s="166"/>
      <c r="AE35" s="243">
        <f t="shared" si="10"/>
        <v>0</v>
      </c>
      <c r="AF35" s="142"/>
      <c r="AG35" s="137"/>
      <c r="AH35" s="65"/>
      <c r="AI35" s="241" t="str">
        <f>IF(ISBLANK(AH35), "", VLOOKUP(AH35, Z!$A$2:$C$4127, 3, FALSE))</f>
        <v/>
      </c>
      <c r="AJ35" s="143"/>
      <c r="AK35" s="244">
        <f t="shared" si="11"/>
        <v>0</v>
      </c>
      <c r="AL35" s="232"/>
      <c r="AM35" s="242">
        <f t="shared" si="12"/>
        <v>0</v>
      </c>
      <c r="AN35" s="228">
        <f>15</f>
        <v>15</v>
      </c>
      <c r="AO35" s="228">
        <v>0.75</v>
      </c>
      <c r="AP35" s="242" t="str">
        <f t="shared" si="13"/>
        <v>-</v>
      </c>
      <c r="AQ35" s="242" t="str">
        <f t="shared" si="14"/>
        <v>-</v>
      </c>
      <c r="AR35" s="245" t="str" cm="1">
        <f t="array" ref="AR35">IF($AM$20="A",
IFERROR(INDEX($BZ$33:$CC$35, $BQ35,), "-"),
IFERROR(INDEX(($BZ$26:$CC$28,$BZ$29:$CC$31), $BQ35, , $BR35), "-"))</f>
        <v>-</v>
      </c>
      <c r="AS35" s="245"/>
      <c r="AT35" s="245"/>
      <c r="AU35" s="245"/>
      <c r="AV35" s="246" t="str" cm="1">
        <f t="array" ref="AV35">IF($AM$20="A",
IFERROR(INDEX($CE$33:$CE$35, $BQ35), "-"),
IFERROR(INDEX(($CE$26:$CE$28, $CE$29:$CE$31), $BQ35, , $BR35), "-"))</f>
        <v>-</v>
      </c>
      <c r="AW35" s="242" t="str">
        <f t="shared" si="15"/>
        <v>-</v>
      </c>
      <c r="AX35" s="242" t="str">
        <f t="shared" si="1"/>
        <v>-</v>
      </c>
      <c r="AY35" s="242" t="str">
        <f t="shared" si="1"/>
        <v>-</v>
      </c>
      <c r="AZ35" s="242" t="str">
        <f t="shared" si="1"/>
        <v>-</v>
      </c>
      <c r="BA35" s="242" t="str">
        <f t="shared" si="16"/>
        <v>-</v>
      </c>
      <c r="BB35" s="242" t="str">
        <f t="shared" si="2"/>
        <v>-</v>
      </c>
      <c r="BC35" s="242" t="str">
        <f t="shared" si="2"/>
        <v>-</v>
      </c>
      <c r="BD35" s="242" t="str">
        <f t="shared" si="2"/>
        <v>-</v>
      </c>
      <c r="BE35" s="242" t="str">
        <f t="shared" si="17"/>
        <v>-</v>
      </c>
      <c r="BF35" s="242" t="str">
        <f t="shared" si="18"/>
        <v>-</v>
      </c>
      <c r="BG35" s="242" t="str">
        <f t="shared" si="18"/>
        <v>-</v>
      </c>
      <c r="BH35" s="242" t="str">
        <f t="shared" si="18"/>
        <v>-</v>
      </c>
      <c r="BI35" s="242" t="str">
        <f t="shared" si="19"/>
        <v>-</v>
      </c>
      <c r="BJ35" s="242" t="str">
        <f t="shared" si="3"/>
        <v>-</v>
      </c>
      <c r="BK35" s="242" t="str">
        <f t="shared" si="3"/>
        <v>-</v>
      </c>
      <c r="BL35" s="242" t="str">
        <f t="shared" si="3"/>
        <v>-</v>
      </c>
      <c r="BM35" s="245" t="str" cm="1">
        <f t="array" ref="BM35">IFERROR(INDEX($CD$38:$CD$41, $BT35), "-")</f>
        <v>-</v>
      </c>
      <c r="BN35" s="242" t="str" cm="1">
        <f t="array" ref="BN35">IFERROR(INDEX($CD$38:$CD$41, $BS35), "-")</f>
        <v>-</v>
      </c>
      <c r="BO35" s="242">
        <f t="shared" si="20"/>
        <v>0</v>
      </c>
      <c r="BP35" s="242">
        <f t="shared" si="21"/>
        <v>0</v>
      </c>
      <c r="BQ35" s="247" t="str">
        <f t="shared" si="22"/>
        <v>-</v>
      </c>
      <c r="BR35" s="247" t="str">
        <f t="shared" si="4"/>
        <v>-</v>
      </c>
      <c r="BS35" s="247" t="str">
        <f t="shared" si="5"/>
        <v>-</v>
      </c>
      <c r="BT35" s="247" t="str">
        <f t="shared" si="6"/>
        <v>-</v>
      </c>
      <c r="BU35" s="247">
        <f t="shared" si="23"/>
        <v>0</v>
      </c>
      <c r="BV35" s="247" t="str">
        <f t="shared" si="24"/>
        <v>-</v>
      </c>
      <c r="BW35" s="232"/>
      <c r="BX35" s="253">
        <v>3</v>
      </c>
      <c r="BY35" s="254" t="s">
        <v>2</v>
      </c>
      <c r="BZ35" s="255">
        <v>0.06</v>
      </c>
      <c r="CA35" s="255">
        <v>0.15</v>
      </c>
      <c r="CB35" s="255">
        <v>0.35</v>
      </c>
      <c r="CC35" s="255">
        <v>0.44</v>
      </c>
      <c r="CD35" s="255">
        <v>0</v>
      </c>
      <c r="CE35" s="256">
        <v>4400</v>
      </c>
      <c r="CF35" s="232"/>
      <c r="CH35" s="252">
        <v>0.4</v>
      </c>
      <c r="CI35" s="252">
        <f t="shared" si="25"/>
        <v>0.88360000000000005</v>
      </c>
      <c r="CJ35" s="252">
        <f t="shared" si="26"/>
        <v>1.1679999999999999</v>
      </c>
      <c r="CK35" s="259">
        <f t="shared" si="27"/>
        <v>0.52874603893164329</v>
      </c>
      <c r="CM35" s="251">
        <f t="shared" si="28"/>
        <v>0.18000000000000002</v>
      </c>
      <c r="CN35" s="251">
        <f t="shared" si="29"/>
        <v>0.9927999999999999</v>
      </c>
      <c r="CO35" s="251">
        <f t="shared" si="30"/>
        <v>7.9311905839746497E-2</v>
      </c>
      <c r="CP35" s="251">
        <f t="shared" si="31"/>
        <v>6.1399155000000007</v>
      </c>
    </row>
    <row r="36" spans="1:94" ht="12.75" customHeight="1" x14ac:dyDescent="0.2">
      <c r="A36" s="240"/>
      <c r="B36" s="228">
        <v>13</v>
      </c>
      <c r="C36" s="137"/>
      <c r="D36" s="65"/>
      <c r="E36" s="241" t="str">
        <f>IF(ISBLANK(D36), "", VLOOKUP(D36, Z!$A$2:$C$4127, 3, FALSE))</f>
        <v/>
      </c>
      <c r="F36" s="138"/>
      <c r="G36" s="120"/>
      <c r="H36" s="120"/>
      <c r="I36" s="120"/>
      <c r="J36" s="120"/>
      <c r="K36" s="139"/>
      <c r="L36" s="168"/>
      <c r="M36" s="139"/>
      <c r="N36" s="139"/>
      <c r="O36" s="242">
        <f t="shared" si="0"/>
        <v>0</v>
      </c>
      <c r="P36" s="139"/>
      <c r="Q36" s="242">
        <f t="shared" si="7"/>
        <v>0</v>
      </c>
      <c r="R36" s="242" t="str">
        <f t="shared" si="8"/>
        <v>-</v>
      </c>
      <c r="S36" s="140"/>
      <c r="T36" s="141"/>
      <c r="U36" s="120"/>
      <c r="V36" s="139"/>
      <c r="W36" s="166"/>
      <c r="X36" s="243">
        <f t="shared" si="9"/>
        <v>0</v>
      </c>
      <c r="Y36" s="140"/>
      <c r="Z36" s="141"/>
      <c r="AA36" s="139"/>
      <c r="AB36" s="120"/>
      <c r="AC36" s="139"/>
      <c r="AD36" s="166"/>
      <c r="AE36" s="243">
        <f t="shared" si="10"/>
        <v>0</v>
      </c>
      <c r="AF36" s="142"/>
      <c r="AG36" s="137"/>
      <c r="AH36" s="65"/>
      <c r="AI36" s="241" t="str">
        <f>IF(ISBLANK(AH36), "", VLOOKUP(AH36, Z!$A$2:$C$4127, 3, FALSE))</f>
        <v/>
      </c>
      <c r="AJ36" s="143"/>
      <c r="AK36" s="244">
        <f t="shared" si="11"/>
        <v>0</v>
      </c>
      <c r="AL36" s="232"/>
      <c r="AM36" s="242">
        <f t="shared" si="12"/>
        <v>0</v>
      </c>
      <c r="AN36" s="228">
        <f>15</f>
        <v>15</v>
      </c>
      <c r="AO36" s="228">
        <v>0.75</v>
      </c>
      <c r="AP36" s="242" t="str">
        <f t="shared" si="13"/>
        <v>-</v>
      </c>
      <c r="AQ36" s="242" t="str">
        <f t="shared" si="14"/>
        <v>-</v>
      </c>
      <c r="AR36" s="245" t="str" cm="1">
        <f t="array" ref="AR36">IF($AM$20="A",
IFERROR(INDEX($BZ$33:$CC$35, $BQ36,), "-"),
IFERROR(INDEX(($BZ$26:$CC$28,$BZ$29:$CC$31), $BQ36, , $BR36), "-"))</f>
        <v>-</v>
      </c>
      <c r="AS36" s="245"/>
      <c r="AT36" s="245"/>
      <c r="AU36" s="245"/>
      <c r="AV36" s="246" t="str" cm="1">
        <f t="array" ref="AV36">IF($AM$20="A",
IFERROR(INDEX($CE$33:$CE$35, $BQ36), "-"),
IFERROR(INDEX(($CE$26:$CE$28, $CE$29:$CE$31), $BQ36, , $BR36), "-"))</f>
        <v>-</v>
      </c>
      <c r="AW36" s="242" t="str">
        <f t="shared" si="15"/>
        <v>-</v>
      </c>
      <c r="AX36" s="242" t="str">
        <f t="shared" si="1"/>
        <v>-</v>
      </c>
      <c r="AY36" s="242" t="str">
        <f t="shared" si="1"/>
        <v>-</v>
      </c>
      <c r="AZ36" s="242" t="str">
        <f t="shared" si="1"/>
        <v>-</v>
      </c>
      <c r="BA36" s="242" t="str">
        <f t="shared" si="16"/>
        <v>-</v>
      </c>
      <c r="BB36" s="242" t="str">
        <f t="shared" si="2"/>
        <v>-</v>
      </c>
      <c r="BC36" s="242" t="str">
        <f t="shared" si="2"/>
        <v>-</v>
      </c>
      <c r="BD36" s="242" t="str">
        <f t="shared" si="2"/>
        <v>-</v>
      </c>
      <c r="BE36" s="242" t="str">
        <f t="shared" si="17"/>
        <v>-</v>
      </c>
      <c r="BF36" s="242" t="str">
        <f t="shared" si="18"/>
        <v>-</v>
      </c>
      <c r="BG36" s="242" t="str">
        <f t="shared" si="18"/>
        <v>-</v>
      </c>
      <c r="BH36" s="242" t="str">
        <f t="shared" si="18"/>
        <v>-</v>
      </c>
      <c r="BI36" s="242" t="str">
        <f t="shared" si="19"/>
        <v>-</v>
      </c>
      <c r="BJ36" s="242" t="str">
        <f t="shared" si="3"/>
        <v>-</v>
      </c>
      <c r="BK36" s="242" t="str">
        <f t="shared" si="3"/>
        <v>-</v>
      </c>
      <c r="BL36" s="242" t="str">
        <f t="shared" si="3"/>
        <v>-</v>
      </c>
      <c r="BM36" s="245" t="str" cm="1">
        <f t="array" ref="BM36">IFERROR(INDEX($CD$38:$CD$41, $BT36), "-")</f>
        <v>-</v>
      </c>
      <c r="BN36" s="242" t="str" cm="1">
        <f t="array" ref="BN36">IFERROR(INDEX($CD$38:$CD$41, $BS36), "-")</f>
        <v>-</v>
      </c>
      <c r="BO36" s="242">
        <f t="shared" si="20"/>
        <v>0</v>
      </c>
      <c r="BP36" s="242">
        <f t="shared" si="21"/>
        <v>0</v>
      </c>
      <c r="BQ36" s="247" t="str">
        <f t="shared" si="22"/>
        <v>-</v>
      </c>
      <c r="BR36" s="247" t="str">
        <f t="shared" si="4"/>
        <v>-</v>
      </c>
      <c r="BS36" s="247" t="str">
        <f t="shared" si="5"/>
        <v>-</v>
      </c>
      <c r="BT36" s="247" t="str">
        <f t="shared" si="6"/>
        <v>-</v>
      </c>
      <c r="BU36" s="247">
        <f t="shared" si="23"/>
        <v>0</v>
      </c>
      <c r="BV36" s="247" t="str">
        <f t="shared" si="24"/>
        <v>-</v>
      </c>
      <c r="BW36" s="232"/>
      <c r="CF36" s="232"/>
      <c r="CH36" s="252">
        <v>0.5</v>
      </c>
      <c r="CI36" s="252">
        <f t="shared" si="25"/>
        <v>0.92</v>
      </c>
      <c r="CJ36" s="252">
        <f t="shared" si="26"/>
        <v>1.1499999999999999</v>
      </c>
      <c r="CK36" s="259">
        <f t="shared" si="27"/>
        <v>0.62499999999999989</v>
      </c>
      <c r="CM36" s="251">
        <f t="shared" si="28"/>
        <v>0.22500000000000001</v>
      </c>
      <c r="CN36" s="251">
        <f t="shared" si="29"/>
        <v>0.97749999999999992</v>
      </c>
      <c r="CO36" s="251">
        <f t="shared" si="30"/>
        <v>9.3749999999999986E-2</v>
      </c>
      <c r="CP36" s="251">
        <f t="shared" si="31"/>
        <v>6.392850000000001</v>
      </c>
    </row>
    <row r="37" spans="1:94" ht="12.75" customHeight="1" x14ac:dyDescent="0.2">
      <c r="A37" s="240"/>
      <c r="B37" s="228">
        <v>14</v>
      </c>
      <c r="C37" s="137"/>
      <c r="D37" s="65"/>
      <c r="E37" s="241" t="str">
        <f>IF(ISBLANK(D37), "", VLOOKUP(D37, Z!$A$2:$C$4127, 3, FALSE))</f>
        <v/>
      </c>
      <c r="F37" s="138"/>
      <c r="G37" s="120"/>
      <c r="H37" s="120"/>
      <c r="I37" s="120"/>
      <c r="J37" s="120"/>
      <c r="K37" s="139"/>
      <c r="L37" s="168"/>
      <c r="M37" s="139"/>
      <c r="N37" s="139"/>
      <c r="O37" s="242">
        <f t="shared" si="0"/>
        <v>0</v>
      </c>
      <c r="P37" s="139"/>
      <c r="Q37" s="242">
        <f t="shared" si="7"/>
        <v>0</v>
      </c>
      <c r="R37" s="242" t="str">
        <f t="shared" si="8"/>
        <v>-</v>
      </c>
      <c r="S37" s="140"/>
      <c r="T37" s="141"/>
      <c r="U37" s="120"/>
      <c r="V37" s="139"/>
      <c r="W37" s="166"/>
      <c r="X37" s="243">
        <f t="shared" si="9"/>
        <v>0</v>
      </c>
      <c r="Y37" s="140"/>
      <c r="Z37" s="141"/>
      <c r="AA37" s="139"/>
      <c r="AB37" s="120"/>
      <c r="AC37" s="139"/>
      <c r="AD37" s="166"/>
      <c r="AE37" s="243">
        <f t="shared" si="10"/>
        <v>0</v>
      </c>
      <c r="AF37" s="142"/>
      <c r="AG37" s="137"/>
      <c r="AH37" s="65"/>
      <c r="AI37" s="241" t="str">
        <f>IF(ISBLANK(AH37), "", VLOOKUP(AH37, Z!$A$2:$C$4127, 3, FALSE))</f>
        <v/>
      </c>
      <c r="AJ37" s="143"/>
      <c r="AK37" s="244">
        <f t="shared" si="11"/>
        <v>0</v>
      </c>
      <c r="AL37" s="232"/>
      <c r="AM37" s="242">
        <f t="shared" si="12"/>
        <v>0</v>
      </c>
      <c r="AN37" s="228">
        <f>15</f>
        <v>15</v>
      </c>
      <c r="AO37" s="228">
        <v>0.75</v>
      </c>
      <c r="AP37" s="242" t="str">
        <f t="shared" si="13"/>
        <v>-</v>
      </c>
      <c r="AQ37" s="242" t="str">
        <f t="shared" si="14"/>
        <v>-</v>
      </c>
      <c r="AR37" s="245" t="str" cm="1">
        <f t="array" ref="AR37">IF($AM$20="A",
IFERROR(INDEX($BZ$33:$CC$35, $BQ37,), "-"),
IFERROR(INDEX(($BZ$26:$CC$28,$BZ$29:$CC$31), $BQ37, , $BR37), "-"))</f>
        <v>-</v>
      </c>
      <c r="AS37" s="245"/>
      <c r="AT37" s="245"/>
      <c r="AU37" s="245"/>
      <c r="AV37" s="246" t="str" cm="1">
        <f t="array" ref="AV37">IF($AM$20="A",
IFERROR(INDEX($CE$33:$CE$35, $BQ37), "-"),
IFERROR(INDEX(($CE$26:$CE$28, $CE$29:$CE$31), $BQ37, , $BR37), "-"))</f>
        <v>-</v>
      </c>
      <c r="AW37" s="242" t="str">
        <f t="shared" si="15"/>
        <v>-</v>
      </c>
      <c r="AX37" s="242" t="str">
        <f t="shared" si="1"/>
        <v>-</v>
      </c>
      <c r="AY37" s="242" t="str">
        <f t="shared" si="1"/>
        <v>-</v>
      </c>
      <c r="AZ37" s="242" t="str">
        <f t="shared" si="1"/>
        <v>-</v>
      </c>
      <c r="BA37" s="242" t="str">
        <f t="shared" si="16"/>
        <v>-</v>
      </c>
      <c r="BB37" s="242" t="str">
        <f t="shared" si="2"/>
        <v>-</v>
      </c>
      <c r="BC37" s="242" t="str">
        <f t="shared" si="2"/>
        <v>-</v>
      </c>
      <c r="BD37" s="242" t="str">
        <f t="shared" si="2"/>
        <v>-</v>
      </c>
      <c r="BE37" s="242" t="str">
        <f t="shared" si="17"/>
        <v>-</v>
      </c>
      <c r="BF37" s="242" t="str">
        <f t="shared" si="18"/>
        <v>-</v>
      </c>
      <c r="BG37" s="242" t="str">
        <f t="shared" si="18"/>
        <v>-</v>
      </c>
      <c r="BH37" s="242" t="str">
        <f t="shared" si="18"/>
        <v>-</v>
      </c>
      <c r="BI37" s="242" t="str">
        <f t="shared" si="19"/>
        <v>-</v>
      </c>
      <c r="BJ37" s="242" t="str">
        <f t="shared" si="3"/>
        <v>-</v>
      </c>
      <c r="BK37" s="242" t="str">
        <f t="shared" si="3"/>
        <v>-</v>
      </c>
      <c r="BL37" s="242" t="str">
        <f t="shared" si="3"/>
        <v>-</v>
      </c>
      <c r="BM37" s="245" t="str" cm="1">
        <f t="array" ref="BM37">IFERROR(INDEX($CD$38:$CD$41, $BT37), "-")</f>
        <v>-</v>
      </c>
      <c r="BN37" s="242" t="str" cm="1">
        <f t="array" ref="BN37">IFERROR(INDEX($CD$38:$CD$41, $BS37), "-")</f>
        <v>-</v>
      </c>
      <c r="BO37" s="242">
        <f t="shared" si="20"/>
        <v>0</v>
      </c>
      <c r="BP37" s="242">
        <f t="shared" si="21"/>
        <v>0</v>
      </c>
      <c r="BQ37" s="247" t="str">
        <f t="shared" si="22"/>
        <v>-</v>
      </c>
      <c r="BR37" s="247" t="str">
        <f t="shared" si="4"/>
        <v>-</v>
      </c>
      <c r="BS37" s="247" t="str">
        <f t="shared" si="5"/>
        <v>-</v>
      </c>
      <c r="BT37" s="247" t="str">
        <f t="shared" si="6"/>
        <v>-</v>
      </c>
      <c r="BU37" s="247">
        <f t="shared" si="23"/>
        <v>0</v>
      </c>
      <c r="BV37" s="247" t="str">
        <f t="shared" si="24"/>
        <v>-</v>
      </c>
      <c r="BW37" s="232"/>
      <c r="BX37" s="232"/>
      <c r="BY37" s="232"/>
      <c r="BZ37" s="232"/>
      <c r="CF37" s="232"/>
      <c r="CH37" s="252">
        <v>0.6</v>
      </c>
      <c r="CI37" s="252">
        <f t="shared" si="25"/>
        <v>0.9496</v>
      </c>
      <c r="CJ37" s="252">
        <f t="shared" si="26"/>
        <v>1.1279999999999999</v>
      </c>
      <c r="CK37" s="259">
        <f t="shared" si="27"/>
        <v>0.71272114574557699</v>
      </c>
      <c r="CM37" s="251">
        <f t="shared" si="28"/>
        <v>0.27</v>
      </c>
      <c r="CN37" s="251">
        <f t="shared" si="29"/>
        <v>0.95879999999999987</v>
      </c>
      <c r="CO37" s="251">
        <f t="shared" si="30"/>
        <v>0.10690817186183654</v>
      </c>
      <c r="CP37" s="251">
        <f t="shared" si="31"/>
        <v>6.5985330000000006</v>
      </c>
    </row>
    <row r="38" spans="1:94" ht="12.75" customHeight="1" x14ac:dyDescent="0.2">
      <c r="A38" s="240"/>
      <c r="B38" s="228">
        <v>15</v>
      </c>
      <c r="C38" s="137"/>
      <c r="D38" s="65"/>
      <c r="E38" s="241" t="str">
        <f>IF(ISBLANK(D38), "", VLOOKUP(D38, Z!$A$2:$C$4127, 3, FALSE))</f>
        <v/>
      </c>
      <c r="F38" s="138"/>
      <c r="G38" s="120"/>
      <c r="H38" s="120"/>
      <c r="I38" s="120"/>
      <c r="J38" s="120"/>
      <c r="K38" s="139"/>
      <c r="L38" s="168"/>
      <c r="M38" s="139"/>
      <c r="N38" s="139"/>
      <c r="O38" s="242">
        <f t="shared" si="0"/>
        <v>0</v>
      </c>
      <c r="P38" s="139"/>
      <c r="Q38" s="242">
        <f t="shared" si="7"/>
        <v>0</v>
      </c>
      <c r="R38" s="242" t="str">
        <f t="shared" si="8"/>
        <v>-</v>
      </c>
      <c r="S38" s="140"/>
      <c r="T38" s="141"/>
      <c r="U38" s="120"/>
      <c r="V38" s="139"/>
      <c r="W38" s="166"/>
      <c r="X38" s="243">
        <f t="shared" si="9"/>
        <v>0</v>
      </c>
      <c r="Y38" s="140"/>
      <c r="Z38" s="141"/>
      <c r="AA38" s="139"/>
      <c r="AB38" s="120"/>
      <c r="AC38" s="139"/>
      <c r="AD38" s="166"/>
      <c r="AE38" s="243">
        <f t="shared" si="10"/>
        <v>0</v>
      </c>
      <c r="AF38" s="142"/>
      <c r="AG38" s="137"/>
      <c r="AH38" s="65"/>
      <c r="AI38" s="241" t="str">
        <f>IF(ISBLANK(AH38), "", VLOOKUP(AH38, Z!$A$2:$C$4127, 3, FALSE))</f>
        <v/>
      </c>
      <c r="AJ38" s="143"/>
      <c r="AK38" s="244">
        <f t="shared" si="11"/>
        <v>0</v>
      </c>
      <c r="AL38" s="232"/>
      <c r="AM38" s="242">
        <f t="shared" si="12"/>
        <v>0</v>
      </c>
      <c r="AN38" s="228">
        <f>15</f>
        <v>15</v>
      </c>
      <c r="AO38" s="228">
        <v>0.75</v>
      </c>
      <c r="AP38" s="242" t="str">
        <f t="shared" si="13"/>
        <v>-</v>
      </c>
      <c r="AQ38" s="242" t="str">
        <f t="shared" si="14"/>
        <v>-</v>
      </c>
      <c r="AR38" s="245" t="str" cm="1">
        <f t="array" ref="AR38">IF($AM$20="A",
IFERROR(INDEX($BZ$33:$CC$35, $BQ38,), "-"),
IFERROR(INDEX(($BZ$26:$CC$28,$BZ$29:$CC$31), $BQ38, , $BR38), "-"))</f>
        <v>-</v>
      </c>
      <c r="AS38" s="245"/>
      <c r="AT38" s="245"/>
      <c r="AU38" s="245"/>
      <c r="AV38" s="246" t="str" cm="1">
        <f t="array" ref="AV38">IF($AM$20="A",
IFERROR(INDEX($CE$33:$CE$35, $BQ38), "-"),
IFERROR(INDEX(($CE$26:$CE$28, $CE$29:$CE$31), $BQ38, , $BR38), "-"))</f>
        <v>-</v>
      </c>
      <c r="AW38" s="242" t="str">
        <f t="shared" si="15"/>
        <v>-</v>
      </c>
      <c r="AX38" s="242" t="str">
        <f t="shared" si="1"/>
        <v>-</v>
      </c>
      <c r="AY38" s="242" t="str">
        <f t="shared" si="1"/>
        <v>-</v>
      </c>
      <c r="AZ38" s="242" t="str">
        <f t="shared" si="1"/>
        <v>-</v>
      </c>
      <c r="BA38" s="242" t="str">
        <f t="shared" si="16"/>
        <v>-</v>
      </c>
      <c r="BB38" s="242" t="str">
        <f t="shared" si="2"/>
        <v>-</v>
      </c>
      <c r="BC38" s="242" t="str">
        <f t="shared" si="2"/>
        <v>-</v>
      </c>
      <c r="BD38" s="242" t="str">
        <f t="shared" si="2"/>
        <v>-</v>
      </c>
      <c r="BE38" s="242" t="str">
        <f t="shared" si="17"/>
        <v>-</v>
      </c>
      <c r="BF38" s="242" t="str">
        <f t="shared" si="18"/>
        <v>-</v>
      </c>
      <c r="BG38" s="242" t="str">
        <f t="shared" si="18"/>
        <v>-</v>
      </c>
      <c r="BH38" s="242" t="str">
        <f t="shared" si="18"/>
        <v>-</v>
      </c>
      <c r="BI38" s="242" t="str">
        <f t="shared" si="19"/>
        <v>-</v>
      </c>
      <c r="BJ38" s="242" t="str">
        <f t="shared" si="3"/>
        <v>-</v>
      </c>
      <c r="BK38" s="242" t="str">
        <f t="shared" si="3"/>
        <v>-</v>
      </c>
      <c r="BL38" s="242" t="str">
        <f t="shared" si="3"/>
        <v>-</v>
      </c>
      <c r="BM38" s="245" t="str" cm="1">
        <f t="array" ref="BM38">IFERROR(INDEX($CD$38:$CD$41, $BT38), "-")</f>
        <v>-</v>
      </c>
      <c r="BN38" s="242" t="str" cm="1">
        <f t="array" ref="BN38">IFERROR(INDEX($CD$38:$CD$41, $BS38), "-")</f>
        <v>-</v>
      </c>
      <c r="BO38" s="242">
        <f t="shared" si="20"/>
        <v>0</v>
      </c>
      <c r="BP38" s="242">
        <f t="shared" si="21"/>
        <v>0</v>
      </c>
      <c r="BQ38" s="247" t="str">
        <f t="shared" si="22"/>
        <v>-</v>
      </c>
      <c r="BR38" s="247" t="str">
        <f t="shared" si="4"/>
        <v>-</v>
      </c>
      <c r="BS38" s="247" t="str">
        <f t="shared" si="5"/>
        <v>-</v>
      </c>
      <c r="BT38" s="247" t="str">
        <f t="shared" si="6"/>
        <v>-</v>
      </c>
      <c r="BU38" s="247">
        <f t="shared" si="23"/>
        <v>0</v>
      </c>
      <c r="BV38" s="247" t="str">
        <f t="shared" si="24"/>
        <v>-</v>
      </c>
      <c r="BW38" s="232"/>
      <c r="BX38" s="253">
        <v>1</v>
      </c>
      <c r="BZ38" s="261" t="s">
        <v>5011</v>
      </c>
      <c r="CA38" s="262"/>
      <c r="CB38" s="263"/>
      <c r="CC38" s="264"/>
      <c r="CD38" s="247" t="s">
        <v>2</v>
      </c>
      <c r="CF38" s="232"/>
      <c r="CH38" s="252">
        <v>0.7</v>
      </c>
      <c r="CI38" s="252">
        <f t="shared" si="25"/>
        <v>0.97240000000000004</v>
      </c>
      <c r="CJ38" s="252">
        <f t="shared" si="26"/>
        <v>1.1020000000000001</v>
      </c>
      <c r="CK38" s="259">
        <f t="shared" si="27"/>
        <v>0.7932949403537638</v>
      </c>
      <c r="CM38" s="251">
        <f t="shared" si="28"/>
        <v>0.315</v>
      </c>
      <c r="CN38" s="251">
        <f t="shared" si="29"/>
        <v>0.93670000000000009</v>
      </c>
      <c r="CO38" s="251">
        <f t="shared" si="30"/>
        <v>0.11899424105306457</v>
      </c>
      <c r="CP38" s="251">
        <f t="shared" si="31"/>
        <v>6.7569645000000005</v>
      </c>
    </row>
    <row r="39" spans="1:94" ht="12.75" customHeight="1" x14ac:dyDescent="0.2">
      <c r="A39" s="240"/>
      <c r="B39" s="228">
        <v>16</v>
      </c>
      <c r="C39" s="137"/>
      <c r="D39" s="65"/>
      <c r="E39" s="241" t="str">
        <f>IF(ISBLANK(D39), "", VLOOKUP(D39, Z!$A$2:$C$4127, 3, FALSE))</f>
        <v/>
      </c>
      <c r="F39" s="138"/>
      <c r="G39" s="120"/>
      <c r="H39" s="120"/>
      <c r="I39" s="120"/>
      <c r="J39" s="120"/>
      <c r="K39" s="139"/>
      <c r="L39" s="168"/>
      <c r="M39" s="139"/>
      <c r="N39" s="139"/>
      <c r="O39" s="242">
        <f t="shared" si="0"/>
        <v>0</v>
      </c>
      <c r="P39" s="139"/>
      <c r="Q39" s="242">
        <f t="shared" si="7"/>
        <v>0</v>
      </c>
      <c r="R39" s="242" t="str">
        <f t="shared" si="8"/>
        <v>-</v>
      </c>
      <c r="S39" s="140"/>
      <c r="T39" s="141"/>
      <c r="U39" s="120"/>
      <c r="V39" s="139"/>
      <c r="W39" s="166"/>
      <c r="X39" s="243">
        <f t="shared" si="9"/>
        <v>0</v>
      </c>
      <c r="Y39" s="140"/>
      <c r="Z39" s="141"/>
      <c r="AA39" s="139"/>
      <c r="AB39" s="120"/>
      <c r="AC39" s="139"/>
      <c r="AD39" s="166"/>
      <c r="AE39" s="243">
        <f t="shared" si="10"/>
        <v>0</v>
      </c>
      <c r="AF39" s="142"/>
      <c r="AG39" s="137"/>
      <c r="AH39" s="65"/>
      <c r="AI39" s="241" t="str">
        <f>IF(ISBLANK(AH39), "", VLOOKUP(AH39, Z!$A$2:$C$4127, 3, FALSE))</f>
        <v/>
      </c>
      <c r="AJ39" s="143"/>
      <c r="AK39" s="244">
        <f t="shared" si="11"/>
        <v>0</v>
      </c>
      <c r="AL39" s="232"/>
      <c r="AM39" s="242">
        <f t="shared" si="12"/>
        <v>0</v>
      </c>
      <c r="AN39" s="228">
        <f>15</f>
        <v>15</v>
      </c>
      <c r="AO39" s="228">
        <v>0.75</v>
      </c>
      <c r="AP39" s="242" t="str">
        <f t="shared" si="13"/>
        <v>-</v>
      </c>
      <c r="AQ39" s="242" t="str">
        <f t="shared" si="14"/>
        <v>-</v>
      </c>
      <c r="AR39" s="245" t="str" cm="1">
        <f t="array" ref="AR39">IF($AM$20="A",
IFERROR(INDEX($BZ$33:$CC$35, $BQ39,), "-"),
IFERROR(INDEX(($BZ$26:$CC$28,$BZ$29:$CC$31), $BQ39, , $BR39), "-"))</f>
        <v>-</v>
      </c>
      <c r="AS39" s="245"/>
      <c r="AT39" s="245"/>
      <c r="AU39" s="245"/>
      <c r="AV39" s="246" t="str" cm="1">
        <f t="array" ref="AV39">IF($AM$20="A",
IFERROR(INDEX($CE$33:$CE$35, $BQ39), "-"),
IFERROR(INDEX(($CE$26:$CE$28, $CE$29:$CE$31), $BQ39, , $BR39), "-"))</f>
        <v>-</v>
      </c>
      <c r="AW39" s="242" t="str">
        <f t="shared" si="15"/>
        <v>-</v>
      </c>
      <c r="AX39" s="242" t="str">
        <f t="shared" si="1"/>
        <v>-</v>
      </c>
      <c r="AY39" s="242" t="str">
        <f t="shared" si="1"/>
        <v>-</v>
      </c>
      <c r="AZ39" s="242" t="str">
        <f t="shared" si="1"/>
        <v>-</v>
      </c>
      <c r="BA39" s="242" t="str">
        <f t="shared" si="16"/>
        <v>-</v>
      </c>
      <c r="BB39" s="242" t="str">
        <f t="shared" si="2"/>
        <v>-</v>
      </c>
      <c r="BC39" s="242" t="str">
        <f t="shared" si="2"/>
        <v>-</v>
      </c>
      <c r="BD39" s="242" t="str">
        <f t="shared" si="2"/>
        <v>-</v>
      </c>
      <c r="BE39" s="242" t="str">
        <f t="shared" si="17"/>
        <v>-</v>
      </c>
      <c r="BF39" s="242" t="str">
        <f t="shared" si="18"/>
        <v>-</v>
      </c>
      <c r="BG39" s="242" t="str">
        <f t="shared" si="18"/>
        <v>-</v>
      </c>
      <c r="BH39" s="242" t="str">
        <f t="shared" si="18"/>
        <v>-</v>
      </c>
      <c r="BI39" s="242" t="str">
        <f t="shared" si="19"/>
        <v>-</v>
      </c>
      <c r="BJ39" s="242" t="str">
        <f t="shared" si="3"/>
        <v>-</v>
      </c>
      <c r="BK39" s="242" t="str">
        <f t="shared" si="3"/>
        <v>-</v>
      </c>
      <c r="BL39" s="242" t="str">
        <f t="shared" si="3"/>
        <v>-</v>
      </c>
      <c r="BM39" s="245" t="str" cm="1">
        <f t="array" ref="BM39">IFERROR(INDEX($CD$38:$CD$41, $BT39), "-")</f>
        <v>-</v>
      </c>
      <c r="BN39" s="242" t="str" cm="1">
        <f t="array" ref="BN39">IFERROR(INDEX($CD$38:$CD$41, $BS39), "-")</f>
        <v>-</v>
      </c>
      <c r="BO39" s="242">
        <f t="shared" si="20"/>
        <v>0</v>
      </c>
      <c r="BP39" s="242">
        <f t="shared" si="21"/>
        <v>0</v>
      </c>
      <c r="BQ39" s="247" t="str">
        <f t="shared" si="22"/>
        <v>-</v>
      </c>
      <c r="BR39" s="247" t="str">
        <f t="shared" si="4"/>
        <v>-</v>
      </c>
      <c r="BS39" s="247" t="str">
        <f t="shared" si="5"/>
        <v>-</v>
      </c>
      <c r="BT39" s="247" t="str">
        <f t="shared" si="6"/>
        <v>-</v>
      </c>
      <c r="BU39" s="247">
        <f t="shared" si="23"/>
        <v>0</v>
      </c>
      <c r="BV39" s="247" t="str">
        <f t="shared" si="24"/>
        <v>-</v>
      </c>
      <c r="BW39" s="232"/>
      <c r="BX39" s="253">
        <v>2</v>
      </c>
      <c r="BZ39" s="261" t="s">
        <v>5012</v>
      </c>
      <c r="CA39" s="262"/>
      <c r="CB39" s="263"/>
      <c r="CC39" s="264"/>
      <c r="CD39" s="255">
        <v>1</v>
      </c>
      <c r="CF39" s="232"/>
      <c r="CH39" s="252">
        <v>0.8</v>
      </c>
      <c r="CI39" s="252">
        <f t="shared" si="25"/>
        <v>0.98839999999999995</v>
      </c>
      <c r="CJ39" s="252">
        <f t="shared" si="26"/>
        <v>1.0720000000000001</v>
      </c>
      <c r="CK39" s="259">
        <f t="shared" si="27"/>
        <v>0.86766491299069226</v>
      </c>
      <c r="CM39" s="251">
        <f t="shared" si="28"/>
        <v>0.36000000000000004</v>
      </c>
      <c r="CN39" s="251">
        <f t="shared" si="29"/>
        <v>0.91120000000000001</v>
      </c>
      <c r="CO39" s="251">
        <f t="shared" si="30"/>
        <v>0.13014973694860382</v>
      </c>
      <c r="CP39" s="251">
        <f t="shared" si="31"/>
        <v>6.8681444999999997</v>
      </c>
    </row>
    <row r="40" spans="1:94" ht="12.75" customHeight="1" x14ac:dyDescent="0.2">
      <c r="A40" s="240"/>
      <c r="B40" s="228">
        <v>17</v>
      </c>
      <c r="C40" s="137"/>
      <c r="D40" s="65"/>
      <c r="E40" s="241" t="str">
        <f>IF(ISBLANK(D40), "", VLOOKUP(D40, Z!$A$2:$C$4127, 3, FALSE))</f>
        <v/>
      </c>
      <c r="F40" s="138"/>
      <c r="G40" s="120"/>
      <c r="H40" s="120"/>
      <c r="I40" s="120"/>
      <c r="J40" s="120"/>
      <c r="K40" s="139"/>
      <c r="L40" s="168"/>
      <c r="M40" s="139"/>
      <c r="N40" s="139"/>
      <c r="O40" s="242">
        <f t="shared" si="0"/>
        <v>0</v>
      </c>
      <c r="P40" s="139"/>
      <c r="Q40" s="242">
        <f t="shared" si="7"/>
        <v>0</v>
      </c>
      <c r="R40" s="242" t="str">
        <f t="shared" si="8"/>
        <v>-</v>
      </c>
      <c r="S40" s="140"/>
      <c r="T40" s="141"/>
      <c r="U40" s="120"/>
      <c r="V40" s="139"/>
      <c r="W40" s="166"/>
      <c r="X40" s="243">
        <f t="shared" si="9"/>
        <v>0</v>
      </c>
      <c r="Y40" s="140"/>
      <c r="Z40" s="141"/>
      <c r="AA40" s="139"/>
      <c r="AB40" s="120"/>
      <c r="AC40" s="139"/>
      <c r="AD40" s="166"/>
      <c r="AE40" s="243">
        <f t="shared" si="10"/>
        <v>0</v>
      </c>
      <c r="AF40" s="142"/>
      <c r="AG40" s="137"/>
      <c r="AH40" s="65"/>
      <c r="AI40" s="241" t="str">
        <f>IF(ISBLANK(AH40), "", VLOOKUP(AH40, Z!$A$2:$C$4127, 3, FALSE))</f>
        <v/>
      </c>
      <c r="AJ40" s="143"/>
      <c r="AK40" s="244">
        <f t="shared" si="11"/>
        <v>0</v>
      </c>
      <c r="AL40" s="232"/>
      <c r="AM40" s="242">
        <f t="shared" si="12"/>
        <v>0</v>
      </c>
      <c r="AN40" s="228">
        <f>15</f>
        <v>15</v>
      </c>
      <c r="AO40" s="228">
        <v>0.75</v>
      </c>
      <c r="AP40" s="242" t="str">
        <f t="shared" si="13"/>
        <v>-</v>
      </c>
      <c r="AQ40" s="242" t="str">
        <f t="shared" si="14"/>
        <v>-</v>
      </c>
      <c r="AR40" s="245" t="str" cm="1">
        <f t="array" ref="AR40">IF($AM$20="A",
IFERROR(INDEX($BZ$33:$CC$35, $BQ40,), "-"),
IFERROR(INDEX(($BZ$26:$CC$28,$BZ$29:$CC$31), $BQ40, , $BR40), "-"))</f>
        <v>-</v>
      </c>
      <c r="AS40" s="245"/>
      <c r="AT40" s="245"/>
      <c r="AU40" s="245"/>
      <c r="AV40" s="246" t="str" cm="1">
        <f t="array" ref="AV40">IF($AM$20="A",
IFERROR(INDEX($CE$33:$CE$35, $BQ40), "-"),
IFERROR(INDEX(($CE$26:$CE$28, $CE$29:$CE$31), $BQ40, , $BR40), "-"))</f>
        <v>-</v>
      </c>
      <c r="AW40" s="242" t="str">
        <f t="shared" si="15"/>
        <v>-</v>
      </c>
      <c r="AX40" s="242" t="str">
        <f t="shared" si="15"/>
        <v>-</v>
      </c>
      <c r="AY40" s="242" t="str">
        <f t="shared" si="15"/>
        <v>-</v>
      </c>
      <c r="AZ40" s="242" t="str">
        <f t="shared" si="15"/>
        <v>-</v>
      </c>
      <c r="BA40" s="242" t="str">
        <f t="shared" si="16"/>
        <v>-</v>
      </c>
      <c r="BB40" s="242" t="str">
        <f t="shared" si="16"/>
        <v>-</v>
      </c>
      <c r="BC40" s="242" t="str">
        <f t="shared" si="16"/>
        <v>-</v>
      </c>
      <c r="BD40" s="242" t="str">
        <f t="shared" si="16"/>
        <v>-</v>
      </c>
      <c r="BE40" s="242" t="str">
        <f t="shared" si="17"/>
        <v>-</v>
      </c>
      <c r="BF40" s="242" t="str">
        <f t="shared" si="17"/>
        <v>-</v>
      </c>
      <c r="BG40" s="242" t="str">
        <f t="shared" si="17"/>
        <v>-</v>
      </c>
      <c r="BH40" s="242" t="str">
        <f t="shared" si="17"/>
        <v>-</v>
      </c>
      <c r="BI40" s="242" t="str">
        <f t="shared" si="19"/>
        <v>-</v>
      </c>
      <c r="BJ40" s="242" t="str">
        <f t="shared" si="19"/>
        <v>-</v>
      </c>
      <c r="BK40" s="242" t="str">
        <f t="shared" si="19"/>
        <v>-</v>
      </c>
      <c r="BL40" s="242" t="str">
        <f t="shared" si="19"/>
        <v>-</v>
      </c>
      <c r="BM40" s="245" t="str" cm="1">
        <f t="array" ref="BM40">IFERROR(INDEX($CD$38:$CD$41, $BT40), "-")</f>
        <v>-</v>
      </c>
      <c r="BN40" s="242" t="str" cm="1">
        <f t="array" ref="BN40">IFERROR(INDEX($CD$38:$CD$41, $BS40), "-")</f>
        <v>-</v>
      </c>
      <c r="BO40" s="242">
        <f t="shared" si="20"/>
        <v>0</v>
      </c>
      <c r="BP40" s="242">
        <f t="shared" si="21"/>
        <v>0</v>
      </c>
      <c r="BQ40" s="247" t="str">
        <f t="shared" si="22"/>
        <v>-</v>
      </c>
      <c r="BR40" s="247" t="str">
        <f t="shared" si="4"/>
        <v>-</v>
      </c>
      <c r="BS40" s="247" t="str">
        <f t="shared" si="5"/>
        <v>-</v>
      </c>
      <c r="BT40" s="247" t="str">
        <f t="shared" si="6"/>
        <v>-</v>
      </c>
      <c r="BU40" s="247">
        <f t="shared" si="23"/>
        <v>0</v>
      </c>
      <c r="BV40" s="247" t="str">
        <f t="shared" si="24"/>
        <v>-</v>
      </c>
      <c r="BW40" s="232"/>
      <c r="BX40" s="253">
        <v>3</v>
      </c>
      <c r="BZ40" s="261" t="s">
        <v>5013</v>
      </c>
      <c r="CA40" s="262"/>
      <c r="CB40" s="263"/>
      <c r="CC40" s="264"/>
      <c r="CD40" s="265">
        <v>0.625</v>
      </c>
      <c r="CF40" s="232"/>
      <c r="CH40" s="252">
        <v>0.9</v>
      </c>
      <c r="CI40" s="252">
        <f t="shared" si="25"/>
        <v>0.99760000000000004</v>
      </c>
      <c r="CJ40" s="252">
        <f t="shared" si="26"/>
        <v>1.038</v>
      </c>
      <c r="CK40" s="259">
        <f t="shared" si="27"/>
        <v>0.93644747393744987</v>
      </c>
      <c r="CM40" s="251">
        <f t="shared" si="28"/>
        <v>0.40500000000000003</v>
      </c>
      <c r="CN40" s="251">
        <f t="shared" si="29"/>
        <v>0.88229999999999997</v>
      </c>
      <c r="CO40" s="251">
        <f t="shared" si="30"/>
        <v>0.14046712109061749</v>
      </c>
      <c r="CP40" s="251">
        <f t="shared" si="31"/>
        <v>6.9320730000000008</v>
      </c>
    </row>
    <row r="41" spans="1:94" ht="12.75" customHeight="1" x14ac:dyDescent="0.2">
      <c r="A41" s="240"/>
      <c r="B41" s="228">
        <v>18</v>
      </c>
      <c r="C41" s="137"/>
      <c r="D41" s="65"/>
      <c r="E41" s="241" t="str">
        <f>IF(ISBLANK(D41), "", VLOOKUP(D41, Z!$A$2:$C$4127, 3, FALSE))</f>
        <v/>
      </c>
      <c r="F41" s="138"/>
      <c r="G41" s="120"/>
      <c r="H41" s="120"/>
      <c r="I41" s="120"/>
      <c r="J41" s="120"/>
      <c r="K41" s="139"/>
      <c r="L41" s="168"/>
      <c r="M41" s="139"/>
      <c r="N41" s="139"/>
      <c r="O41" s="242">
        <f t="shared" si="0"/>
        <v>0</v>
      </c>
      <c r="P41" s="139"/>
      <c r="Q41" s="242">
        <f t="shared" si="7"/>
        <v>0</v>
      </c>
      <c r="R41" s="242" t="str">
        <f t="shared" si="8"/>
        <v>-</v>
      </c>
      <c r="S41" s="140"/>
      <c r="T41" s="141"/>
      <c r="U41" s="120"/>
      <c r="V41" s="139"/>
      <c r="W41" s="166"/>
      <c r="X41" s="243">
        <f t="shared" si="9"/>
        <v>0</v>
      </c>
      <c r="Y41" s="140"/>
      <c r="Z41" s="141"/>
      <c r="AA41" s="139"/>
      <c r="AB41" s="120"/>
      <c r="AC41" s="139"/>
      <c r="AD41" s="166"/>
      <c r="AE41" s="243">
        <f t="shared" si="10"/>
        <v>0</v>
      </c>
      <c r="AF41" s="142"/>
      <c r="AG41" s="137"/>
      <c r="AH41" s="65"/>
      <c r="AI41" s="241" t="str">
        <f>IF(ISBLANK(AH41), "", VLOOKUP(AH41, Z!$A$2:$C$4127, 3, FALSE))</f>
        <v/>
      </c>
      <c r="AJ41" s="143"/>
      <c r="AK41" s="244">
        <f t="shared" si="11"/>
        <v>0</v>
      </c>
      <c r="AL41" s="232"/>
      <c r="AM41" s="242">
        <f t="shared" si="12"/>
        <v>0</v>
      </c>
      <c r="AN41" s="228">
        <f>15</f>
        <v>15</v>
      </c>
      <c r="AO41" s="228">
        <v>0.75</v>
      </c>
      <c r="AP41" s="242" t="str">
        <f t="shared" si="13"/>
        <v>-</v>
      </c>
      <c r="AQ41" s="242" t="str">
        <f t="shared" si="14"/>
        <v>-</v>
      </c>
      <c r="AR41" s="245" t="str" cm="1">
        <f t="array" ref="AR41">IF($AM$20="A",
IFERROR(INDEX($BZ$33:$CC$35, $BQ41,), "-"),
IFERROR(INDEX(($BZ$26:$CC$28,$BZ$29:$CC$31), $BQ41, , $BR41), "-"))</f>
        <v>-</v>
      </c>
      <c r="AS41" s="245"/>
      <c r="AT41" s="245"/>
      <c r="AU41" s="245"/>
      <c r="AV41" s="246" t="str" cm="1">
        <f t="array" ref="AV41">IF($AM$20="A",
IFERROR(INDEX($CE$33:$CE$35, $BQ41), "-"),
IFERROR(INDEX(($CE$26:$CE$28, $CE$29:$CE$31), $BQ41, , $BR41), "-"))</f>
        <v>-</v>
      </c>
      <c r="AW41" s="242" t="str">
        <f t="shared" si="15"/>
        <v>-</v>
      </c>
      <c r="AX41" s="242" t="str">
        <f t="shared" si="15"/>
        <v>-</v>
      </c>
      <c r="AY41" s="242" t="str">
        <f t="shared" si="15"/>
        <v>-</v>
      </c>
      <c r="AZ41" s="242" t="str">
        <f t="shared" si="15"/>
        <v>-</v>
      </c>
      <c r="BA41" s="242" t="str">
        <f t="shared" si="16"/>
        <v>-</v>
      </c>
      <c r="BB41" s="242" t="str">
        <f t="shared" si="16"/>
        <v>-</v>
      </c>
      <c r="BC41" s="242" t="str">
        <f t="shared" si="16"/>
        <v>-</v>
      </c>
      <c r="BD41" s="242" t="str">
        <f t="shared" si="16"/>
        <v>-</v>
      </c>
      <c r="BE41" s="242" t="str">
        <f t="shared" si="17"/>
        <v>-</v>
      </c>
      <c r="BF41" s="242" t="str">
        <f t="shared" si="17"/>
        <v>-</v>
      </c>
      <c r="BG41" s="242" t="str">
        <f t="shared" si="17"/>
        <v>-</v>
      </c>
      <c r="BH41" s="242" t="str">
        <f t="shared" si="17"/>
        <v>-</v>
      </c>
      <c r="BI41" s="242" t="str">
        <f t="shared" si="19"/>
        <v>-</v>
      </c>
      <c r="BJ41" s="242" t="str">
        <f t="shared" si="19"/>
        <v>-</v>
      </c>
      <c r="BK41" s="242" t="str">
        <f t="shared" si="19"/>
        <v>-</v>
      </c>
      <c r="BL41" s="242" t="str">
        <f t="shared" si="19"/>
        <v>-</v>
      </c>
      <c r="BM41" s="245" t="str" cm="1">
        <f t="array" ref="BM41">IFERROR(INDEX($CD$38:$CD$41, $BT41), "-")</f>
        <v>-</v>
      </c>
      <c r="BN41" s="242" t="str" cm="1">
        <f t="array" ref="BN41">IFERROR(INDEX($CD$38:$CD$41, $BS41), "-")</f>
        <v>-</v>
      </c>
      <c r="BO41" s="242">
        <f t="shared" si="20"/>
        <v>0</v>
      </c>
      <c r="BP41" s="242">
        <f t="shared" si="21"/>
        <v>0</v>
      </c>
      <c r="BQ41" s="247" t="str">
        <f t="shared" si="22"/>
        <v>-</v>
      </c>
      <c r="BR41" s="247" t="str">
        <f t="shared" si="4"/>
        <v>-</v>
      </c>
      <c r="BS41" s="247" t="str">
        <f t="shared" si="5"/>
        <v>-</v>
      </c>
      <c r="BT41" s="247" t="str">
        <f t="shared" si="6"/>
        <v>-</v>
      </c>
      <c r="BU41" s="247">
        <f t="shared" si="23"/>
        <v>0</v>
      </c>
      <c r="BV41" s="247" t="str">
        <f t="shared" si="24"/>
        <v>-</v>
      </c>
      <c r="BW41" s="232"/>
      <c r="BX41" s="253">
        <v>4</v>
      </c>
      <c r="BZ41" s="261" t="s">
        <v>4846</v>
      </c>
      <c r="CA41" s="262"/>
      <c r="CB41" s="263"/>
      <c r="CC41" s="264"/>
      <c r="CD41" s="255">
        <v>1</v>
      </c>
      <c r="CF41" s="232"/>
      <c r="CH41" s="252">
        <v>1</v>
      </c>
      <c r="CI41" s="252">
        <f t="shared" si="25"/>
        <v>1</v>
      </c>
      <c r="CJ41" s="252">
        <f t="shared" si="26"/>
        <v>1</v>
      </c>
      <c r="CK41" s="259">
        <f t="shared" si="27"/>
        <v>1</v>
      </c>
      <c r="CM41" s="251">
        <f t="shared" si="28"/>
        <v>0.45</v>
      </c>
      <c r="CN41" s="251">
        <f t="shared" si="29"/>
        <v>0.85</v>
      </c>
      <c r="CO41" s="251">
        <f t="shared" si="30"/>
        <v>0.15</v>
      </c>
      <c r="CP41" s="251">
        <f t="shared" si="31"/>
        <v>6.9487500000000004</v>
      </c>
    </row>
    <row r="42" spans="1:94" ht="12.75" customHeight="1" x14ac:dyDescent="0.2">
      <c r="A42" s="240"/>
      <c r="B42" s="228">
        <v>19</v>
      </c>
      <c r="C42" s="137"/>
      <c r="D42" s="65"/>
      <c r="E42" s="241" t="str">
        <f>IF(ISBLANK(D42), "", VLOOKUP(D42, Z!$A$2:$C$4127, 3, FALSE))</f>
        <v/>
      </c>
      <c r="F42" s="138"/>
      <c r="G42" s="120"/>
      <c r="H42" s="120"/>
      <c r="I42" s="120"/>
      <c r="J42" s="120"/>
      <c r="K42" s="139"/>
      <c r="L42" s="168"/>
      <c r="M42" s="139"/>
      <c r="N42" s="139"/>
      <c r="O42" s="242">
        <f t="shared" si="0"/>
        <v>0</v>
      </c>
      <c r="P42" s="139"/>
      <c r="Q42" s="242">
        <f t="shared" si="7"/>
        <v>0</v>
      </c>
      <c r="R42" s="242" t="str">
        <f t="shared" si="8"/>
        <v>-</v>
      </c>
      <c r="S42" s="140"/>
      <c r="T42" s="141"/>
      <c r="U42" s="120"/>
      <c r="V42" s="139"/>
      <c r="W42" s="166"/>
      <c r="X42" s="243">
        <f t="shared" si="9"/>
        <v>0</v>
      </c>
      <c r="Y42" s="140"/>
      <c r="Z42" s="141"/>
      <c r="AA42" s="139"/>
      <c r="AB42" s="120"/>
      <c r="AC42" s="139"/>
      <c r="AD42" s="166"/>
      <c r="AE42" s="243">
        <f t="shared" si="10"/>
        <v>0</v>
      </c>
      <c r="AF42" s="142"/>
      <c r="AG42" s="137"/>
      <c r="AH42" s="65"/>
      <c r="AI42" s="241" t="str">
        <f>IF(ISBLANK(AH42), "", VLOOKUP(AH42, Z!$A$2:$C$4127, 3, FALSE))</f>
        <v/>
      </c>
      <c r="AJ42" s="143"/>
      <c r="AK42" s="244">
        <f t="shared" si="11"/>
        <v>0</v>
      </c>
      <c r="AL42" s="232"/>
      <c r="AM42" s="242">
        <f t="shared" si="12"/>
        <v>0</v>
      </c>
      <c r="AN42" s="228">
        <f>15</f>
        <v>15</v>
      </c>
      <c r="AO42" s="228">
        <v>0.75</v>
      </c>
      <c r="AP42" s="242" t="str">
        <f t="shared" si="13"/>
        <v>-</v>
      </c>
      <c r="AQ42" s="242" t="str">
        <f t="shared" si="14"/>
        <v>-</v>
      </c>
      <c r="AR42" s="245" t="str" cm="1">
        <f t="array" ref="AR42">IF($AM$20="A",
IFERROR(INDEX($BZ$33:$CC$35, $BQ42,), "-"),
IFERROR(INDEX(($BZ$26:$CC$28,$BZ$29:$CC$31), $BQ42, , $BR42), "-"))</f>
        <v>-</v>
      </c>
      <c r="AS42" s="245"/>
      <c r="AT42" s="245"/>
      <c r="AU42" s="245"/>
      <c r="AV42" s="246" t="str" cm="1">
        <f t="array" ref="AV42">IF($AM$20="A",
IFERROR(INDEX($CE$33:$CE$35, $BQ42), "-"),
IFERROR(INDEX(($CE$26:$CE$28, $CE$29:$CE$31), $BQ42, , $BR42), "-"))</f>
        <v>-</v>
      </c>
      <c r="AW42" s="242" t="str">
        <f t="shared" si="15"/>
        <v>-</v>
      </c>
      <c r="AX42" s="242" t="str">
        <f t="shared" si="15"/>
        <v>-</v>
      </c>
      <c r="AY42" s="242" t="str">
        <f t="shared" si="15"/>
        <v>-</v>
      </c>
      <c r="AZ42" s="242" t="str">
        <f t="shared" si="15"/>
        <v>-</v>
      </c>
      <c r="BA42" s="242" t="str">
        <f t="shared" si="16"/>
        <v>-</v>
      </c>
      <c r="BB42" s="242" t="str">
        <f t="shared" si="16"/>
        <v>-</v>
      </c>
      <c r="BC42" s="242" t="str">
        <f t="shared" si="16"/>
        <v>-</v>
      </c>
      <c r="BD42" s="242" t="str">
        <f t="shared" si="16"/>
        <v>-</v>
      </c>
      <c r="BE42" s="242" t="str">
        <f t="shared" si="17"/>
        <v>-</v>
      </c>
      <c r="BF42" s="242" t="str">
        <f t="shared" si="17"/>
        <v>-</v>
      </c>
      <c r="BG42" s="242" t="str">
        <f t="shared" si="17"/>
        <v>-</v>
      </c>
      <c r="BH42" s="242" t="str">
        <f t="shared" si="17"/>
        <v>-</v>
      </c>
      <c r="BI42" s="242" t="str">
        <f t="shared" si="19"/>
        <v>-</v>
      </c>
      <c r="BJ42" s="242" t="str">
        <f t="shared" si="19"/>
        <v>-</v>
      </c>
      <c r="BK42" s="242" t="str">
        <f t="shared" si="19"/>
        <v>-</v>
      </c>
      <c r="BL42" s="242" t="str">
        <f t="shared" si="19"/>
        <v>-</v>
      </c>
      <c r="BM42" s="245" t="str" cm="1">
        <f t="array" ref="BM42">IFERROR(INDEX($CD$38:$CD$41, $BT42), "-")</f>
        <v>-</v>
      </c>
      <c r="BN42" s="242" t="str" cm="1">
        <f t="array" ref="BN42">IFERROR(INDEX($CD$38:$CD$41, $BS42), "-")</f>
        <v>-</v>
      </c>
      <c r="BO42" s="242">
        <f t="shared" si="20"/>
        <v>0</v>
      </c>
      <c r="BP42" s="242">
        <f t="shared" si="21"/>
        <v>0</v>
      </c>
      <c r="BQ42" s="247" t="str">
        <f t="shared" si="22"/>
        <v>-</v>
      </c>
      <c r="BR42" s="247" t="str">
        <f t="shared" si="4"/>
        <v>-</v>
      </c>
      <c r="BS42" s="247" t="str">
        <f t="shared" si="5"/>
        <v>-</v>
      </c>
      <c r="BT42" s="247" t="str">
        <f t="shared" si="6"/>
        <v>-</v>
      </c>
      <c r="BU42" s="247">
        <f t="shared" si="23"/>
        <v>0</v>
      </c>
      <c r="BV42" s="247" t="str">
        <f t="shared" si="24"/>
        <v>-</v>
      </c>
      <c r="BW42" s="232"/>
      <c r="CF42" s="232"/>
      <c r="CH42" s="252">
        <v>1.1000000000000001</v>
      </c>
      <c r="CI42" s="252">
        <f t="shared" si="25"/>
        <v>0.99560000000000004</v>
      </c>
      <c r="CJ42" s="252">
        <f t="shared" si="26"/>
        <v>0.95799999999999996</v>
      </c>
      <c r="CK42" s="259">
        <f t="shared" si="27"/>
        <v>1.0584572117316191</v>
      </c>
      <c r="CM42" s="251">
        <f t="shared" si="28"/>
        <v>0.49500000000000005</v>
      </c>
      <c r="CN42" s="251">
        <f t="shared" si="29"/>
        <v>0.81429999999999991</v>
      </c>
      <c r="CO42" s="251">
        <f t="shared" si="30"/>
        <v>0.15876858175974287</v>
      </c>
      <c r="CP42" s="251">
        <f t="shared" si="31"/>
        <v>6.9181755000000011</v>
      </c>
    </row>
    <row r="43" spans="1:94" ht="12.75" customHeight="1" x14ac:dyDescent="0.2">
      <c r="A43" s="240"/>
      <c r="B43" s="228">
        <v>20</v>
      </c>
      <c r="C43" s="137"/>
      <c r="D43" s="65"/>
      <c r="E43" s="241" t="str">
        <f>IF(ISBLANK(D43), "", VLOOKUP(D43, Z!$A$2:$C$4127, 3, FALSE))</f>
        <v/>
      </c>
      <c r="F43" s="138"/>
      <c r="G43" s="120"/>
      <c r="H43" s="120"/>
      <c r="I43" s="120"/>
      <c r="J43" s="120"/>
      <c r="K43" s="139"/>
      <c r="L43" s="168"/>
      <c r="M43" s="139"/>
      <c r="N43" s="139"/>
      <c r="O43" s="242">
        <f t="shared" si="0"/>
        <v>0</v>
      </c>
      <c r="P43" s="139"/>
      <c r="Q43" s="242">
        <f t="shared" si="7"/>
        <v>0</v>
      </c>
      <c r="R43" s="242" t="str">
        <f t="shared" si="8"/>
        <v>-</v>
      </c>
      <c r="S43" s="140"/>
      <c r="T43" s="141"/>
      <c r="U43" s="120"/>
      <c r="V43" s="139"/>
      <c r="W43" s="166"/>
      <c r="X43" s="243">
        <f t="shared" si="9"/>
        <v>0</v>
      </c>
      <c r="Y43" s="140"/>
      <c r="Z43" s="141"/>
      <c r="AA43" s="139"/>
      <c r="AB43" s="120"/>
      <c r="AC43" s="139"/>
      <c r="AD43" s="166"/>
      <c r="AE43" s="243">
        <f t="shared" si="10"/>
        <v>0</v>
      </c>
      <c r="AF43" s="142"/>
      <c r="AG43" s="137"/>
      <c r="AH43" s="65"/>
      <c r="AI43" s="241" t="str">
        <f>IF(ISBLANK(AH43), "", VLOOKUP(AH43, Z!$A$2:$C$4127, 3, FALSE))</f>
        <v/>
      </c>
      <c r="AJ43" s="143"/>
      <c r="AK43" s="244">
        <f t="shared" si="11"/>
        <v>0</v>
      </c>
      <c r="AL43" s="232"/>
      <c r="AM43" s="242">
        <f t="shared" si="12"/>
        <v>0</v>
      </c>
      <c r="AN43" s="228">
        <f>15</f>
        <v>15</v>
      </c>
      <c r="AO43" s="228">
        <v>0.75</v>
      </c>
      <c r="AP43" s="242" t="str">
        <f t="shared" si="13"/>
        <v>-</v>
      </c>
      <c r="AQ43" s="242" t="str">
        <f t="shared" si="14"/>
        <v>-</v>
      </c>
      <c r="AR43" s="245" t="str" cm="1">
        <f t="array" ref="AR43">IF($AM$20="A",
IFERROR(INDEX($BZ$33:$CC$35, $BQ43,), "-"),
IFERROR(INDEX(($BZ$26:$CC$28,$BZ$29:$CC$31), $BQ43, , $BR43), "-"))</f>
        <v>-</v>
      </c>
      <c r="AS43" s="245"/>
      <c r="AT43" s="245"/>
      <c r="AU43" s="245"/>
      <c r="AV43" s="246" t="str" cm="1">
        <f t="array" ref="AV43">IF($AM$20="A",
IFERROR(INDEX($CE$33:$CE$35, $BQ43), "-"),
IFERROR(INDEX(($CE$26:$CE$28, $CE$29:$CE$31), $BQ43, , $BR43), "-"))</f>
        <v>-</v>
      </c>
      <c r="AW43" s="242" t="str">
        <f t="shared" si="15"/>
        <v>-</v>
      </c>
      <c r="AX43" s="242" t="str">
        <f t="shared" si="15"/>
        <v>-</v>
      </c>
      <c r="AY43" s="242" t="str">
        <f t="shared" si="15"/>
        <v>-</v>
      </c>
      <c r="AZ43" s="242" t="str">
        <f t="shared" si="15"/>
        <v>-</v>
      </c>
      <c r="BA43" s="242" t="str">
        <f t="shared" si="16"/>
        <v>-</v>
      </c>
      <c r="BB43" s="242" t="str">
        <f t="shared" si="16"/>
        <v>-</v>
      </c>
      <c r="BC43" s="242" t="str">
        <f t="shared" si="16"/>
        <v>-</v>
      </c>
      <c r="BD43" s="242" t="str">
        <f t="shared" si="16"/>
        <v>-</v>
      </c>
      <c r="BE43" s="242" t="str">
        <f t="shared" si="17"/>
        <v>-</v>
      </c>
      <c r="BF43" s="242" t="str">
        <f t="shared" si="17"/>
        <v>-</v>
      </c>
      <c r="BG43" s="242" t="str">
        <f t="shared" si="17"/>
        <v>-</v>
      </c>
      <c r="BH43" s="242" t="str">
        <f t="shared" si="17"/>
        <v>-</v>
      </c>
      <c r="BI43" s="242" t="str">
        <f t="shared" si="19"/>
        <v>-</v>
      </c>
      <c r="BJ43" s="242" t="str">
        <f t="shared" si="19"/>
        <v>-</v>
      </c>
      <c r="BK43" s="242" t="str">
        <f t="shared" si="19"/>
        <v>-</v>
      </c>
      <c r="BL43" s="242" t="str">
        <f t="shared" si="19"/>
        <v>-</v>
      </c>
      <c r="BM43" s="245" t="str" cm="1">
        <f t="array" ref="BM43">IFERROR(INDEX($CD$38:$CD$41, $BT43), "-")</f>
        <v>-</v>
      </c>
      <c r="BN43" s="242" t="str" cm="1">
        <f t="array" ref="BN43">IFERROR(INDEX($CD$38:$CD$41, $BS43), "-")</f>
        <v>-</v>
      </c>
      <c r="BO43" s="242">
        <f t="shared" si="20"/>
        <v>0</v>
      </c>
      <c r="BP43" s="242">
        <f t="shared" si="21"/>
        <v>0</v>
      </c>
      <c r="BQ43" s="247" t="str">
        <f t="shared" si="22"/>
        <v>-</v>
      </c>
      <c r="BR43" s="247" t="str">
        <f t="shared" si="4"/>
        <v>-</v>
      </c>
      <c r="BS43" s="247" t="str">
        <f t="shared" si="5"/>
        <v>-</v>
      </c>
      <c r="BT43" s="247" t="str">
        <f t="shared" si="6"/>
        <v>-</v>
      </c>
      <c r="BU43" s="247">
        <f t="shared" si="23"/>
        <v>0</v>
      </c>
      <c r="BV43" s="247" t="str">
        <f t="shared" si="24"/>
        <v>-</v>
      </c>
      <c r="BW43" s="232"/>
      <c r="BX43" s="253">
        <v>1</v>
      </c>
      <c r="BZ43" s="261" t="s">
        <v>5040</v>
      </c>
      <c r="CA43" s="262"/>
      <c r="CB43" s="263"/>
      <c r="CC43" s="264"/>
      <c r="CD43" s="247" t="s">
        <v>2</v>
      </c>
      <c r="CF43" s="232"/>
      <c r="CH43" s="252">
        <v>1.2</v>
      </c>
      <c r="CI43" s="252">
        <f t="shared" si="25"/>
        <v>0.98440000000000005</v>
      </c>
      <c r="CJ43" s="252">
        <f t="shared" si="26"/>
        <v>0.91200000000000003</v>
      </c>
      <c r="CK43" s="259">
        <f t="shared" si="27"/>
        <v>1.1117431938236488</v>
      </c>
      <c r="CM43" s="251">
        <f t="shared" si="28"/>
        <v>0.54</v>
      </c>
      <c r="CN43" s="251">
        <f t="shared" si="29"/>
        <v>0.7752</v>
      </c>
      <c r="CO43" s="251">
        <f t="shared" si="30"/>
        <v>0.16676147907354733</v>
      </c>
      <c r="CP43" s="251">
        <f t="shared" si="31"/>
        <v>6.8403495000000012</v>
      </c>
    </row>
    <row r="44" spans="1:94" ht="12.75" customHeight="1" x14ac:dyDescent="0.2">
      <c r="A44" s="240"/>
      <c r="B44" s="228">
        <v>21</v>
      </c>
      <c r="C44" s="137"/>
      <c r="D44" s="65"/>
      <c r="E44" s="241" t="str">
        <f>IF(ISBLANK(D44), "", VLOOKUP(D44, Z!$A$2:$C$4127, 3, FALSE))</f>
        <v/>
      </c>
      <c r="F44" s="138"/>
      <c r="G44" s="120"/>
      <c r="H44" s="120"/>
      <c r="I44" s="120"/>
      <c r="J44" s="120"/>
      <c r="K44" s="139"/>
      <c r="L44" s="168"/>
      <c r="M44" s="139"/>
      <c r="N44" s="139"/>
      <c r="O44" s="242">
        <f t="shared" si="0"/>
        <v>0</v>
      </c>
      <c r="P44" s="139"/>
      <c r="Q44" s="242">
        <f t="shared" si="7"/>
        <v>0</v>
      </c>
      <c r="R44" s="242" t="str">
        <f t="shared" si="8"/>
        <v>-</v>
      </c>
      <c r="S44" s="140"/>
      <c r="T44" s="141"/>
      <c r="U44" s="120"/>
      <c r="V44" s="139"/>
      <c r="W44" s="166"/>
      <c r="X44" s="243">
        <f t="shared" si="9"/>
        <v>0</v>
      </c>
      <c r="Y44" s="140"/>
      <c r="Z44" s="141"/>
      <c r="AA44" s="139"/>
      <c r="AB44" s="120"/>
      <c r="AC44" s="139"/>
      <c r="AD44" s="166"/>
      <c r="AE44" s="243">
        <f t="shared" si="10"/>
        <v>0</v>
      </c>
      <c r="AF44" s="142"/>
      <c r="AG44" s="137"/>
      <c r="AH44" s="65"/>
      <c r="AI44" s="241" t="str">
        <f>IF(ISBLANK(AH44), "", VLOOKUP(AH44, Z!$A$2:$C$4127, 3, FALSE))</f>
        <v/>
      </c>
      <c r="AJ44" s="143"/>
      <c r="AK44" s="244">
        <f t="shared" si="11"/>
        <v>0</v>
      </c>
      <c r="AL44" s="232"/>
      <c r="AM44" s="242">
        <f t="shared" si="12"/>
        <v>0</v>
      </c>
      <c r="AN44" s="228">
        <f>15</f>
        <v>15</v>
      </c>
      <c r="AO44" s="228">
        <v>0.75</v>
      </c>
      <c r="AP44" s="242" t="str">
        <f t="shared" si="13"/>
        <v>-</v>
      </c>
      <c r="AQ44" s="242" t="str">
        <f t="shared" si="14"/>
        <v>-</v>
      </c>
      <c r="AR44" s="245" t="str" cm="1">
        <f t="array" ref="AR44">IF($AM$20="A",
IFERROR(INDEX($BZ$33:$CC$35, $BQ44,), "-"),
IFERROR(INDEX(($BZ$26:$CC$28,$BZ$29:$CC$31), $BQ44, , $BR44), "-"))</f>
        <v>-</v>
      </c>
      <c r="AS44" s="245"/>
      <c r="AT44" s="245"/>
      <c r="AU44" s="245"/>
      <c r="AV44" s="246" t="str" cm="1">
        <f t="array" ref="AV44">IF($AM$20="A",
IFERROR(INDEX($CE$33:$CE$35, $BQ44), "-"),
IFERROR(INDEX(($CE$26:$CE$28, $CE$29:$CE$31), $BQ44, , $BR44), "-"))</f>
        <v>-</v>
      </c>
      <c r="AW44" s="242" t="str">
        <f t="shared" si="15"/>
        <v>-</v>
      </c>
      <c r="AX44" s="242" t="str">
        <f t="shared" si="15"/>
        <v>-</v>
      </c>
      <c r="AY44" s="242" t="str">
        <f t="shared" si="15"/>
        <v>-</v>
      </c>
      <c r="AZ44" s="242" t="str">
        <f t="shared" si="15"/>
        <v>-</v>
      </c>
      <c r="BA44" s="242" t="str">
        <f t="shared" si="16"/>
        <v>-</v>
      </c>
      <c r="BB44" s="242" t="str">
        <f t="shared" si="16"/>
        <v>-</v>
      </c>
      <c r="BC44" s="242" t="str">
        <f t="shared" si="16"/>
        <v>-</v>
      </c>
      <c r="BD44" s="242" t="str">
        <f t="shared" si="16"/>
        <v>-</v>
      </c>
      <c r="BE44" s="242" t="str">
        <f t="shared" si="17"/>
        <v>-</v>
      </c>
      <c r="BF44" s="242" t="str">
        <f t="shared" si="17"/>
        <v>-</v>
      </c>
      <c r="BG44" s="242" t="str">
        <f t="shared" si="17"/>
        <v>-</v>
      </c>
      <c r="BH44" s="242" t="str">
        <f t="shared" si="17"/>
        <v>-</v>
      </c>
      <c r="BI44" s="242" t="str">
        <f t="shared" si="19"/>
        <v>-</v>
      </c>
      <c r="BJ44" s="242" t="str">
        <f t="shared" si="19"/>
        <v>-</v>
      </c>
      <c r="BK44" s="242" t="str">
        <f t="shared" si="19"/>
        <v>-</v>
      </c>
      <c r="BL44" s="242" t="str">
        <f t="shared" si="19"/>
        <v>-</v>
      </c>
      <c r="BM44" s="245" t="str" cm="1">
        <f t="array" ref="BM44">IFERROR(INDEX($CD$38:$CD$41, $BT44), "-")</f>
        <v>-</v>
      </c>
      <c r="BN44" s="242" t="str" cm="1">
        <f t="array" ref="BN44">IFERROR(INDEX($CD$38:$CD$41, $BS44), "-")</f>
        <v>-</v>
      </c>
      <c r="BO44" s="242">
        <f t="shared" si="20"/>
        <v>0</v>
      </c>
      <c r="BP44" s="242">
        <f t="shared" si="21"/>
        <v>0</v>
      </c>
      <c r="BQ44" s="247" t="str">
        <f t="shared" si="22"/>
        <v>-</v>
      </c>
      <c r="BR44" s="247" t="str">
        <f t="shared" si="4"/>
        <v>-</v>
      </c>
      <c r="BS44" s="247" t="str">
        <f t="shared" si="5"/>
        <v>-</v>
      </c>
      <c r="BT44" s="247" t="str">
        <f t="shared" si="6"/>
        <v>-</v>
      </c>
      <c r="BU44" s="247">
        <f t="shared" si="23"/>
        <v>0</v>
      </c>
      <c r="BV44" s="247" t="str">
        <f t="shared" si="24"/>
        <v>-</v>
      </c>
      <c r="BW44" s="232"/>
      <c r="BX44" s="253">
        <v>2</v>
      </c>
      <c r="BZ44" s="261" t="s">
        <v>5034</v>
      </c>
      <c r="CA44" s="262"/>
      <c r="CB44" s="263"/>
      <c r="CC44" s="264"/>
      <c r="CD44" s="255">
        <v>1</v>
      </c>
      <c r="CF44" s="232"/>
      <c r="CH44" s="252">
        <v>1.3</v>
      </c>
      <c r="CI44" s="252">
        <f t="shared" si="25"/>
        <v>0.96640000000000004</v>
      </c>
      <c r="CJ44" s="252">
        <f t="shared" si="26"/>
        <v>0.86199999999999999</v>
      </c>
      <c r="CK44" s="259">
        <f t="shared" si="27"/>
        <v>1.1595612582781456</v>
      </c>
      <c r="CM44" s="251">
        <f t="shared" si="28"/>
        <v>0.58500000000000008</v>
      </c>
      <c r="CN44" s="251">
        <f t="shared" si="29"/>
        <v>0.73270000000000002</v>
      </c>
      <c r="CO44" s="251">
        <f t="shared" si="30"/>
        <v>0.17393418874172184</v>
      </c>
      <c r="CP44" s="251">
        <f t="shared" si="31"/>
        <v>6.7152720000000006</v>
      </c>
    </row>
    <row r="45" spans="1:94" ht="12.75" customHeight="1" x14ac:dyDescent="0.2">
      <c r="A45" s="240"/>
      <c r="B45" s="228">
        <v>22</v>
      </c>
      <c r="C45" s="137"/>
      <c r="D45" s="65"/>
      <c r="E45" s="241" t="str">
        <f>IF(ISBLANK(D45), "", VLOOKUP(D45, Z!$A$2:$C$4127, 3, FALSE))</f>
        <v/>
      </c>
      <c r="F45" s="138"/>
      <c r="G45" s="120"/>
      <c r="H45" s="120"/>
      <c r="I45" s="120"/>
      <c r="J45" s="120"/>
      <c r="K45" s="139"/>
      <c r="L45" s="168"/>
      <c r="M45" s="139"/>
      <c r="N45" s="139"/>
      <c r="O45" s="242">
        <f t="shared" si="0"/>
        <v>0</v>
      </c>
      <c r="P45" s="139"/>
      <c r="Q45" s="242">
        <f t="shared" si="7"/>
        <v>0</v>
      </c>
      <c r="R45" s="242" t="str">
        <f t="shared" si="8"/>
        <v>-</v>
      </c>
      <c r="S45" s="140"/>
      <c r="T45" s="141"/>
      <c r="U45" s="120"/>
      <c r="V45" s="139"/>
      <c r="W45" s="166"/>
      <c r="X45" s="243">
        <f t="shared" si="9"/>
        <v>0</v>
      </c>
      <c r="Y45" s="140"/>
      <c r="Z45" s="141"/>
      <c r="AA45" s="139"/>
      <c r="AB45" s="120"/>
      <c r="AC45" s="139"/>
      <c r="AD45" s="166"/>
      <c r="AE45" s="243">
        <f t="shared" si="10"/>
        <v>0</v>
      </c>
      <c r="AF45" s="142"/>
      <c r="AG45" s="137"/>
      <c r="AH45" s="65"/>
      <c r="AI45" s="241" t="str">
        <f>IF(ISBLANK(AH45), "", VLOOKUP(AH45, Z!$A$2:$C$4127, 3, FALSE))</f>
        <v/>
      </c>
      <c r="AJ45" s="143"/>
      <c r="AK45" s="244">
        <f t="shared" si="11"/>
        <v>0</v>
      </c>
      <c r="AL45" s="232"/>
      <c r="AM45" s="242">
        <f t="shared" si="12"/>
        <v>0</v>
      </c>
      <c r="AN45" s="228">
        <f>15</f>
        <v>15</v>
      </c>
      <c r="AO45" s="228">
        <v>0.75</v>
      </c>
      <c r="AP45" s="242" t="str">
        <f t="shared" si="13"/>
        <v>-</v>
      </c>
      <c r="AQ45" s="242" t="str">
        <f t="shared" si="14"/>
        <v>-</v>
      </c>
      <c r="AR45" s="245" t="str" cm="1">
        <f t="array" ref="AR45">IF($AM$20="A",
IFERROR(INDEX($BZ$33:$CC$35, $BQ45,), "-"),
IFERROR(INDEX(($BZ$26:$CC$28,$BZ$29:$CC$31), $BQ45, , $BR45), "-"))</f>
        <v>-</v>
      </c>
      <c r="AS45" s="245"/>
      <c r="AT45" s="245"/>
      <c r="AU45" s="245"/>
      <c r="AV45" s="246" t="str" cm="1">
        <f t="array" ref="AV45">IF($AM$20="A",
IFERROR(INDEX($CE$33:$CE$35, $BQ45), "-"),
IFERROR(INDEX(($CE$26:$CE$28, $CE$29:$CE$31), $BQ45, , $BR45), "-"))</f>
        <v>-</v>
      </c>
      <c r="AW45" s="242" t="str">
        <f t="shared" si="15"/>
        <v>-</v>
      </c>
      <c r="AX45" s="242" t="str">
        <f t="shared" si="15"/>
        <v>-</v>
      </c>
      <c r="AY45" s="242" t="str">
        <f t="shared" si="15"/>
        <v>-</v>
      </c>
      <c r="AZ45" s="242" t="str">
        <f t="shared" si="15"/>
        <v>-</v>
      </c>
      <c r="BA45" s="242" t="str">
        <f t="shared" si="16"/>
        <v>-</v>
      </c>
      <c r="BB45" s="242" t="str">
        <f t="shared" si="16"/>
        <v>-</v>
      </c>
      <c r="BC45" s="242" t="str">
        <f t="shared" si="16"/>
        <v>-</v>
      </c>
      <c r="BD45" s="242" t="str">
        <f t="shared" si="16"/>
        <v>-</v>
      </c>
      <c r="BE45" s="242" t="str">
        <f t="shared" si="17"/>
        <v>-</v>
      </c>
      <c r="BF45" s="242" t="str">
        <f t="shared" si="17"/>
        <v>-</v>
      </c>
      <c r="BG45" s="242" t="str">
        <f t="shared" si="17"/>
        <v>-</v>
      </c>
      <c r="BH45" s="242" t="str">
        <f t="shared" si="17"/>
        <v>-</v>
      </c>
      <c r="BI45" s="242" t="str">
        <f t="shared" si="19"/>
        <v>-</v>
      </c>
      <c r="BJ45" s="242" t="str">
        <f t="shared" si="19"/>
        <v>-</v>
      </c>
      <c r="BK45" s="242" t="str">
        <f t="shared" si="19"/>
        <v>-</v>
      </c>
      <c r="BL45" s="242" t="str">
        <f t="shared" si="19"/>
        <v>-</v>
      </c>
      <c r="BM45" s="245" t="str" cm="1">
        <f t="array" ref="BM45">IFERROR(INDEX($CD$38:$CD$41, $BT45), "-")</f>
        <v>-</v>
      </c>
      <c r="BN45" s="242" t="str" cm="1">
        <f t="array" ref="BN45">IFERROR(INDEX($CD$38:$CD$41, $BS45), "-")</f>
        <v>-</v>
      </c>
      <c r="BO45" s="242">
        <f t="shared" si="20"/>
        <v>0</v>
      </c>
      <c r="BP45" s="242">
        <f t="shared" si="21"/>
        <v>0</v>
      </c>
      <c r="BQ45" s="247" t="str">
        <f t="shared" si="22"/>
        <v>-</v>
      </c>
      <c r="BR45" s="247" t="str">
        <f t="shared" si="4"/>
        <v>-</v>
      </c>
      <c r="BS45" s="247" t="str">
        <f t="shared" si="5"/>
        <v>-</v>
      </c>
      <c r="BT45" s="247" t="str">
        <f t="shared" si="6"/>
        <v>-</v>
      </c>
      <c r="BU45" s="247">
        <f t="shared" si="23"/>
        <v>0</v>
      </c>
      <c r="BV45" s="247" t="str">
        <f t="shared" si="24"/>
        <v>-</v>
      </c>
      <c r="BW45" s="232"/>
      <c r="BX45" s="253">
        <v>3</v>
      </c>
      <c r="BZ45" s="261" t="s">
        <v>5037</v>
      </c>
      <c r="CA45" s="262"/>
      <c r="CB45" s="263"/>
      <c r="CC45" s="264"/>
      <c r="CD45" s="265">
        <v>0.625</v>
      </c>
      <c r="CF45" s="232"/>
    </row>
    <row r="46" spans="1:94" ht="12.75" customHeight="1" x14ac:dyDescent="0.2">
      <c r="A46" s="240"/>
      <c r="B46" s="228">
        <v>23</v>
      </c>
      <c r="C46" s="137"/>
      <c r="D46" s="65"/>
      <c r="E46" s="241" t="str">
        <f>IF(ISBLANK(D46), "", VLOOKUP(D46, Z!$A$2:$C$4127, 3, FALSE))</f>
        <v/>
      </c>
      <c r="F46" s="138"/>
      <c r="G46" s="120"/>
      <c r="H46" s="120"/>
      <c r="I46" s="120"/>
      <c r="J46" s="120"/>
      <c r="K46" s="139"/>
      <c r="L46" s="168"/>
      <c r="M46" s="139"/>
      <c r="N46" s="139"/>
      <c r="O46" s="242">
        <f t="shared" si="0"/>
        <v>0</v>
      </c>
      <c r="P46" s="139"/>
      <c r="Q46" s="242">
        <f t="shared" si="7"/>
        <v>0</v>
      </c>
      <c r="R46" s="242" t="str">
        <f t="shared" si="8"/>
        <v>-</v>
      </c>
      <c r="S46" s="140"/>
      <c r="T46" s="141"/>
      <c r="U46" s="120"/>
      <c r="V46" s="139"/>
      <c r="W46" s="166"/>
      <c r="X46" s="243">
        <f t="shared" si="9"/>
        <v>0</v>
      </c>
      <c r="Y46" s="140"/>
      <c r="Z46" s="141"/>
      <c r="AA46" s="139"/>
      <c r="AB46" s="120"/>
      <c r="AC46" s="139"/>
      <c r="AD46" s="166"/>
      <c r="AE46" s="243">
        <f t="shared" si="10"/>
        <v>0</v>
      </c>
      <c r="AF46" s="142"/>
      <c r="AG46" s="137"/>
      <c r="AH46" s="65"/>
      <c r="AI46" s="241" t="str">
        <f>IF(ISBLANK(AH46), "", VLOOKUP(AH46, Z!$A$2:$C$4127, 3, FALSE))</f>
        <v/>
      </c>
      <c r="AJ46" s="143"/>
      <c r="AK46" s="244">
        <f t="shared" si="11"/>
        <v>0</v>
      </c>
      <c r="AL46" s="232"/>
      <c r="AM46" s="242">
        <f t="shared" si="12"/>
        <v>0</v>
      </c>
      <c r="AN46" s="228">
        <f>15</f>
        <v>15</v>
      </c>
      <c r="AO46" s="228">
        <v>0.75</v>
      </c>
      <c r="AP46" s="242" t="str">
        <f t="shared" si="13"/>
        <v>-</v>
      </c>
      <c r="AQ46" s="242" t="str">
        <f t="shared" si="14"/>
        <v>-</v>
      </c>
      <c r="AR46" s="245" t="str" cm="1">
        <f t="array" ref="AR46">IF($AM$20="A",
IFERROR(INDEX($BZ$33:$CC$35, $BQ46,), "-"),
IFERROR(INDEX(($BZ$26:$CC$28,$BZ$29:$CC$31), $BQ46, , $BR46), "-"))</f>
        <v>-</v>
      </c>
      <c r="AS46" s="245"/>
      <c r="AT46" s="245"/>
      <c r="AU46" s="245"/>
      <c r="AV46" s="246" t="str" cm="1">
        <f t="array" ref="AV46">IF($AM$20="A",
IFERROR(INDEX($CE$33:$CE$35, $BQ46), "-"),
IFERROR(INDEX(($CE$26:$CE$28, $CE$29:$CE$31), $BQ46, , $BR46), "-"))</f>
        <v>-</v>
      </c>
      <c r="AW46" s="242" t="str">
        <f t="shared" si="15"/>
        <v>-</v>
      </c>
      <c r="AX46" s="242" t="str">
        <f t="shared" si="15"/>
        <v>-</v>
      </c>
      <c r="AY46" s="242" t="str">
        <f t="shared" si="15"/>
        <v>-</v>
      </c>
      <c r="AZ46" s="242" t="str">
        <f t="shared" si="15"/>
        <v>-</v>
      </c>
      <c r="BA46" s="242" t="str">
        <f t="shared" si="16"/>
        <v>-</v>
      </c>
      <c r="BB46" s="242" t="str">
        <f t="shared" si="16"/>
        <v>-</v>
      </c>
      <c r="BC46" s="242" t="str">
        <f t="shared" si="16"/>
        <v>-</v>
      </c>
      <c r="BD46" s="242" t="str">
        <f t="shared" si="16"/>
        <v>-</v>
      </c>
      <c r="BE46" s="242" t="str">
        <f t="shared" si="17"/>
        <v>-</v>
      </c>
      <c r="BF46" s="242" t="str">
        <f t="shared" si="17"/>
        <v>-</v>
      </c>
      <c r="BG46" s="242" t="str">
        <f t="shared" si="17"/>
        <v>-</v>
      </c>
      <c r="BH46" s="242" t="str">
        <f t="shared" si="17"/>
        <v>-</v>
      </c>
      <c r="BI46" s="242" t="str">
        <f t="shared" si="19"/>
        <v>-</v>
      </c>
      <c r="BJ46" s="242" t="str">
        <f t="shared" si="19"/>
        <v>-</v>
      </c>
      <c r="BK46" s="242" t="str">
        <f t="shared" si="19"/>
        <v>-</v>
      </c>
      <c r="BL46" s="242" t="str">
        <f t="shared" si="19"/>
        <v>-</v>
      </c>
      <c r="BM46" s="245" t="str" cm="1">
        <f t="array" ref="BM46">IFERROR(INDEX($CD$38:$CD$41, $BT46), "-")</f>
        <v>-</v>
      </c>
      <c r="BN46" s="242" t="str" cm="1">
        <f t="array" ref="BN46">IFERROR(INDEX($CD$38:$CD$41, $BS46), "-")</f>
        <v>-</v>
      </c>
      <c r="BO46" s="242">
        <f t="shared" si="20"/>
        <v>0</v>
      </c>
      <c r="BP46" s="242">
        <f t="shared" si="21"/>
        <v>0</v>
      </c>
      <c r="BQ46" s="247" t="str">
        <f t="shared" si="22"/>
        <v>-</v>
      </c>
      <c r="BR46" s="247" t="str">
        <f t="shared" si="4"/>
        <v>-</v>
      </c>
      <c r="BS46" s="247" t="str">
        <f t="shared" si="5"/>
        <v>-</v>
      </c>
      <c r="BT46" s="247" t="str">
        <f t="shared" si="6"/>
        <v>-</v>
      </c>
      <c r="BU46" s="247">
        <f t="shared" si="23"/>
        <v>0</v>
      </c>
      <c r="BV46" s="247" t="str">
        <f t="shared" si="24"/>
        <v>-</v>
      </c>
      <c r="BW46" s="232"/>
      <c r="BX46" s="253">
        <v>4</v>
      </c>
      <c r="BZ46" s="261" t="s">
        <v>5038</v>
      </c>
      <c r="CA46" s="262"/>
      <c r="CB46" s="263"/>
      <c r="CC46" s="264"/>
      <c r="CD46" s="255">
        <v>1</v>
      </c>
      <c r="CF46" s="232"/>
    </row>
    <row r="47" spans="1:94" ht="12.75" customHeight="1" x14ac:dyDescent="0.2">
      <c r="A47" s="240"/>
      <c r="B47" s="228">
        <v>24</v>
      </c>
      <c r="C47" s="137"/>
      <c r="D47" s="65"/>
      <c r="E47" s="241" t="str">
        <f>IF(ISBLANK(D47), "", VLOOKUP(D47, Z!$A$2:$C$4127, 3, FALSE))</f>
        <v/>
      </c>
      <c r="F47" s="138"/>
      <c r="G47" s="120"/>
      <c r="H47" s="120"/>
      <c r="I47" s="120"/>
      <c r="J47" s="120"/>
      <c r="K47" s="139"/>
      <c r="L47" s="168"/>
      <c r="M47" s="139"/>
      <c r="N47" s="139"/>
      <c r="O47" s="242">
        <f t="shared" si="0"/>
        <v>0</v>
      </c>
      <c r="P47" s="139"/>
      <c r="Q47" s="242">
        <f t="shared" si="7"/>
        <v>0</v>
      </c>
      <c r="R47" s="242" t="str">
        <f t="shared" si="8"/>
        <v>-</v>
      </c>
      <c r="S47" s="140"/>
      <c r="T47" s="141"/>
      <c r="U47" s="120"/>
      <c r="V47" s="139"/>
      <c r="W47" s="166"/>
      <c r="X47" s="243">
        <f t="shared" si="9"/>
        <v>0</v>
      </c>
      <c r="Y47" s="140"/>
      <c r="Z47" s="141"/>
      <c r="AA47" s="139"/>
      <c r="AB47" s="120"/>
      <c r="AC47" s="139"/>
      <c r="AD47" s="166"/>
      <c r="AE47" s="243">
        <f t="shared" si="10"/>
        <v>0</v>
      </c>
      <c r="AF47" s="142"/>
      <c r="AG47" s="137"/>
      <c r="AH47" s="65"/>
      <c r="AI47" s="241" t="str">
        <f>IF(ISBLANK(AH47), "", VLOOKUP(AH47, Z!$A$2:$C$4127, 3, FALSE))</f>
        <v/>
      </c>
      <c r="AJ47" s="143"/>
      <c r="AK47" s="244">
        <f t="shared" si="11"/>
        <v>0</v>
      </c>
      <c r="AL47" s="232"/>
      <c r="AM47" s="242">
        <f t="shared" si="12"/>
        <v>0</v>
      </c>
      <c r="AN47" s="228">
        <f>15</f>
        <v>15</v>
      </c>
      <c r="AO47" s="228">
        <v>0.75</v>
      </c>
      <c r="AP47" s="242" t="str">
        <f t="shared" si="13"/>
        <v>-</v>
      </c>
      <c r="AQ47" s="242" t="str">
        <f t="shared" si="14"/>
        <v>-</v>
      </c>
      <c r="AR47" s="245" t="str" cm="1">
        <f t="array" ref="AR47">IF($AM$20="A",
IFERROR(INDEX($BZ$33:$CC$35, $BQ47,), "-"),
IFERROR(INDEX(($BZ$26:$CC$28,$BZ$29:$CC$31), $BQ47, , $BR47), "-"))</f>
        <v>-</v>
      </c>
      <c r="AS47" s="245"/>
      <c r="AT47" s="245"/>
      <c r="AU47" s="245"/>
      <c r="AV47" s="246" t="str" cm="1">
        <f t="array" ref="AV47">IF($AM$20="A",
IFERROR(INDEX($CE$33:$CE$35, $BQ47), "-"),
IFERROR(INDEX(($CE$26:$CE$28, $CE$29:$CE$31), $BQ47, , $BR47), "-"))</f>
        <v>-</v>
      </c>
      <c r="AW47" s="242" t="str">
        <f t="shared" si="15"/>
        <v>-</v>
      </c>
      <c r="AX47" s="242" t="str">
        <f t="shared" si="15"/>
        <v>-</v>
      </c>
      <c r="AY47" s="242" t="str">
        <f t="shared" si="15"/>
        <v>-</v>
      </c>
      <c r="AZ47" s="242" t="str">
        <f t="shared" si="15"/>
        <v>-</v>
      </c>
      <c r="BA47" s="242" t="str">
        <f t="shared" si="16"/>
        <v>-</v>
      </c>
      <c r="BB47" s="242" t="str">
        <f t="shared" si="16"/>
        <v>-</v>
      </c>
      <c r="BC47" s="242" t="str">
        <f t="shared" si="16"/>
        <v>-</v>
      </c>
      <c r="BD47" s="242" t="str">
        <f t="shared" si="16"/>
        <v>-</v>
      </c>
      <c r="BE47" s="242" t="str">
        <f t="shared" si="17"/>
        <v>-</v>
      </c>
      <c r="BF47" s="242" t="str">
        <f t="shared" si="17"/>
        <v>-</v>
      </c>
      <c r="BG47" s="242" t="str">
        <f t="shared" si="17"/>
        <v>-</v>
      </c>
      <c r="BH47" s="242" t="str">
        <f t="shared" si="17"/>
        <v>-</v>
      </c>
      <c r="BI47" s="242" t="str">
        <f t="shared" si="19"/>
        <v>-</v>
      </c>
      <c r="BJ47" s="242" t="str">
        <f t="shared" si="19"/>
        <v>-</v>
      </c>
      <c r="BK47" s="242" t="str">
        <f t="shared" si="19"/>
        <v>-</v>
      </c>
      <c r="BL47" s="242" t="str">
        <f t="shared" si="19"/>
        <v>-</v>
      </c>
      <c r="BM47" s="245" t="str" cm="1">
        <f t="array" ref="BM47">IFERROR(INDEX($CD$38:$CD$41, $BT47), "-")</f>
        <v>-</v>
      </c>
      <c r="BN47" s="242" t="str" cm="1">
        <f t="array" ref="BN47">IFERROR(INDEX($CD$38:$CD$41, $BS47), "-")</f>
        <v>-</v>
      </c>
      <c r="BO47" s="242">
        <f t="shared" si="20"/>
        <v>0</v>
      </c>
      <c r="BP47" s="242">
        <f t="shared" si="21"/>
        <v>0</v>
      </c>
      <c r="BQ47" s="247" t="str">
        <f t="shared" si="22"/>
        <v>-</v>
      </c>
      <c r="BR47" s="247" t="str">
        <f t="shared" si="4"/>
        <v>-</v>
      </c>
      <c r="BS47" s="247" t="str">
        <f t="shared" si="5"/>
        <v>-</v>
      </c>
      <c r="BT47" s="247" t="str">
        <f t="shared" si="6"/>
        <v>-</v>
      </c>
      <c r="BU47" s="247">
        <f t="shared" si="23"/>
        <v>0</v>
      </c>
      <c r="BV47" s="247" t="str">
        <f t="shared" si="24"/>
        <v>-</v>
      </c>
      <c r="BW47" s="232"/>
      <c r="CF47" s="232"/>
    </row>
    <row r="48" spans="1:94" ht="12.75" customHeight="1" x14ac:dyDescent="0.2">
      <c r="A48" s="240"/>
      <c r="B48" s="228">
        <v>25</v>
      </c>
      <c r="C48" s="137"/>
      <c r="D48" s="65"/>
      <c r="E48" s="241" t="str">
        <f>IF(ISBLANK(D48), "", VLOOKUP(D48, Z!$A$2:$C$4127, 3, FALSE))</f>
        <v/>
      </c>
      <c r="F48" s="138"/>
      <c r="G48" s="120"/>
      <c r="H48" s="120"/>
      <c r="I48" s="120"/>
      <c r="J48" s="120"/>
      <c r="K48" s="139"/>
      <c r="L48" s="168"/>
      <c r="M48" s="139"/>
      <c r="N48" s="139"/>
      <c r="O48" s="242">
        <f t="shared" si="0"/>
        <v>0</v>
      </c>
      <c r="P48" s="139"/>
      <c r="Q48" s="242">
        <f t="shared" si="7"/>
        <v>0</v>
      </c>
      <c r="R48" s="242" t="str">
        <f t="shared" si="8"/>
        <v>-</v>
      </c>
      <c r="S48" s="140"/>
      <c r="T48" s="141"/>
      <c r="U48" s="120"/>
      <c r="V48" s="139"/>
      <c r="W48" s="166"/>
      <c r="X48" s="243">
        <f t="shared" si="9"/>
        <v>0</v>
      </c>
      <c r="Y48" s="140"/>
      <c r="Z48" s="141"/>
      <c r="AA48" s="139"/>
      <c r="AB48" s="120"/>
      <c r="AC48" s="139"/>
      <c r="AD48" s="166"/>
      <c r="AE48" s="243">
        <f t="shared" si="10"/>
        <v>0</v>
      </c>
      <c r="AF48" s="142"/>
      <c r="AG48" s="137"/>
      <c r="AH48" s="65"/>
      <c r="AI48" s="241" t="str">
        <f>IF(ISBLANK(AH48), "", VLOOKUP(AH48, Z!$A$2:$C$4127, 3, FALSE))</f>
        <v/>
      </c>
      <c r="AJ48" s="143"/>
      <c r="AK48" s="244">
        <f t="shared" si="11"/>
        <v>0</v>
      </c>
      <c r="AL48" s="232"/>
      <c r="AM48" s="242">
        <f t="shared" si="12"/>
        <v>0</v>
      </c>
      <c r="AN48" s="228">
        <f>15</f>
        <v>15</v>
      </c>
      <c r="AO48" s="228">
        <v>0.75</v>
      </c>
      <c r="AP48" s="242" t="str">
        <f t="shared" si="13"/>
        <v>-</v>
      </c>
      <c r="AQ48" s="242" t="str">
        <f t="shared" si="14"/>
        <v>-</v>
      </c>
      <c r="AR48" s="245" t="str" cm="1">
        <f t="array" ref="AR48">IF($AM$20="A",
IFERROR(INDEX($BZ$33:$CC$35, $BQ48,), "-"),
IFERROR(INDEX(($BZ$26:$CC$28,$BZ$29:$CC$31), $BQ48, , $BR48), "-"))</f>
        <v>-</v>
      </c>
      <c r="AS48" s="245"/>
      <c r="AT48" s="245"/>
      <c r="AU48" s="245"/>
      <c r="AV48" s="246" t="str" cm="1">
        <f t="array" ref="AV48">IF($AM$20="A",
IFERROR(INDEX($CE$33:$CE$35, $BQ48), "-"),
IFERROR(INDEX(($CE$26:$CE$28, $CE$29:$CE$31), $BQ48, , $BR48), "-"))</f>
        <v>-</v>
      </c>
      <c r="AW48" s="242" t="str">
        <f t="shared" si="15"/>
        <v>-</v>
      </c>
      <c r="AX48" s="242" t="str">
        <f t="shared" si="15"/>
        <v>-</v>
      </c>
      <c r="AY48" s="242" t="str">
        <f t="shared" si="15"/>
        <v>-</v>
      </c>
      <c r="AZ48" s="242" t="str">
        <f t="shared" si="15"/>
        <v>-</v>
      </c>
      <c r="BA48" s="242" t="str">
        <f t="shared" si="16"/>
        <v>-</v>
      </c>
      <c r="BB48" s="242" t="str">
        <f t="shared" si="16"/>
        <v>-</v>
      </c>
      <c r="BC48" s="242" t="str">
        <f t="shared" si="16"/>
        <v>-</v>
      </c>
      <c r="BD48" s="242" t="str">
        <f t="shared" si="16"/>
        <v>-</v>
      </c>
      <c r="BE48" s="242" t="str">
        <f t="shared" si="17"/>
        <v>-</v>
      </c>
      <c r="BF48" s="242" t="str">
        <f t="shared" si="17"/>
        <v>-</v>
      </c>
      <c r="BG48" s="242" t="str">
        <f t="shared" si="17"/>
        <v>-</v>
      </c>
      <c r="BH48" s="242" t="str">
        <f t="shared" si="17"/>
        <v>-</v>
      </c>
      <c r="BI48" s="242" t="str">
        <f t="shared" si="19"/>
        <v>-</v>
      </c>
      <c r="BJ48" s="242" t="str">
        <f t="shared" si="19"/>
        <v>-</v>
      </c>
      <c r="BK48" s="242" t="str">
        <f t="shared" si="19"/>
        <v>-</v>
      </c>
      <c r="BL48" s="242" t="str">
        <f t="shared" si="19"/>
        <v>-</v>
      </c>
      <c r="BM48" s="245" t="str" cm="1">
        <f t="array" ref="BM48">IFERROR(INDEX($CD$38:$CD$41, $BT48), "-")</f>
        <v>-</v>
      </c>
      <c r="BN48" s="242" t="str" cm="1">
        <f t="array" ref="BN48">IFERROR(INDEX($CD$38:$CD$41, $BS48), "-")</f>
        <v>-</v>
      </c>
      <c r="BO48" s="242">
        <f t="shared" si="20"/>
        <v>0</v>
      </c>
      <c r="BP48" s="242">
        <f t="shared" si="21"/>
        <v>0</v>
      </c>
      <c r="BQ48" s="247" t="str">
        <f t="shared" si="22"/>
        <v>-</v>
      </c>
      <c r="BR48" s="247" t="str">
        <f t="shared" si="4"/>
        <v>-</v>
      </c>
      <c r="BS48" s="247" t="str">
        <f t="shared" si="5"/>
        <v>-</v>
      </c>
      <c r="BT48" s="247" t="str">
        <f t="shared" si="6"/>
        <v>-</v>
      </c>
      <c r="BU48" s="247">
        <f t="shared" si="23"/>
        <v>0</v>
      </c>
      <c r="BV48" s="247" t="str">
        <f t="shared" si="24"/>
        <v>-</v>
      </c>
      <c r="BW48" s="232"/>
      <c r="BX48" s="253">
        <v>1</v>
      </c>
      <c r="BZ48" s="261" t="s">
        <v>5033</v>
      </c>
      <c r="CA48" s="262"/>
      <c r="CB48" s="263"/>
      <c r="CC48" s="264"/>
      <c r="CD48" s="247" t="s">
        <v>2</v>
      </c>
      <c r="CF48" s="232"/>
    </row>
    <row r="49" spans="1:84" ht="12.75" customHeight="1" x14ac:dyDescent="0.2">
      <c r="A49" s="240"/>
      <c r="B49" s="228">
        <v>26</v>
      </c>
      <c r="C49" s="137"/>
      <c r="D49" s="65"/>
      <c r="E49" s="241" t="str">
        <f>IF(ISBLANK(D49), "", VLOOKUP(D49, Z!$A$2:$C$4127, 3, FALSE))</f>
        <v/>
      </c>
      <c r="F49" s="138"/>
      <c r="G49" s="120"/>
      <c r="H49" s="120"/>
      <c r="I49" s="120"/>
      <c r="J49" s="120"/>
      <c r="K49" s="139"/>
      <c r="L49" s="168"/>
      <c r="M49" s="139"/>
      <c r="N49" s="139"/>
      <c r="O49" s="242">
        <f t="shared" si="0"/>
        <v>0</v>
      </c>
      <c r="P49" s="139"/>
      <c r="Q49" s="242">
        <f t="shared" si="7"/>
        <v>0</v>
      </c>
      <c r="R49" s="242" t="str">
        <f t="shared" si="8"/>
        <v>-</v>
      </c>
      <c r="S49" s="140"/>
      <c r="T49" s="141"/>
      <c r="U49" s="120"/>
      <c r="V49" s="139"/>
      <c r="W49" s="166"/>
      <c r="X49" s="243">
        <f t="shared" si="9"/>
        <v>0</v>
      </c>
      <c r="Y49" s="140"/>
      <c r="Z49" s="141"/>
      <c r="AA49" s="139"/>
      <c r="AB49" s="120"/>
      <c r="AC49" s="139"/>
      <c r="AD49" s="166"/>
      <c r="AE49" s="243">
        <f t="shared" si="10"/>
        <v>0</v>
      </c>
      <c r="AF49" s="142"/>
      <c r="AG49" s="137"/>
      <c r="AH49" s="65"/>
      <c r="AI49" s="241" t="str">
        <f>IF(ISBLANK(AH49), "", VLOOKUP(AH49, Z!$A$2:$C$4127, 3, FALSE))</f>
        <v/>
      </c>
      <c r="AJ49" s="143"/>
      <c r="AK49" s="244">
        <f t="shared" si="11"/>
        <v>0</v>
      </c>
      <c r="AL49" s="232"/>
      <c r="AM49" s="242">
        <f t="shared" si="12"/>
        <v>0</v>
      </c>
      <c r="AN49" s="228">
        <f>15</f>
        <v>15</v>
      </c>
      <c r="AO49" s="228">
        <v>0.75</v>
      </c>
      <c r="AP49" s="242" t="str">
        <f t="shared" si="13"/>
        <v>-</v>
      </c>
      <c r="AQ49" s="242" t="str">
        <f t="shared" si="14"/>
        <v>-</v>
      </c>
      <c r="AR49" s="245" t="str" cm="1">
        <f t="array" ref="AR49">IF($AM$20="A",
IFERROR(INDEX($BZ$33:$CC$35, $BQ49,), "-"),
IFERROR(INDEX(($BZ$26:$CC$28,$BZ$29:$CC$31), $BQ49, , $BR49), "-"))</f>
        <v>-</v>
      </c>
      <c r="AS49" s="245"/>
      <c r="AT49" s="245"/>
      <c r="AU49" s="245"/>
      <c r="AV49" s="246" t="str" cm="1">
        <f t="array" ref="AV49">IF($AM$20="A",
IFERROR(INDEX($CE$33:$CE$35, $BQ49), "-"),
IFERROR(INDEX(($CE$26:$CE$28, $CE$29:$CE$31), $BQ49, , $BR49), "-"))</f>
        <v>-</v>
      </c>
      <c r="AW49" s="242" t="str">
        <f t="shared" si="15"/>
        <v>-</v>
      </c>
      <c r="AX49" s="242" t="str">
        <f t="shared" si="15"/>
        <v>-</v>
      </c>
      <c r="AY49" s="242" t="str">
        <f t="shared" si="15"/>
        <v>-</v>
      </c>
      <c r="AZ49" s="242" t="str">
        <f t="shared" si="15"/>
        <v>-</v>
      </c>
      <c r="BA49" s="242" t="str">
        <f t="shared" si="16"/>
        <v>-</v>
      </c>
      <c r="BB49" s="242" t="str">
        <f t="shared" si="16"/>
        <v>-</v>
      </c>
      <c r="BC49" s="242" t="str">
        <f t="shared" si="16"/>
        <v>-</v>
      </c>
      <c r="BD49" s="242" t="str">
        <f t="shared" si="16"/>
        <v>-</v>
      </c>
      <c r="BE49" s="242" t="str">
        <f t="shared" si="17"/>
        <v>-</v>
      </c>
      <c r="BF49" s="242" t="str">
        <f t="shared" si="17"/>
        <v>-</v>
      </c>
      <c r="BG49" s="242" t="str">
        <f t="shared" si="17"/>
        <v>-</v>
      </c>
      <c r="BH49" s="242" t="str">
        <f t="shared" si="17"/>
        <v>-</v>
      </c>
      <c r="BI49" s="242" t="str">
        <f t="shared" si="19"/>
        <v>-</v>
      </c>
      <c r="BJ49" s="242" t="str">
        <f t="shared" si="19"/>
        <v>-</v>
      </c>
      <c r="BK49" s="242" t="str">
        <f t="shared" si="19"/>
        <v>-</v>
      </c>
      <c r="BL49" s="242" t="str">
        <f t="shared" si="19"/>
        <v>-</v>
      </c>
      <c r="BM49" s="245" t="str" cm="1">
        <f t="array" ref="BM49">IFERROR(INDEX($CD$38:$CD$41, $BT49), "-")</f>
        <v>-</v>
      </c>
      <c r="BN49" s="242" t="str" cm="1">
        <f t="array" ref="BN49">IFERROR(INDEX($CD$38:$CD$41, $BS49), "-")</f>
        <v>-</v>
      </c>
      <c r="BO49" s="242">
        <f t="shared" si="20"/>
        <v>0</v>
      </c>
      <c r="BP49" s="242">
        <f t="shared" si="21"/>
        <v>0</v>
      </c>
      <c r="BQ49" s="247" t="str">
        <f t="shared" si="22"/>
        <v>-</v>
      </c>
      <c r="BR49" s="247" t="str">
        <f t="shared" si="4"/>
        <v>-</v>
      </c>
      <c r="BS49" s="247" t="str">
        <f t="shared" si="5"/>
        <v>-</v>
      </c>
      <c r="BT49" s="247" t="str">
        <f t="shared" si="6"/>
        <v>-</v>
      </c>
      <c r="BU49" s="247">
        <f t="shared" si="23"/>
        <v>0</v>
      </c>
      <c r="BV49" s="247" t="str">
        <f t="shared" si="24"/>
        <v>-</v>
      </c>
      <c r="BW49" s="232"/>
      <c r="BX49" s="253">
        <v>2</v>
      </c>
      <c r="BZ49" s="261" t="s">
        <v>5035</v>
      </c>
      <c r="CA49" s="262"/>
      <c r="CB49" s="263"/>
      <c r="CC49" s="264"/>
      <c r="CD49" s="255">
        <v>1</v>
      </c>
      <c r="CF49" s="232"/>
    </row>
    <row r="50" spans="1:84" ht="12.75" customHeight="1" x14ac:dyDescent="0.2">
      <c r="A50" s="240"/>
      <c r="B50" s="228">
        <v>27</v>
      </c>
      <c r="C50" s="137"/>
      <c r="D50" s="65"/>
      <c r="E50" s="241" t="str">
        <f>IF(ISBLANK(D50), "", VLOOKUP(D50, Z!$A$2:$C$4127, 3, FALSE))</f>
        <v/>
      </c>
      <c r="F50" s="138"/>
      <c r="G50" s="120"/>
      <c r="H50" s="120"/>
      <c r="I50" s="120"/>
      <c r="J50" s="120"/>
      <c r="K50" s="139"/>
      <c r="L50" s="168"/>
      <c r="M50" s="139"/>
      <c r="N50" s="139"/>
      <c r="O50" s="242">
        <f t="shared" si="0"/>
        <v>0</v>
      </c>
      <c r="P50" s="139"/>
      <c r="Q50" s="242">
        <f t="shared" si="7"/>
        <v>0</v>
      </c>
      <c r="R50" s="242" t="str">
        <f t="shared" si="8"/>
        <v>-</v>
      </c>
      <c r="S50" s="140"/>
      <c r="T50" s="141"/>
      <c r="U50" s="120"/>
      <c r="V50" s="139"/>
      <c r="W50" s="166"/>
      <c r="X50" s="243">
        <f t="shared" si="9"/>
        <v>0</v>
      </c>
      <c r="Y50" s="140"/>
      <c r="Z50" s="141"/>
      <c r="AA50" s="139"/>
      <c r="AB50" s="120"/>
      <c r="AC50" s="139"/>
      <c r="AD50" s="166"/>
      <c r="AE50" s="243">
        <f t="shared" si="10"/>
        <v>0</v>
      </c>
      <c r="AF50" s="142"/>
      <c r="AG50" s="137"/>
      <c r="AH50" s="65"/>
      <c r="AI50" s="241" t="str">
        <f>IF(ISBLANK(AH50), "", VLOOKUP(AH50, Z!$A$2:$C$4127, 3, FALSE))</f>
        <v/>
      </c>
      <c r="AJ50" s="143"/>
      <c r="AK50" s="244">
        <f t="shared" si="11"/>
        <v>0</v>
      </c>
      <c r="AL50" s="232"/>
      <c r="AM50" s="242">
        <f t="shared" si="12"/>
        <v>0</v>
      </c>
      <c r="AN50" s="228">
        <f>15</f>
        <v>15</v>
      </c>
      <c r="AO50" s="228">
        <v>0.75</v>
      </c>
      <c r="AP50" s="242" t="str">
        <f t="shared" si="13"/>
        <v>-</v>
      </c>
      <c r="AQ50" s="242" t="str">
        <f t="shared" si="14"/>
        <v>-</v>
      </c>
      <c r="AR50" s="245" t="str" cm="1">
        <f t="array" ref="AR50">IF($AM$20="A",
IFERROR(INDEX($BZ$33:$CC$35, $BQ50,), "-"),
IFERROR(INDEX(($BZ$26:$CC$28,$BZ$29:$CC$31), $BQ50, , $BR50), "-"))</f>
        <v>-</v>
      </c>
      <c r="AS50" s="245"/>
      <c r="AT50" s="245"/>
      <c r="AU50" s="245"/>
      <c r="AV50" s="246" t="str" cm="1">
        <f t="array" ref="AV50">IF($AM$20="A",
IFERROR(INDEX($CE$33:$CE$35, $BQ50), "-"),
IFERROR(INDEX(($CE$26:$CE$28, $CE$29:$CE$31), $BQ50, , $BR50), "-"))</f>
        <v>-</v>
      </c>
      <c r="AW50" s="242" t="str">
        <f t="shared" si="15"/>
        <v>-</v>
      </c>
      <c r="AX50" s="242" t="str">
        <f t="shared" si="15"/>
        <v>-</v>
      </c>
      <c r="AY50" s="242" t="str">
        <f t="shared" si="15"/>
        <v>-</v>
      </c>
      <c r="AZ50" s="242" t="str">
        <f t="shared" si="15"/>
        <v>-</v>
      </c>
      <c r="BA50" s="242" t="str">
        <f t="shared" si="16"/>
        <v>-</v>
      </c>
      <c r="BB50" s="242" t="str">
        <f t="shared" si="16"/>
        <v>-</v>
      </c>
      <c r="BC50" s="242" t="str">
        <f t="shared" si="16"/>
        <v>-</v>
      </c>
      <c r="BD50" s="242" t="str">
        <f t="shared" si="16"/>
        <v>-</v>
      </c>
      <c r="BE50" s="242" t="str">
        <f t="shared" si="17"/>
        <v>-</v>
      </c>
      <c r="BF50" s="242" t="str">
        <f t="shared" si="17"/>
        <v>-</v>
      </c>
      <c r="BG50" s="242" t="str">
        <f t="shared" si="17"/>
        <v>-</v>
      </c>
      <c r="BH50" s="242" t="str">
        <f t="shared" si="17"/>
        <v>-</v>
      </c>
      <c r="BI50" s="242" t="str">
        <f t="shared" si="19"/>
        <v>-</v>
      </c>
      <c r="BJ50" s="242" t="str">
        <f t="shared" si="19"/>
        <v>-</v>
      </c>
      <c r="BK50" s="242" t="str">
        <f t="shared" si="19"/>
        <v>-</v>
      </c>
      <c r="BL50" s="242" t="str">
        <f t="shared" si="19"/>
        <v>-</v>
      </c>
      <c r="BM50" s="245" t="str" cm="1">
        <f t="array" ref="BM50">IFERROR(INDEX($CD$38:$CD$41, $BT50), "-")</f>
        <v>-</v>
      </c>
      <c r="BN50" s="242" t="str" cm="1">
        <f t="array" ref="BN50">IFERROR(INDEX($CD$38:$CD$41, $BS50), "-")</f>
        <v>-</v>
      </c>
      <c r="BO50" s="242">
        <f t="shared" si="20"/>
        <v>0</v>
      </c>
      <c r="BP50" s="242">
        <f t="shared" si="21"/>
        <v>0</v>
      </c>
      <c r="BQ50" s="247" t="str">
        <f t="shared" si="22"/>
        <v>-</v>
      </c>
      <c r="BR50" s="247" t="str">
        <f t="shared" si="4"/>
        <v>-</v>
      </c>
      <c r="BS50" s="247" t="str">
        <f t="shared" si="5"/>
        <v>-</v>
      </c>
      <c r="BT50" s="247" t="str">
        <f t="shared" si="6"/>
        <v>-</v>
      </c>
      <c r="BU50" s="247">
        <f t="shared" si="23"/>
        <v>0</v>
      </c>
      <c r="BV50" s="247" t="str">
        <f t="shared" si="24"/>
        <v>-</v>
      </c>
      <c r="BW50" s="232"/>
      <c r="BX50" s="253">
        <v>3</v>
      </c>
      <c r="BZ50" s="261" t="s">
        <v>5036</v>
      </c>
      <c r="CA50" s="262"/>
      <c r="CB50" s="263"/>
      <c r="CC50" s="264"/>
      <c r="CD50" s="265">
        <v>0.625</v>
      </c>
      <c r="CF50" s="232"/>
    </row>
    <row r="51" spans="1:84" ht="12.75" customHeight="1" x14ac:dyDescent="0.2">
      <c r="A51" s="240"/>
      <c r="B51" s="228">
        <v>28</v>
      </c>
      <c r="C51" s="137"/>
      <c r="D51" s="65"/>
      <c r="E51" s="241" t="str">
        <f>IF(ISBLANK(D51), "", VLOOKUP(D51, Z!$A$2:$C$4127, 3, FALSE))</f>
        <v/>
      </c>
      <c r="F51" s="138"/>
      <c r="G51" s="120"/>
      <c r="H51" s="120"/>
      <c r="I51" s="120"/>
      <c r="J51" s="120"/>
      <c r="K51" s="139"/>
      <c r="L51" s="168"/>
      <c r="M51" s="139"/>
      <c r="N51" s="139"/>
      <c r="O51" s="242">
        <f t="shared" si="0"/>
        <v>0</v>
      </c>
      <c r="P51" s="139"/>
      <c r="Q51" s="242">
        <f t="shared" si="7"/>
        <v>0</v>
      </c>
      <c r="R51" s="242" t="str">
        <f t="shared" si="8"/>
        <v>-</v>
      </c>
      <c r="S51" s="140"/>
      <c r="T51" s="141"/>
      <c r="U51" s="120"/>
      <c r="V51" s="139"/>
      <c r="W51" s="166"/>
      <c r="X51" s="243">
        <f t="shared" si="9"/>
        <v>0</v>
      </c>
      <c r="Y51" s="140"/>
      <c r="Z51" s="141"/>
      <c r="AA51" s="139"/>
      <c r="AB51" s="120"/>
      <c r="AC51" s="139"/>
      <c r="AD51" s="166"/>
      <c r="AE51" s="243">
        <f t="shared" si="10"/>
        <v>0</v>
      </c>
      <c r="AF51" s="142"/>
      <c r="AG51" s="137"/>
      <c r="AH51" s="65"/>
      <c r="AI51" s="241" t="str">
        <f>IF(ISBLANK(AH51), "", VLOOKUP(AH51, Z!$A$2:$C$4127, 3, FALSE))</f>
        <v/>
      </c>
      <c r="AJ51" s="143"/>
      <c r="AK51" s="244">
        <f t="shared" si="11"/>
        <v>0</v>
      </c>
      <c r="AL51" s="232"/>
      <c r="AM51" s="242">
        <f t="shared" si="12"/>
        <v>0</v>
      </c>
      <c r="AN51" s="228">
        <f>15</f>
        <v>15</v>
      </c>
      <c r="AO51" s="228">
        <v>0.75</v>
      </c>
      <c r="AP51" s="242" t="str">
        <f t="shared" si="13"/>
        <v>-</v>
      </c>
      <c r="AQ51" s="242" t="str">
        <f t="shared" si="14"/>
        <v>-</v>
      </c>
      <c r="AR51" s="245" t="str" cm="1">
        <f t="array" ref="AR51">IF($AM$20="A",
IFERROR(INDEX($BZ$33:$CC$35, $BQ51,), "-"),
IFERROR(INDEX(($BZ$26:$CC$28,$BZ$29:$CC$31), $BQ51, , $BR51), "-"))</f>
        <v>-</v>
      </c>
      <c r="AS51" s="245"/>
      <c r="AT51" s="245"/>
      <c r="AU51" s="245"/>
      <c r="AV51" s="246" t="str" cm="1">
        <f t="array" ref="AV51">IF($AM$20="A",
IFERROR(INDEX($CE$33:$CE$35, $BQ51), "-"),
IFERROR(INDEX(($CE$26:$CE$28, $CE$29:$CE$31), $BQ51, , $BR51), "-"))</f>
        <v>-</v>
      </c>
      <c r="AW51" s="242" t="str">
        <f t="shared" si="15"/>
        <v>-</v>
      </c>
      <c r="AX51" s="242" t="str">
        <f t="shared" si="15"/>
        <v>-</v>
      </c>
      <c r="AY51" s="242" t="str">
        <f t="shared" si="15"/>
        <v>-</v>
      </c>
      <c r="AZ51" s="242" t="str">
        <f t="shared" si="15"/>
        <v>-</v>
      </c>
      <c r="BA51" s="242" t="str">
        <f t="shared" si="16"/>
        <v>-</v>
      </c>
      <c r="BB51" s="242" t="str">
        <f t="shared" si="16"/>
        <v>-</v>
      </c>
      <c r="BC51" s="242" t="str">
        <f t="shared" si="16"/>
        <v>-</v>
      </c>
      <c r="BD51" s="242" t="str">
        <f t="shared" si="16"/>
        <v>-</v>
      </c>
      <c r="BE51" s="242" t="str">
        <f t="shared" si="17"/>
        <v>-</v>
      </c>
      <c r="BF51" s="242" t="str">
        <f t="shared" si="17"/>
        <v>-</v>
      </c>
      <c r="BG51" s="242" t="str">
        <f t="shared" si="17"/>
        <v>-</v>
      </c>
      <c r="BH51" s="242" t="str">
        <f t="shared" si="17"/>
        <v>-</v>
      </c>
      <c r="BI51" s="242" t="str">
        <f t="shared" si="19"/>
        <v>-</v>
      </c>
      <c r="BJ51" s="242" t="str">
        <f t="shared" si="19"/>
        <v>-</v>
      </c>
      <c r="BK51" s="242" t="str">
        <f t="shared" si="19"/>
        <v>-</v>
      </c>
      <c r="BL51" s="242" t="str">
        <f t="shared" si="19"/>
        <v>-</v>
      </c>
      <c r="BM51" s="245" t="str" cm="1">
        <f t="array" ref="BM51">IFERROR(INDEX($CD$38:$CD$41, $BT51), "-")</f>
        <v>-</v>
      </c>
      <c r="BN51" s="242" t="str" cm="1">
        <f t="array" ref="BN51">IFERROR(INDEX($CD$38:$CD$41, $BS51), "-")</f>
        <v>-</v>
      </c>
      <c r="BO51" s="242">
        <f t="shared" si="20"/>
        <v>0</v>
      </c>
      <c r="BP51" s="242">
        <f t="shared" si="21"/>
        <v>0</v>
      </c>
      <c r="BQ51" s="247" t="str">
        <f t="shared" si="22"/>
        <v>-</v>
      </c>
      <c r="BR51" s="247" t="str">
        <f t="shared" si="4"/>
        <v>-</v>
      </c>
      <c r="BS51" s="247" t="str">
        <f t="shared" si="5"/>
        <v>-</v>
      </c>
      <c r="BT51" s="247" t="str">
        <f t="shared" si="6"/>
        <v>-</v>
      </c>
      <c r="BU51" s="247">
        <f t="shared" si="23"/>
        <v>0</v>
      </c>
      <c r="BV51" s="247" t="str">
        <f t="shared" si="24"/>
        <v>-</v>
      </c>
      <c r="BW51" s="232"/>
      <c r="BX51" s="253">
        <v>4</v>
      </c>
      <c r="BZ51" s="261" t="s">
        <v>5039</v>
      </c>
      <c r="CA51" s="262"/>
      <c r="CB51" s="263"/>
      <c r="CC51" s="264"/>
      <c r="CD51" s="255">
        <v>1</v>
      </c>
      <c r="CF51" s="232"/>
    </row>
    <row r="52" spans="1:84" ht="12.75" customHeight="1" x14ac:dyDescent="0.2">
      <c r="A52" s="240"/>
      <c r="B52" s="228">
        <v>29</v>
      </c>
      <c r="C52" s="137"/>
      <c r="D52" s="65"/>
      <c r="E52" s="241" t="str">
        <f>IF(ISBLANK(D52), "", VLOOKUP(D52, Z!$A$2:$C$4127, 3, FALSE))</f>
        <v/>
      </c>
      <c r="F52" s="138"/>
      <c r="G52" s="120"/>
      <c r="H52" s="120"/>
      <c r="I52" s="120"/>
      <c r="J52" s="120"/>
      <c r="K52" s="139"/>
      <c r="L52" s="168"/>
      <c r="M52" s="139"/>
      <c r="N52" s="139"/>
      <c r="O52" s="242">
        <f t="shared" si="0"/>
        <v>0</v>
      </c>
      <c r="P52" s="139"/>
      <c r="Q52" s="242">
        <f t="shared" si="7"/>
        <v>0</v>
      </c>
      <c r="R52" s="242" t="str">
        <f t="shared" si="8"/>
        <v>-</v>
      </c>
      <c r="S52" s="140"/>
      <c r="T52" s="141"/>
      <c r="U52" s="120"/>
      <c r="V52" s="139"/>
      <c r="W52" s="166"/>
      <c r="X52" s="243">
        <f t="shared" si="9"/>
        <v>0</v>
      </c>
      <c r="Y52" s="140"/>
      <c r="Z52" s="141"/>
      <c r="AA52" s="139"/>
      <c r="AB52" s="120"/>
      <c r="AC52" s="139"/>
      <c r="AD52" s="166"/>
      <c r="AE52" s="243">
        <f t="shared" si="10"/>
        <v>0</v>
      </c>
      <c r="AF52" s="142"/>
      <c r="AG52" s="137"/>
      <c r="AH52" s="65"/>
      <c r="AI52" s="241" t="str">
        <f>IF(ISBLANK(AH52), "", VLOOKUP(AH52, Z!$A$2:$C$4127, 3, FALSE))</f>
        <v/>
      </c>
      <c r="AJ52" s="143"/>
      <c r="AK52" s="244">
        <f t="shared" si="11"/>
        <v>0</v>
      </c>
      <c r="AL52" s="232"/>
      <c r="AM52" s="242">
        <f t="shared" si="12"/>
        <v>0</v>
      </c>
      <c r="AN52" s="228">
        <f>15</f>
        <v>15</v>
      </c>
      <c r="AO52" s="228">
        <v>0.75</v>
      </c>
      <c r="AP52" s="242" t="str">
        <f t="shared" si="13"/>
        <v>-</v>
      </c>
      <c r="AQ52" s="242" t="str">
        <f t="shared" si="14"/>
        <v>-</v>
      </c>
      <c r="AR52" s="245" t="str" cm="1">
        <f t="array" ref="AR52">IF($AM$20="A",
IFERROR(INDEX($BZ$33:$CC$35, $BQ52,), "-"),
IFERROR(INDEX(($BZ$26:$CC$28,$BZ$29:$CC$31), $BQ52, , $BR52), "-"))</f>
        <v>-</v>
      </c>
      <c r="AS52" s="245"/>
      <c r="AT52" s="245"/>
      <c r="AU52" s="245"/>
      <c r="AV52" s="246" t="str" cm="1">
        <f t="array" ref="AV52">IF($AM$20="A",
IFERROR(INDEX($CE$33:$CE$35, $BQ52), "-"),
IFERROR(INDEX(($CE$26:$CE$28, $CE$29:$CE$31), $BQ52, , $BR52), "-"))</f>
        <v>-</v>
      </c>
      <c r="AW52" s="242" t="str">
        <f t="shared" si="15"/>
        <v>-</v>
      </c>
      <c r="AX52" s="242" t="str">
        <f t="shared" si="15"/>
        <v>-</v>
      </c>
      <c r="AY52" s="242" t="str">
        <f t="shared" si="15"/>
        <v>-</v>
      </c>
      <c r="AZ52" s="242" t="str">
        <f t="shared" si="15"/>
        <v>-</v>
      </c>
      <c r="BA52" s="242" t="str">
        <f t="shared" si="16"/>
        <v>-</v>
      </c>
      <c r="BB52" s="242" t="str">
        <f t="shared" si="16"/>
        <v>-</v>
      </c>
      <c r="BC52" s="242" t="str">
        <f t="shared" si="16"/>
        <v>-</v>
      </c>
      <c r="BD52" s="242" t="str">
        <f t="shared" si="16"/>
        <v>-</v>
      </c>
      <c r="BE52" s="242" t="str">
        <f t="shared" si="17"/>
        <v>-</v>
      </c>
      <c r="BF52" s="242" t="str">
        <f t="shared" si="17"/>
        <v>-</v>
      </c>
      <c r="BG52" s="242" t="str">
        <f t="shared" si="17"/>
        <v>-</v>
      </c>
      <c r="BH52" s="242" t="str">
        <f t="shared" si="17"/>
        <v>-</v>
      </c>
      <c r="BI52" s="242" t="str">
        <f t="shared" si="19"/>
        <v>-</v>
      </c>
      <c r="BJ52" s="242" t="str">
        <f t="shared" si="19"/>
        <v>-</v>
      </c>
      <c r="BK52" s="242" t="str">
        <f t="shared" si="19"/>
        <v>-</v>
      </c>
      <c r="BL52" s="242" t="str">
        <f t="shared" si="19"/>
        <v>-</v>
      </c>
      <c r="BM52" s="245" t="str" cm="1">
        <f t="array" ref="BM52">IFERROR(INDEX($CD$38:$CD$41, $BT52), "-")</f>
        <v>-</v>
      </c>
      <c r="BN52" s="242" t="str" cm="1">
        <f t="array" ref="BN52">IFERROR(INDEX($CD$38:$CD$41, $BS52), "-")</f>
        <v>-</v>
      </c>
      <c r="BO52" s="242">
        <f t="shared" si="20"/>
        <v>0</v>
      </c>
      <c r="BP52" s="242">
        <f t="shared" si="21"/>
        <v>0</v>
      </c>
      <c r="BQ52" s="247" t="str">
        <f t="shared" si="22"/>
        <v>-</v>
      </c>
      <c r="BR52" s="247" t="str">
        <f t="shared" si="4"/>
        <v>-</v>
      </c>
      <c r="BS52" s="247" t="str">
        <f t="shared" si="5"/>
        <v>-</v>
      </c>
      <c r="BT52" s="247" t="str">
        <f t="shared" si="6"/>
        <v>-</v>
      </c>
      <c r="BU52" s="247">
        <f t="shared" si="23"/>
        <v>0</v>
      </c>
      <c r="BV52" s="247" t="str">
        <f t="shared" si="24"/>
        <v>-</v>
      </c>
      <c r="BW52" s="232"/>
      <c r="CF52" s="232"/>
    </row>
    <row r="53" spans="1:84" ht="12.75" customHeight="1" x14ac:dyDescent="0.2">
      <c r="A53" s="240"/>
      <c r="B53" s="228">
        <v>30</v>
      </c>
      <c r="C53" s="137"/>
      <c r="D53" s="65"/>
      <c r="E53" s="241" t="str">
        <f>IF(ISBLANK(D53), "", VLOOKUP(D53, Z!$A$2:$C$4127, 3, FALSE))</f>
        <v/>
      </c>
      <c r="F53" s="138"/>
      <c r="G53" s="120"/>
      <c r="H53" s="120"/>
      <c r="I53" s="120"/>
      <c r="J53" s="120"/>
      <c r="K53" s="139"/>
      <c r="L53" s="168"/>
      <c r="M53" s="139"/>
      <c r="N53" s="139"/>
      <c r="O53" s="242">
        <f t="shared" si="0"/>
        <v>0</v>
      </c>
      <c r="P53" s="139"/>
      <c r="Q53" s="242">
        <f t="shared" si="7"/>
        <v>0</v>
      </c>
      <c r="R53" s="242" t="str">
        <f t="shared" si="8"/>
        <v>-</v>
      </c>
      <c r="S53" s="140"/>
      <c r="T53" s="141"/>
      <c r="U53" s="120"/>
      <c r="V53" s="139"/>
      <c r="W53" s="166"/>
      <c r="X53" s="243">
        <f t="shared" si="9"/>
        <v>0</v>
      </c>
      <c r="Y53" s="140"/>
      <c r="Z53" s="141"/>
      <c r="AA53" s="139"/>
      <c r="AB53" s="120"/>
      <c r="AC53" s="139"/>
      <c r="AD53" s="166"/>
      <c r="AE53" s="243">
        <f t="shared" si="10"/>
        <v>0</v>
      </c>
      <c r="AF53" s="142"/>
      <c r="AG53" s="137"/>
      <c r="AH53" s="65"/>
      <c r="AI53" s="241" t="str">
        <f>IF(ISBLANK(AH53), "", VLOOKUP(AH53, Z!$A$2:$C$4127, 3, FALSE))</f>
        <v/>
      </c>
      <c r="AJ53" s="143"/>
      <c r="AK53" s="244">
        <f t="shared" si="11"/>
        <v>0</v>
      </c>
      <c r="AL53" s="232"/>
      <c r="AM53" s="242">
        <f t="shared" si="12"/>
        <v>0</v>
      </c>
      <c r="AN53" s="228">
        <f>15</f>
        <v>15</v>
      </c>
      <c r="AO53" s="228">
        <v>0.75</v>
      </c>
      <c r="AP53" s="242" t="str">
        <f t="shared" si="13"/>
        <v>-</v>
      </c>
      <c r="AQ53" s="242" t="str">
        <f t="shared" si="14"/>
        <v>-</v>
      </c>
      <c r="AR53" s="245" t="str" cm="1">
        <f t="array" ref="AR53">IF($AM$20="A",
IFERROR(INDEX($BZ$33:$CC$35, $BQ53,), "-"),
IFERROR(INDEX(($BZ$26:$CC$28,$BZ$29:$CC$31), $BQ53, , $BR53), "-"))</f>
        <v>-</v>
      </c>
      <c r="AS53" s="245"/>
      <c r="AT53" s="245"/>
      <c r="AU53" s="245"/>
      <c r="AV53" s="246" t="str" cm="1">
        <f t="array" ref="AV53">IF($AM$20="A",
IFERROR(INDEX($CE$33:$CE$35, $BQ53), "-"),
IFERROR(INDEX(($CE$26:$CE$28, $CE$29:$CE$31), $BQ53, , $BR53), "-"))</f>
        <v>-</v>
      </c>
      <c r="AW53" s="242" t="str">
        <f t="shared" si="15"/>
        <v>-</v>
      </c>
      <c r="AX53" s="242" t="str">
        <f t="shared" si="15"/>
        <v>-</v>
      </c>
      <c r="AY53" s="242" t="str">
        <f t="shared" si="15"/>
        <v>-</v>
      </c>
      <c r="AZ53" s="242" t="str">
        <f t="shared" si="15"/>
        <v>-</v>
      </c>
      <c r="BA53" s="242" t="str">
        <f t="shared" si="16"/>
        <v>-</v>
      </c>
      <c r="BB53" s="242" t="str">
        <f t="shared" si="16"/>
        <v>-</v>
      </c>
      <c r="BC53" s="242" t="str">
        <f t="shared" si="16"/>
        <v>-</v>
      </c>
      <c r="BD53" s="242" t="str">
        <f t="shared" si="16"/>
        <v>-</v>
      </c>
      <c r="BE53" s="242" t="str">
        <f t="shared" si="17"/>
        <v>-</v>
      </c>
      <c r="BF53" s="242" t="str">
        <f t="shared" si="17"/>
        <v>-</v>
      </c>
      <c r="BG53" s="242" t="str">
        <f t="shared" si="17"/>
        <v>-</v>
      </c>
      <c r="BH53" s="242" t="str">
        <f t="shared" si="17"/>
        <v>-</v>
      </c>
      <c r="BI53" s="242" t="str">
        <f t="shared" si="19"/>
        <v>-</v>
      </c>
      <c r="BJ53" s="242" t="str">
        <f t="shared" si="19"/>
        <v>-</v>
      </c>
      <c r="BK53" s="242" t="str">
        <f t="shared" si="19"/>
        <v>-</v>
      </c>
      <c r="BL53" s="242" t="str">
        <f t="shared" si="19"/>
        <v>-</v>
      </c>
      <c r="BM53" s="245" t="str" cm="1">
        <f t="array" ref="BM53">IFERROR(INDEX($CD$38:$CD$41, $BT53), "-")</f>
        <v>-</v>
      </c>
      <c r="BN53" s="242" t="str" cm="1">
        <f t="array" ref="BN53">IFERROR(INDEX($CD$38:$CD$41, $BS53), "-")</f>
        <v>-</v>
      </c>
      <c r="BO53" s="242">
        <f t="shared" si="20"/>
        <v>0</v>
      </c>
      <c r="BP53" s="242">
        <f t="shared" si="21"/>
        <v>0</v>
      </c>
      <c r="BQ53" s="247" t="str">
        <f t="shared" si="22"/>
        <v>-</v>
      </c>
      <c r="BR53" s="247" t="str">
        <f t="shared" si="4"/>
        <v>-</v>
      </c>
      <c r="BS53" s="247" t="str">
        <f t="shared" si="5"/>
        <v>-</v>
      </c>
      <c r="BT53" s="247" t="str">
        <f t="shared" si="6"/>
        <v>-</v>
      </c>
      <c r="BU53" s="247">
        <f t="shared" si="23"/>
        <v>0</v>
      </c>
      <c r="BV53" s="247" t="str">
        <f t="shared" si="24"/>
        <v>-</v>
      </c>
      <c r="BW53" s="232"/>
      <c r="CF53" s="232"/>
    </row>
    <row r="54" spans="1:84" ht="12.75" customHeight="1" x14ac:dyDescent="0.2">
      <c r="A54" s="240"/>
      <c r="B54" s="228">
        <v>31</v>
      </c>
      <c r="C54" s="137"/>
      <c r="D54" s="65"/>
      <c r="E54" s="241" t="str">
        <f>IF(ISBLANK(D54), "", VLOOKUP(D54, Z!$A$2:$C$4127, 3, FALSE))</f>
        <v/>
      </c>
      <c r="F54" s="138"/>
      <c r="G54" s="120"/>
      <c r="H54" s="120"/>
      <c r="I54" s="120"/>
      <c r="J54" s="120"/>
      <c r="K54" s="139"/>
      <c r="L54" s="168"/>
      <c r="M54" s="139"/>
      <c r="N54" s="139"/>
      <c r="O54" s="242">
        <f t="shared" si="0"/>
        <v>0</v>
      </c>
      <c r="P54" s="139"/>
      <c r="Q54" s="242">
        <f t="shared" si="7"/>
        <v>0</v>
      </c>
      <c r="R54" s="242" t="str">
        <f t="shared" si="8"/>
        <v>-</v>
      </c>
      <c r="S54" s="140"/>
      <c r="T54" s="141"/>
      <c r="U54" s="120"/>
      <c r="V54" s="139"/>
      <c r="W54" s="166"/>
      <c r="X54" s="243">
        <f t="shared" si="9"/>
        <v>0</v>
      </c>
      <c r="Y54" s="140"/>
      <c r="Z54" s="141"/>
      <c r="AA54" s="139"/>
      <c r="AB54" s="120"/>
      <c r="AC54" s="139"/>
      <c r="AD54" s="166"/>
      <c r="AE54" s="243">
        <f t="shared" si="10"/>
        <v>0</v>
      </c>
      <c r="AF54" s="142"/>
      <c r="AG54" s="137"/>
      <c r="AH54" s="65"/>
      <c r="AI54" s="241" t="str">
        <f>IF(ISBLANK(AH54), "", VLOOKUP(AH54, Z!$A$2:$C$4127, 3, FALSE))</f>
        <v/>
      </c>
      <c r="AJ54" s="143"/>
      <c r="AK54" s="244">
        <f t="shared" si="11"/>
        <v>0</v>
      </c>
      <c r="AL54" s="232"/>
      <c r="AM54" s="242">
        <f t="shared" si="12"/>
        <v>0</v>
      </c>
      <c r="AN54" s="228">
        <f>15</f>
        <v>15</v>
      </c>
      <c r="AO54" s="228">
        <v>0.75</v>
      </c>
      <c r="AP54" s="242" t="str">
        <f t="shared" si="13"/>
        <v>-</v>
      </c>
      <c r="AQ54" s="242" t="str">
        <f t="shared" si="14"/>
        <v>-</v>
      </c>
      <c r="AR54" s="245" t="str" cm="1">
        <f t="array" ref="AR54">IF($AM$20="A",
IFERROR(INDEX($BZ$33:$CC$35, $BQ54,), "-"),
IFERROR(INDEX(($BZ$26:$CC$28,$BZ$29:$CC$31), $BQ54, , $BR54), "-"))</f>
        <v>-</v>
      </c>
      <c r="AS54" s="245"/>
      <c r="AT54" s="245"/>
      <c r="AU54" s="245"/>
      <c r="AV54" s="246" t="str" cm="1">
        <f t="array" ref="AV54">IF($AM$20="A",
IFERROR(INDEX($CE$33:$CE$35, $BQ54), "-"),
IFERROR(INDEX(($CE$26:$CE$28, $CE$29:$CE$31), $BQ54, , $BR54), "-"))</f>
        <v>-</v>
      </c>
      <c r="AW54" s="242" t="str">
        <f t="shared" si="15"/>
        <v>-</v>
      </c>
      <c r="AX54" s="242" t="str">
        <f t="shared" si="15"/>
        <v>-</v>
      </c>
      <c r="AY54" s="242" t="str">
        <f t="shared" si="15"/>
        <v>-</v>
      </c>
      <c r="AZ54" s="242" t="str">
        <f t="shared" si="15"/>
        <v>-</v>
      </c>
      <c r="BA54" s="242" t="str">
        <f t="shared" si="16"/>
        <v>-</v>
      </c>
      <c r="BB54" s="242" t="str">
        <f t="shared" si="16"/>
        <v>-</v>
      </c>
      <c r="BC54" s="242" t="str">
        <f t="shared" si="16"/>
        <v>-</v>
      </c>
      <c r="BD54" s="242" t="str">
        <f t="shared" si="16"/>
        <v>-</v>
      </c>
      <c r="BE54" s="242" t="str">
        <f t="shared" si="17"/>
        <v>-</v>
      </c>
      <c r="BF54" s="242" t="str">
        <f t="shared" si="17"/>
        <v>-</v>
      </c>
      <c r="BG54" s="242" t="str">
        <f t="shared" si="17"/>
        <v>-</v>
      </c>
      <c r="BH54" s="242" t="str">
        <f t="shared" si="17"/>
        <v>-</v>
      </c>
      <c r="BI54" s="242" t="str">
        <f t="shared" si="19"/>
        <v>-</v>
      </c>
      <c r="BJ54" s="242" t="str">
        <f t="shared" si="19"/>
        <v>-</v>
      </c>
      <c r="BK54" s="242" t="str">
        <f t="shared" si="19"/>
        <v>-</v>
      </c>
      <c r="BL54" s="242" t="str">
        <f t="shared" si="19"/>
        <v>-</v>
      </c>
      <c r="BM54" s="245" t="str" cm="1">
        <f t="array" ref="BM54">IFERROR(INDEX($CD$38:$CD$41, $BT54), "-")</f>
        <v>-</v>
      </c>
      <c r="BN54" s="242" t="str" cm="1">
        <f t="array" ref="BN54">IFERROR(INDEX($CD$38:$CD$41, $BS54), "-")</f>
        <v>-</v>
      </c>
      <c r="BO54" s="242">
        <f t="shared" si="20"/>
        <v>0</v>
      </c>
      <c r="BP54" s="242">
        <f t="shared" si="21"/>
        <v>0</v>
      </c>
      <c r="BQ54" s="247" t="str">
        <f t="shared" si="22"/>
        <v>-</v>
      </c>
      <c r="BR54" s="247" t="str">
        <f t="shared" si="4"/>
        <v>-</v>
      </c>
      <c r="BS54" s="247" t="str">
        <f t="shared" si="5"/>
        <v>-</v>
      </c>
      <c r="BT54" s="247" t="str">
        <f t="shared" si="6"/>
        <v>-</v>
      </c>
      <c r="BU54" s="247">
        <f t="shared" si="23"/>
        <v>0</v>
      </c>
      <c r="BV54" s="247" t="str">
        <f t="shared" si="24"/>
        <v>-</v>
      </c>
      <c r="BW54" s="232"/>
      <c r="CF54" s="232"/>
    </row>
    <row r="55" spans="1:84" ht="12.75" customHeight="1" x14ac:dyDescent="0.2">
      <c r="A55" s="240"/>
      <c r="B55" s="228">
        <v>32</v>
      </c>
      <c r="C55" s="137"/>
      <c r="D55" s="65"/>
      <c r="E55" s="241" t="str">
        <f>IF(ISBLANK(D55), "", VLOOKUP(D55, Z!$A$2:$C$4127, 3, FALSE))</f>
        <v/>
      </c>
      <c r="F55" s="138"/>
      <c r="G55" s="120"/>
      <c r="H55" s="120"/>
      <c r="I55" s="120"/>
      <c r="J55" s="120"/>
      <c r="K55" s="139"/>
      <c r="L55" s="168"/>
      <c r="M55" s="139"/>
      <c r="N55" s="139"/>
      <c r="O55" s="242">
        <f t="shared" si="0"/>
        <v>0</v>
      </c>
      <c r="P55" s="139"/>
      <c r="Q55" s="242">
        <f t="shared" si="7"/>
        <v>0</v>
      </c>
      <c r="R55" s="242" t="str">
        <f t="shared" si="8"/>
        <v>-</v>
      </c>
      <c r="S55" s="140"/>
      <c r="T55" s="141"/>
      <c r="U55" s="120"/>
      <c r="V55" s="139"/>
      <c r="W55" s="166"/>
      <c r="X55" s="243">
        <f t="shared" si="9"/>
        <v>0</v>
      </c>
      <c r="Y55" s="140"/>
      <c r="Z55" s="141"/>
      <c r="AA55" s="139"/>
      <c r="AB55" s="120"/>
      <c r="AC55" s="139"/>
      <c r="AD55" s="166"/>
      <c r="AE55" s="243">
        <f t="shared" si="10"/>
        <v>0</v>
      </c>
      <c r="AF55" s="142"/>
      <c r="AG55" s="137"/>
      <c r="AH55" s="65"/>
      <c r="AI55" s="241" t="str">
        <f>IF(ISBLANK(AH55), "", VLOOKUP(AH55, Z!$A$2:$C$4127, 3, FALSE))</f>
        <v/>
      </c>
      <c r="AJ55" s="143"/>
      <c r="AK55" s="244">
        <f t="shared" si="11"/>
        <v>0</v>
      </c>
      <c r="AL55" s="232"/>
      <c r="AM55" s="242">
        <f t="shared" si="12"/>
        <v>0</v>
      </c>
      <c r="AN55" s="228">
        <f>15</f>
        <v>15</v>
      </c>
      <c r="AO55" s="228">
        <v>0.75</v>
      </c>
      <c r="AP55" s="242" t="str">
        <f t="shared" si="13"/>
        <v>-</v>
      </c>
      <c r="AQ55" s="242" t="str">
        <f t="shared" si="14"/>
        <v>-</v>
      </c>
      <c r="AR55" s="245" t="str" cm="1">
        <f t="array" ref="AR55">IF($AM$20="A",
IFERROR(INDEX($BZ$33:$CC$35, $BQ55,), "-"),
IFERROR(INDEX(($BZ$26:$CC$28,$BZ$29:$CC$31), $BQ55, , $BR55), "-"))</f>
        <v>-</v>
      </c>
      <c r="AS55" s="245"/>
      <c r="AT55" s="245"/>
      <c r="AU55" s="245"/>
      <c r="AV55" s="246" t="str" cm="1">
        <f t="array" ref="AV55">IF($AM$20="A",
IFERROR(INDEX($CE$33:$CE$35, $BQ55), "-"),
IFERROR(INDEX(($CE$26:$CE$28, $CE$29:$CE$31), $BQ55, , $BR55), "-"))</f>
        <v>-</v>
      </c>
      <c r="AW55" s="242" t="str">
        <f t="shared" si="15"/>
        <v>-</v>
      </c>
      <c r="AX55" s="242" t="str">
        <f t="shared" si="15"/>
        <v>-</v>
      </c>
      <c r="AY55" s="242" t="str">
        <f t="shared" si="15"/>
        <v>-</v>
      </c>
      <c r="AZ55" s="242" t="str">
        <f t="shared" si="15"/>
        <v>-</v>
      </c>
      <c r="BA55" s="242" t="str">
        <f t="shared" si="16"/>
        <v>-</v>
      </c>
      <c r="BB55" s="242" t="str">
        <f t="shared" si="16"/>
        <v>-</v>
      </c>
      <c r="BC55" s="242" t="str">
        <f t="shared" si="16"/>
        <v>-</v>
      </c>
      <c r="BD55" s="242" t="str">
        <f t="shared" si="16"/>
        <v>-</v>
      </c>
      <c r="BE55" s="242" t="str">
        <f t="shared" si="17"/>
        <v>-</v>
      </c>
      <c r="BF55" s="242" t="str">
        <f t="shared" si="17"/>
        <v>-</v>
      </c>
      <c r="BG55" s="242" t="str">
        <f t="shared" si="17"/>
        <v>-</v>
      </c>
      <c r="BH55" s="242" t="str">
        <f t="shared" si="17"/>
        <v>-</v>
      </c>
      <c r="BI55" s="242" t="str">
        <f t="shared" si="19"/>
        <v>-</v>
      </c>
      <c r="BJ55" s="242" t="str">
        <f t="shared" si="19"/>
        <v>-</v>
      </c>
      <c r="BK55" s="242" t="str">
        <f t="shared" si="19"/>
        <v>-</v>
      </c>
      <c r="BL55" s="242" t="str">
        <f t="shared" si="19"/>
        <v>-</v>
      </c>
      <c r="BM55" s="245" t="str" cm="1">
        <f t="array" ref="BM55">IFERROR(INDEX($CD$38:$CD$41, $BT55), "-")</f>
        <v>-</v>
      </c>
      <c r="BN55" s="242" t="str" cm="1">
        <f t="array" ref="BN55">IFERROR(INDEX($CD$38:$CD$41, $BS55), "-")</f>
        <v>-</v>
      </c>
      <c r="BO55" s="242">
        <f t="shared" si="20"/>
        <v>0</v>
      </c>
      <c r="BP55" s="242">
        <f t="shared" si="21"/>
        <v>0</v>
      </c>
      <c r="BQ55" s="247" t="str">
        <f t="shared" si="22"/>
        <v>-</v>
      </c>
      <c r="BR55" s="247" t="str">
        <f t="shared" si="4"/>
        <v>-</v>
      </c>
      <c r="BS55" s="247" t="str">
        <f t="shared" si="5"/>
        <v>-</v>
      </c>
      <c r="BT55" s="247" t="str">
        <f t="shared" si="6"/>
        <v>-</v>
      </c>
      <c r="BU55" s="247">
        <f t="shared" si="23"/>
        <v>0</v>
      </c>
      <c r="BV55" s="247" t="str">
        <f t="shared" si="24"/>
        <v>-</v>
      </c>
      <c r="BW55" s="232"/>
      <c r="CF55" s="232"/>
    </row>
    <row r="56" spans="1:84" ht="12.75" customHeight="1" x14ac:dyDescent="0.2">
      <c r="A56" s="240"/>
      <c r="B56" s="228">
        <v>33</v>
      </c>
      <c r="C56" s="137"/>
      <c r="D56" s="65"/>
      <c r="E56" s="241" t="str">
        <f>IF(ISBLANK(D56), "", VLOOKUP(D56, Z!$A$2:$C$4127, 3, FALSE))</f>
        <v/>
      </c>
      <c r="F56" s="138"/>
      <c r="G56" s="120"/>
      <c r="H56" s="120"/>
      <c r="I56" s="120"/>
      <c r="J56" s="120"/>
      <c r="K56" s="139"/>
      <c r="L56" s="168"/>
      <c r="M56" s="139"/>
      <c r="N56" s="139"/>
      <c r="O56" s="242">
        <f t="shared" si="0"/>
        <v>0</v>
      </c>
      <c r="P56" s="139"/>
      <c r="Q56" s="242">
        <f t="shared" si="7"/>
        <v>0</v>
      </c>
      <c r="R56" s="242" t="str">
        <f t="shared" si="8"/>
        <v>-</v>
      </c>
      <c r="S56" s="140"/>
      <c r="T56" s="141"/>
      <c r="U56" s="120"/>
      <c r="V56" s="139"/>
      <c r="W56" s="166"/>
      <c r="X56" s="243">
        <f t="shared" si="9"/>
        <v>0</v>
      </c>
      <c r="Y56" s="140"/>
      <c r="Z56" s="141"/>
      <c r="AA56" s="139"/>
      <c r="AB56" s="120"/>
      <c r="AC56" s="139"/>
      <c r="AD56" s="166"/>
      <c r="AE56" s="243">
        <f t="shared" si="10"/>
        <v>0</v>
      </c>
      <c r="AF56" s="142"/>
      <c r="AG56" s="137"/>
      <c r="AH56" s="65"/>
      <c r="AI56" s="241" t="str">
        <f>IF(ISBLANK(AH56), "", VLOOKUP(AH56, Z!$A$2:$C$4127, 3, FALSE))</f>
        <v/>
      </c>
      <c r="AJ56" s="143"/>
      <c r="AK56" s="244">
        <f t="shared" si="11"/>
        <v>0</v>
      </c>
      <c r="AL56" s="232"/>
      <c r="AM56" s="242">
        <f t="shared" si="12"/>
        <v>0</v>
      </c>
      <c r="AN56" s="228">
        <f>15</f>
        <v>15</v>
      </c>
      <c r="AO56" s="228">
        <v>0.75</v>
      </c>
      <c r="AP56" s="242" t="str">
        <f t="shared" si="13"/>
        <v>-</v>
      </c>
      <c r="AQ56" s="242" t="str">
        <f t="shared" si="14"/>
        <v>-</v>
      </c>
      <c r="AR56" s="245" t="str" cm="1">
        <f t="array" ref="AR56">IF($AM$20="A",
IFERROR(INDEX($BZ$33:$CC$35, $BQ56,), "-"),
IFERROR(INDEX(($BZ$26:$CC$28,$BZ$29:$CC$31), $BQ56, , $BR56), "-"))</f>
        <v>-</v>
      </c>
      <c r="AS56" s="245"/>
      <c r="AT56" s="245"/>
      <c r="AU56" s="245"/>
      <c r="AV56" s="246" t="str" cm="1">
        <f t="array" ref="AV56">IF($AM$20="A",
IFERROR(INDEX($CE$33:$CE$35, $BQ56), "-"),
IFERROR(INDEX(($CE$26:$CE$28, $CE$29:$CE$31), $BQ56, , $BR56), "-"))</f>
        <v>-</v>
      </c>
      <c r="AW56" s="242" t="str">
        <f t="shared" si="15"/>
        <v>-</v>
      </c>
      <c r="AX56" s="242" t="str">
        <f t="shared" si="15"/>
        <v>-</v>
      </c>
      <c r="AY56" s="242" t="str">
        <f t="shared" si="15"/>
        <v>-</v>
      </c>
      <c r="AZ56" s="242" t="str">
        <f t="shared" si="15"/>
        <v>-</v>
      </c>
      <c r="BA56" s="242" t="str">
        <f t="shared" si="16"/>
        <v>-</v>
      </c>
      <c r="BB56" s="242" t="str">
        <f t="shared" si="16"/>
        <v>-</v>
      </c>
      <c r="BC56" s="242" t="str">
        <f t="shared" si="16"/>
        <v>-</v>
      </c>
      <c r="BD56" s="242" t="str">
        <f t="shared" si="16"/>
        <v>-</v>
      </c>
      <c r="BE56" s="242" t="str">
        <f t="shared" si="17"/>
        <v>-</v>
      </c>
      <c r="BF56" s="242" t="str">
        <f t="shared" si="17"/>
        <v>-</v>
      </c>
      <c r="BG56" s="242" t="str">
        <f t="shared" si="17"/>
        <v>-</v>
      </c>
      <c r="BH56" s="242" t="str">
        <f t="shared" si="17"/>
        <v>-</v>
      </c>
      <c r="BI56" s="242" t="str">
        <f t="shared" si="19"/>
        <v>-</v>
      </c>
      <c r="BJ56" s="242" t="str">
        <f t="shared" si="19"/>
        <v>-</v>
      </c>
      <c r="BK56" s="242" t="str">
        <f t="shared" si="19"/>
        <v>-</v>
      </c>
      <c r="BL56" s="242" t="str">
        <f t="shared" si="19"/>
        <v>-</v>
      </c>
      <c r="BM56" s="245" t="str" cm="1">
        <f t="array" ref="BM56">IFERROR(INDEX($CD$38:$CD$41, $BT56), "-")</f>
        <v>-</v>
      </c>
      <c r="BN56" s="242" t="str" cm="1">
        <f t="array" ref="BN56">IFERROR(INDEX($CD$38:$CD$41, $BS56), "-")</f>
        <v>-</v>
      </c>
      <c r="BO56" s="242">
        <f t="shared" si="20"/>
        <v>0</v>
      </c>
      <c r="BP56" s="242">
        <f t="shared" si="21"/>
        <v>0</v>
      </c>
      <c r="BQ56" s="247" t="str">
        <f t="shared" si="22"/>
        <v>-</v>
      </c>
      <c r="BR56" s="247" t="str">
        <f t="shared" si="4"/>
        <v>-</v>
      </c>
      <c r="BS56" s="247" t="str">
        <f t="shared" si="5"/>
        <v>-</v>
      </c>
      <c r="BT56" s="247" t="str">
        <f t="shared" si="6"/>
        <v>-</v>
      </c>
      <c r="BU56" s="247">
        <f t="shared" si="23"/>
        <v>0</v>
      </c>
      <c r="BV56" s="247" t="str">
        <f t="shared" si="24"/>
        <v>-</v>
      </c>
      <c r="BW56" s="232"/>
      <c r="CF56" s="232"/>
    </row>
    <row r="57" spans="1:84" ht="12.75" customHeight="1" x14ac:dyDescent="0.2">
      <c r="A57" s="240"/>
      <c r="B57" s="228">
        <v>34</v>
      </c>
      <c r="C57" s="137"/>
      <c r="D57" s="65"/>
      <c r="E57" s="241" t="str">
        <f>IF(ISBLANK(D57), "", VLOOKUP(D57, Z!$A$2:$C$4127, 3, FALSE))</f>
        <v/>
      </c>
      <c r="F57" s="138"/>
      <c r="G57" s="120"/>
      <c r="H57" s="120"/>
      <c r="I57" s="120"/>
      <c r="J57" s="120"/>
      <c r="K57" s="139"/>
      <c r="L57" s="168"/>
      <c r="M57" s="139"/>
      <c r="N57" s="139"/>
      <c r="O57" s="242">
        <f t="shared" si="0"/>
        <v>0</v>
      </c>
      <c r="P57" s="139"/>
      <c r="Q57" s="242">
        <f t="shared" si="7"/>
        <v>0</v>
      </c>
      <c r="R57" s="242" t="str">
        <f t="shared" si="8"/>
        <v>-</v>
      </c>
      <c r="S57" s="140"/>
      <c r="T57" s="141"/>
      <c r="U57" s="120"/>
      <c r="V57" s="139"/>
      <c r="W57" s="166"/>
      <c r="X57" s="243">
        <f t="shared" si="9"/>
        <v>0</v>
      </c>
      <c r="Y57" s="140"/>
      <c r="Z57" s="141"/>
      <c r="AA57" s="139"/>
      <c r="AB57" s="120"/>
      <c r="AC57" s="139"/>
      <c r="AD57" s="166"/>
      <c r="AE57" s="243">
        <f t="shared" si="10"/>
        <v>0</v>
      </c>
      <c r="AF57" s="142"/>
      <c r="AG57" s="137"/>
      <c r="AH57" s="65"/>
      <c r="AI57" s="241" t="str">
        <f>IF(ISBLANK(AH57), "", VLOOKUP(AH57, Z!$A$2:$C$4127, 3, FALSE))</f>
        <v/>
      </c>
      <c r="AJ57" s="143"/>
      <c r="AK57" s="244">
        <f t="shared" si="11"/>
        <v>0</v>
      </c>
      <c r="AL57" s="232"/>
      <c r="AM57" s="242">
        <f t="shared" si="12"/>
        <v>0</v>
      </c>
      <c r="AN57" s="228">
        <f>15</f>
        <v>15</v>
      </c>
      <c r="AO57" s="228">
        <v>0.75</v>
      </c>
      <c r="AP57" s="242" t="str">
        <f t="shared" si="13"/>
        <v>-</v>
      </c>
      <c r="AQ57" s="242" t="str">
        <f t="shared" si="14"/>
        <v>-</v>
      </c>
      <c r="AR57" s="245" t="str" cm="1">
        <f t="array" ref="AR57">IF($AM$20="A",
IFERROR(INDEX($BZ$33:$CC$35, $BQ57,), "-"),
IFERROR(INDEX(($BZ$26:$CC$28,$BZ$29:$CC$31), $BQ57, , $BR57), "-"))</f>
        <v>-</v>
      </c>
      <c r="AS57" s="245"/>
      <c r="AT57" s="245"/>
      <c r="AU57" s="245"/>
      <c r="AV57" s="246" t="str" cm="1">
        <f t="array" ref="AV57">IF($AM$20="A",
IFERROR(INDEX($CE$33:$CE$35, $BQ57), "-"),
IFERROR(INDEX(($CE$26:$CE$28, $CE$29:$CE$31), $BQ57, , $BR57), "-"))</f>
        <v>-</v>
      </c>
      <c r="AW57" s="242" t="str">
        <f t="shared" si="15"/>
        <v>-</v>
      </c>
      <c r="AX57" s="242" t="str">
        <f t="shared" si="15"/>
        <v>-</v>
      </c>
      <c r="AY57" s="242" t="str">
        <f t="shared" si="15"/>
        <v>-</v>
      </c>
      <c r="AZ57" s="242" t="str">
        <f t="shared" si="15"/>
        <v>-</v>
      </c>
      <c r="BA57" s="242" t="str">
        <f t="shared" si="16"/>
        <v>-</v>
      </c>
      <c r="BB57" s="242" t="str">
        <f t="shared" si="16"/>
        <v>-</v>
      </c>
      <c r="BC57" s="242" t="str">
        <f t="shared" si="16"/>
        <v>-</v>
      </c>
      <c r="BD57" s="242" t="str">
        <f t="shared" si="16"/>
        <v>-</v>
      </c>
      <c r="BE57" s="242" t="str">
        <f t="shared" si="17"/>
        <v>-</v>
      </c>
      <c r="BF57" s="242" t="str">
        <f t="shared" si="17"/>
        <v>-</v>
      </c>
      <c r="BG57" s="242" t="str">
        <f t="shared" si="17"/>
        <v>-</v>
      </c>
      <c r="BH57" s="242" t="str">
        <f t="shared" si="17"/>
        <v>-</v>
      </c>
      <c r="BI57" s="242" t="str">
        <f t="shared" si="19"/>
        <v>-</v>
      </c>
      <c r="BJ57" s="242" t="str">
        <f t="shared" si="19"/>
        <v>-</v>
      </c>
      <c r="BK57" s="242" t="str">
        <f t="shared" si="19"/>
        <v>-</v>
      </c>
      <c r="BL57" s="242" t="str">
        <f t="shared" si="19"/>
        <v>-</v>
      </c>
      <c r="BM57" s="245" t="str" cm="1">
        <f t="array" ref="BM57">IFERROR(INDEX($CD$38:$CD$41, $BT57), "-")</f>
        <v>-</v>
      </c>
      <c r="BN57" s="242" t="str" cm="1">
        <f t="array" ref="BN57">IFERROR(INDEX($CD$38:$CD$41, $BS57), "-")</f>
        <v>-</v>
      </c>
      <c r="BO57" s="242">
        <f t="shared" si="20"/>
        <v>0</v>
      </c>
      <c r="BP57" s="242">
        <f t="shared" si="21"/>
        <v>0</v>
      </c>
      <c r="BQ57" s="247" t="str">
        <f t="shared" si="22"/>
        <v>-</v>
      </c>
      <c r="BR57" s="247" t="str">
        <f t="shared" si="4"/>
        <v>-</v>
      </c>
      <c r="BS57" s="247" t="str">
        <f t="shared" si="5"/>
        <v>-</v>
      </c>
      <c r="BT57" s="247" t="str">
        <f t="shared" si="6"/>
        <v>-</v>
      </c>
      <c r="BU57" s="247">
        <f t="shared" si="23"/>
        <v>0</v>
      </c>
      <c r="BV57" s="247" t="str">
        <f t="shared" si="24"/>
        <v>-</v>
      </c>
      <c r="BW57" s="232"/>
      <c r="CF57" s="232"/>
    </row>
    <row r="58" spans="1:84" ht="12.75" customHeight="1" x14ac:dyDescent="0.2">
      <c r="A58" s="240"/>
      <c r="B58" s="228">
        <v>35</v>
      </c>
      <c r="C58" s="137"/>
      <c r="D58" s="65"/>
      <c r="E58" s="241" t="str">
        <f>IF(ISBLANK(D58), "", VLOOKUP(D58, Z!$A$2:$C$4127, 3, FALSE))</f>
        <v/>
      </c>
      <c r="F58" s="138"/>
      <c r="G58" s="120"/>
      <c r="H58" s="120"/>
      <c r="I58" s="120"/>
      <c r="J58" s="120"/>
      <c r="K58" s="139"/>
      <c r="L58" s="168"/>
      <c r="M58" s="139"/>
      <c r="N58" s="139"/>
      <c r="O58" s="242">
        <f t="shared" si="0"/>
        <v>0</v>
      </c>
      <c r="P58" s="139"/>
      <c r="Q58" s="242">
        <f t="shared" si="7"/>
        <v>0</v>
      </c>
      <c r="R58" s="242" t="str">
        <f t="shared" si="8"/>
        <v>-</v>
      </c>
      <c r="S58" s="140"/>
      <c r="T58" s="141"/>
      <c r="U58" s="120"/>
      <c r="V58" s="139"/>
      <c r="W58" s="166"/>
      <c r="X58" s="243">
        <f t="shared" si="9"/>
        <v>0</v>
      </c>
      <c r="Y58" s="140"/>
      <c r="Z58" s="141"/>
      <c r="AA58" s="139"/>
      <c r="AB58" s="120"/>
      <c r="AC58" s="139"/>
      <c r="AD58" s="166"/>
      <c r="AE58" s="243">
        <f t="shared" si="10"/>
        <v>0</v>
      </c>
      <c r="AF58" s="142"/>
      <c r="AG58" s="137"/>
      <c r="AH58" s="65"/>
      <c r="AI58" s="241" t="str">
        <f>IF(ISBLANK(AH58), "", VLOOKUP(AH58, Z!$A$2:$C$4127, 3, FALSE))</f>
        <v/>
      </c>
      <c r="AJ58" s="143"/>
      <c r="AK58" s="244">
        <f t="shared" si="11"/>
        <v>0</v>
      </c>
      <c r="AL58" s="232"/>
      <c r="AM58" s="242">
        <f t="shared" si="12"/>
        <v>0</v>
      </c>
      <c r="AN58" s="228">
        <f>15</f>
        <v>15</v>
      </c>
      <c r="AO58" s="228">
        <v>0.75</v>
      </c>
      <c r="AP58" s="242" t="str">
        <f t="shared" si="13"/>
        <v>-</v>
      </c>
      <c r="AQ58" s="242" t="str">
        <f t="shared" si="14"/>
        <v>-</v>
      </c>
      <c r="AR58" s="245" t="str" cm="1">
        <f t="array" ref="AR58">IF($AM$20="A",
IFERROR(INDEX($BZ$33:$CC$35, $BQ58,), "-"),
IFERROR(INDEX(($BZ$26:$CC$28,$BZ$29:$CC$31), $BQ58, , $BR58), "-"))</f>
        <v>-</v>
      </c>
      <c r="AS58" s="245"/>
      <c r="AT58" s="245"/>
      <c r="AU58" s="245"/>
      <c r="AV58" s="246" t="str" cm="1">
        <f t="array" ref="AV58">IF($AM$20="A",
IFERROR(INDEX($CE$33:$CE$35, $BQ58), "-"),
IFERROR(INDEX(($CE$26:$CE$28, $CE$29:$CE$31), $BQ58, , $BR58), "-"))</f>
        <v>-</v>
      </c>
      <c r="AW58" s="242" t="str">
        <f t="shared" si="15"/>
        <v>-</v>
      </c>
      <c r="AX58" s="242" t="str">
        <f t="shared" si="15"/>
        <v>-</v>
      </c>
      <c r="AY58" s="242" t="str">
        <f t="shared" si="15"/>
        <v>-</v>
      </c>
      <c r="AZ58" s="242" t="str">
        <f t="shared" si="15"/>
        <v>-</v>
      </c>
      <c r="BA58" s="242" t="str">
        <f t="shared" si="16"/>
        <v>-</v>
      </c>
      <c r="BB58" s="242" t="str">
        <f t="shared" si="16"/>
        <v>-</v>
      </c>
      <c r="BC58" s="242" t="str">
        <f t="shared" si="16"/>
        <v>-</v>
      </c>
      <c r="BD58" s="242" t="str">
        <f t="shared" si="16"/>
        <v>-</v>
      </c>
      <c r="BE58" s="242" t="str">
        <f t="shared" si="17"/>
        <v>-</v>
      </c>
      <c r="BF58" s="242" t="str">
        <f t="shared" si="17"/>
        <v>-</v>
      </c>
      <c r="BG58" s="242" t="str">
        <f t="shared" si="17"/>
        <v>-</v>
      </c>
      <c r="BH58" s="242" t="str">
        <f t="shared" si="17"/>
        <v>-</v>
      </c>
      <c r="BI58" s="242" t="str">
        <f t="shared" si="19"/>
        <v>-</v>
      </c>
      <c r="BJ58" s="242" t="str">
        <f t="shared" si="19"/>
        <v>-</v>
      </c>
      <c r="BK58" s="242" t="str">
        <f t="shared" si="19"/>
        <v>-</v>
      </c>
      <c r="BL58" s="242" t="str">
        <f t="shared" si="19"/>
        <v>-</v>
      </c>
      <c r="BM58" s="245" t="str" cm="1">
        <f t="array" ref="BM58">IFERROR(INDEX($CD$38:$CD$41, $BT58), "-")</f>
        <v>-</v>
      </c>
      <c r="BN58" s="242" t="str" cm="1">
        <f t="array" ref="BN58">IFERROR(INDEX($CD$38:$CD$41, $BS58), "-")</f>
        <v>-</v>
      </c>
      <c r="BO58" s="242">
        <f t="shared" si="20"/>
        <v>0</v>
      </c>
      <c r="BP58" s="242">
        <f t="shared" si="21"/>
        <v>0</v>
      </c>
      <c r="BQ58" s="247" t="str">
        <f t="shared" si="22"/>
        <v>-</v>
      </c>
      <c r="BR58" s="247" t="str">
        <f t="shared" si="4"/>
        <v>-</v>
      </c>
      <c r="BS58" s="247" t="str">
        <f t="shared" si="5"/>
        <v>-</v>
      </c>
      <c r="BT58" s="247" t="str">
        <f t="shared" si="6"/>
        <v>-</v>
      </c>
      <c r="BU58" s="247">
        <f t="shared" si="23"/>
        <v>0</v>
      </c>
      <c r="BV58" s="247" t="str">
        <f t="shared" si="24"/>
        <v>-</v>
      </c>
      <c r="BW58" s="232"/>
      <c r="CF58" s="232"/>
    </row>
    <row r="59" spans="1:84" ht="12.75" customHeight="1" x14ac:dyDescent="0.2">
      <c r="A59" s="240"/>
      <c r="B59" s="228">
        <v>36</v>
      </c>
      <c r="C59" s="137"/>
      <c r="D59" s="65"/>
      <c r="E59" s="241" t="str">
        <f>IF(ISBLANK(D59), "", VLOOKUP(D59, Z!$A$2:$C$4127, 3, FALSE))</f>
        <v/>
      </c>
      <c r="F59" s="138"/>
      <c r="G59" s="120"/>
      <c r="H59" s="120"/>
      <c r="I59" s="120"/>
      <c r="J59" s="120"/>
      <c r="K59" s="139"/>
      <c r="L59" s="168"/>
      <c r="M59" s="139"/>
      <c r="N59" s="139"/>
      <c r="O59" s="242">
        <f t="shared" si="0"/>
        <v>0</v>
      </c>
      <c r="P59" s="139"/>
      <c r="Q59" s="242">
        <f t="shared" si="7"/>
        <v>0</v>
      </c>
      <c r="R59" s="242" t="str">
        <f t="shared" si="8"/>
        <v>-</v>
      </c>
      <c r="S59" s="140"/>
      <c r="T59" s="141"/>
      <c r="U59" s="120"/>
      <c r="V59" s="139"/>
      <c r="W59" s="166"/>
      <c r="X59" s="243">
        <f t="shared" si="9"/>
        <v>0</v>
      </c>
      <c r="Y59" s="140"/>
      <c r="Z59" s="141"/>
      <c r="AA59" s="139"/>
      <c r="AB59" s="120"/>
      <c r="AC59" s="139"/>
      <c r="AD59" s="166"/>
      <c r="AE59" s="243">
        <f t="shared" si="10"/>
        <v>0</v>
      </c>
      <c r="AF59" s="142"/>
      <c r="AG59" s="137"/>
      <c r="AH59" s="65"/>
      <c r="AI59" s="241" t="str">
        <f>IF(ISBLANK(AH59), "", VLOOKUP(AH59, Z!$A$2:$C$4127, 3, FALSE))</f>
        <v/>
      </c>
      <c r="AJ59" s="143"/>
      <c r="AK59" s="244">
        <f t="shared" si="11"/>
        <v>0</v>
      </c>
      <c r="AL59" s="232"/>
      <c r="AM59" s="242">
        <f t="shared" si="12"/>
        <v>0</v>
      </c>
      <c r="AN59" s="228">
        <f>15</f>
        <v>15</v>
      </c>
      <c r="AO59" s="228">
        <v>0.75</v>
      </c>
      <c r="AP59" s="242" t="str">
        <f t="shared" si="13"/>
        <v>-</v>
      </c>
      <c r="AQ59" s="242" t="str">
        <f t="shared" si="14"/>
        <v>-</v>
      </c>
      <c r="AR59" s="245" t="str" cm="1">
        <f t="array" ref="AR59">IF($AM$20="A",
IFERROR(INDEX($BZ$33:$CC$35, $BQ59,), "-"),
IFERROR(INDEX(($BZ$26:$CC$28,$BZ$29:$CC$31), $BQ59, , $BR59), "-"))</f>
        <v>-</v>
      </c>
      <c r="AS59" s="245"/>
      <c r="AT59" s="245"/>
      <c r="AU59" s="245"/>
      <c r="AV59" s="246" t="str" cm="1">
        <f t="array" ref="AV59">IF($AM$20="A",
IFERROR(INDEX($CE$33:$CE$35, $BQ59), "-"),
IFERROR(INDEX(($CE$26:$CE$28, $CE$29:$CE$31), $BQ59, , $BR59), "-"))</f>
        <v>-</v>
      </c>
      <c r="AW59" s="242" t="str">
        <f t="shared" si="15"/>
        <v>-</v>
      </c>
      <c r="AX59" s="242" t="str">
        <f t="shared" si="15"/>
        <v>-</v>
      </c>
      <c r="AY59" s="242" t="str">
        <f t="shared" si="15"/>
        <v>-</v>
      </c>
      <c r="AZ59" s="242" t="str">
        <f t="shared" si="15"/>
        <v>-</v>
      </c>
      <c r="BA59" s="242" t="str">
        <f t="shared" si="16"/>
        <v>-</v>
      </c>
      <c r="BB59" s="242" t="str">
        <f t="shared" si="16"/>
        <v>-</v>
      </c>
      <c r="BC59" s="242" t="str">
        <f t="shared" si="16"/>
        <v>-</v>
      </c>
      <c r="BD59" s="242" t="str">
        <f t="shared" si="16"/>
        <v>-</v>
      </c>
      <c r="BE59" s="242" t="str">
        <f t="shared" si="17"/>
        <v>-</v>
      </c>
      <c r="BF59" s="242" t="str">
        <f t="shared" si="17"/>
        <v>-</v>
      </c>
      <c r="BG59" s="242" t="str">
        <f t="shared" si="17"/>
        <v>-</v>
      </c>
      <c r="BH59" s="242" t="str">
        <f t="shared" si="17"/>
        <v>-</v>
      </c>
      <c r="BI59" s="242" t="str">
        <f t="shared" si="19"/>
        <v>-</v>
      </c>
      <c r="BJ59" s="242" t="str">
        <f t="shared" si="19"/>
        <v>-</v>
      </c>
      <c r="BK59" s="242" t="str">
        <f t="shared" si="19"/>
        <v>-</v>
      </c>
      <c r="BL59" s="242" t="str">
        <f t="shared" si="19"/>
        <v>-</v>
      </c>
      <c r="BM59" s="245" t="str" cm="1">
        <f t="array" ref="BM59">IFERROR(INDEX($CD$38:$CD$41, $BT59), "-")</f>
        <v>-</v>
      </c>
      <c r="BN59" s="242" t="str" cm="1">
        <f t="array" ref="BN59">IFERROR(INDEX($CD$38:$CD$41, $BS59), "-")</f>
        <v>-</v>
      </c>
      <c r="BO59" s="242">
        <f t="shared" si="20"/>
        <v>0</v>
      </c>
      <c r="BP59" s="242">
        <f t="shared" si="21"/>
        <v>0</v>
      </c>
      <c r="BQ59" s="247" t="str">
        <f t="shared" si="22"/>
        <v>-</v>
      </c>
      <c r="BR59" s="247" t="str">
        <f t="shared" si="4"/>
        <v>-</v>
      </c>
      <c r="BS59" s="247" t="str">
        <f t="shared" si="5"/>
        <v>-</v>
      </c>
      <c r="BT59" s="247" t="str">
        <f t="shared" si="6"/>
        <v>-</v>
      </c>
      <c r="BU59" s="247">
        <f t="shared" si="23"/>
        <v>0</v>
      </c>
      <c r="BV59" s="247" t="str">
        <f t="shared" si="24"/>
        <v>-</v>
      </c>
      <c r="BW59" s="232"/>
      <c r="CF59" s="232"/>
    </row>
    <row r="60" spans="1:84" ht="12.75" customHeight="1" x14ac:dyDescent="0.2">
      <c r="A60" s="240"/>
      <c r="B60" s="228">
        <v>37</v>
      </c>
      <c r="C60" s="137"/>
      <c r="D60" s="65"/>
      <c r="E60" s="241" t="str">
        <f>IF(ISBLANK(D60), "", VLOOKUP(D60, Z!$A$2:$C$4127, 3, FALSE))</f>
        <v/>
      </c>
      <c r="F60" s="138"/>
      <c r="G60" s="120"/>
      <c r="H60" s="120"/>
      <c r="I60" s="120"/>
      <c r="J60" s="120"/>
      <c r="K60" s="139"/>
      <c r="L60" s="168"/>
      <c r="M60" s="139"/>
      <c r="N60" s="139"/>
      <c r="O60" s="242">
        <f t="shared" si="0"/>
        <v>0</v>
      </c>
      <c r="P60" s="139"/>
      <c r="Q60" s="242">
        <f t="shared" si="7"/>
        <v>0</v>
      </c>
      <c r="R60" s="242" t="str">
        <f t="shared" si="8"/>
        <v>-</v>
      </c>
      <c r="S60" s="140"/>
      <c r="T60" s="141"/>
      <c r="U60" s="120"/>
      <c r="V60" s="139"/>
      <c r="W60" s="166"/>
      <c r="X60" s="243">
        <f t="shared" si="9"/>
        <v>0</v>
      </c>
      <c r="Y60" s="140"/>
      <c r="Z60" s="141"/>
      <c r="AA60" s="139"/>
      <c r="AB60" s="120"/>
      <c r="AC60" s="139"/>
      <c r="AD60" s="166"/>
      <c r="AE60" s="243">
        <f t="shared" si="10"/>
        <v>0</v>
      </c>
      <c r="AF60" s="142"/>
      <c r="AG60" s="137"/>
      <c r="AH60" s="65"/>
      <c r="AI60" s="241" t="str">
        <f>IF(ISBLANK(AH60), "", VLOOKUP(AH60, Z!$A$2:$C$4127, 3, FALSE))</f>
        <v/>
      </c>
      <c r="AJ60" s="143"/>
      <c r="AK60" s="244">
        <f t="shared" si="11"/>
        <v>0</v>
      </c>
      <c r="AL60" s="232"/>
      <c r="AM60" s="242">
        <f t="shared" si="12"/>
        <v>0</v>
      </c>
      <c r="AN60" s="228">
        <f>15</f>
        <v>15</v>
      </c>
      <c r="AO60" s="228">
        <v>0.75</v>
      </c>
      <c r="AP60" s="242" t="str">
        <f t="shared" si="13"/>
        <v>-</v>
      </c>
      <c r="AQ60" s="242" t="str">
        <f t="shared" si="14"/>
        <v>-</v>
      </c>
      <c r="AR60" s="245" t="str" cm="1">
        <f t="array" ref="AR60">IF($AM$20="A",
IFERROR(INDEX($BZ$33:$CC$35, $BQ60,), "-"),
IFERROR(INDEX(($BZ$26:$CC$28,$BZ$29:$CC$31), $BQ60, , $BR60), "-"))</f>
        <v>-</v>
      </c>
      <c r="AS60" s="245"/>
      <c r="AT60" s="245"/>
      <c r="AU60" s="245"/>
      <c r="AV60" s="246" t="str" cm="1">
        <f t="array" ref="AV60">IF($AM$20="A",
IFERROR(INDEX($CE$33:$CE$35, $BQ60), "-"),
IFERROR(INDEX(($CE$26:$CE$28, $CE$29:$CE$31), $BQ60, , $BR60), "-"))</f>
        <v>-</v>
      </c>
      <c r="AW60" s="242" t="str">
        <f t="shared" si="15"/>
        <v>-</v>
      </c>
      <c r="AX60" s="242" t="str">
        <f t="shared" si="15"/>
        <v>-</v>
      </c>
      <c r="AY60" s="242" t="str">
        <f t="shared" si="15"/>
        <v>-</v>
      </c>
      <c r="AZ60" s="242" t="str">
        <f t="shared" si="15"/>
        <v>-</v>
      </c>
      <c r="BA60" s="242" t="str">
        <f t="shared" si="16"/>
        <v>-</v>
      </c>
      <c r="BB60" s="242" t="str">
        <f t="shared" si="16"/>
        <v>-</v>
      </c>
      <c r="BC60" s="242" t="str">
        <f t="shared" si="16"/>
        <v>-</v>
      </c>
      <c r="BD60" s="242" t="str">
        <f t="shared" si="16"/>
        <v>-</v>
      </c>
      <c r="BE60" s="242" t="str">
        <f t="shared" si="17"/>
        <v>-</v>
      </c>
      <c r="BF60" s="242" t="str">
        <f t="shared" si="17"/>
        <v>-</v>
      </c>
      <c r="BG60" s="242" t="str">
        <f t="shared" si="17"/>
        <v>-</v>
      </c>
      <c r="BH60" s="242" t="str">
        <f t="shared" si="17"/>
        <v>-</v>
      </c>
      <c r="BI60" s="242" t="str">
        <f t="shared" si="19"/>
        <v>-</v>
      </c>
      <c r="BJ60" s="242" t="str">
        <f t="shared" si="19"/>
        <v>-</v>
      </c>
      <c r="BK60" s="242" t="str">
        <f t="shared" si="19"/>
        <v>-</v>
      </c>
      <c r="BL60" s="242" t="str">
        <f t="shared" si="19"/>
        <v>-</v>
      </c>
      <c r="BM60" s="245" t="str" cm="1">
        <f t="array" ref="BM60">IFERROR(INDEX($CD$38:$CD$41, $BT60), "-")</f>
        <v>-</v>
      </c>
      <c r="BN60" s="242" t="str" cm="1">
        <f t="array" ref="BN60">IFERROR(INDEX($CD$38:$CD$41, $BS60), "-")</f>
        <v>-</v>
      </c>
      <c r="BO60" s="242">
        <f t="shared" si="20"/>
        <v>0</v>
      </c>
      <c r="BP60" s="242">
        <f t="shared" si="21"/>
        <v>0</v>
      </c>
      <c r="BQ60" s="247" t="str">
        <f t="shared" si="22"/>
        <v>-</v>
      </c>
      <c r="BR60" s="247" t="str">
        <f t="shared" si="4"/>
        <v>-</v>
      </c>
      <c r="BS60" s="247" t="str">
        <f t="shared" si="5"/>
        <v>-</v>
      </c>
      <c r="BT60" s="247" t="str">
        <f t="shared" si="6"/>
        <v>-</v>
      </c>
      <c r="BU60" s="247">
        <f t="shared" si="23"/>
        <v>0</v>
      </c>
      <c r="BV60" s="247" t="str">
        <f t="shared" si="24"/>
        <v>-</v>
      </c>
      <c r="BW60" s="232"/>
      <c r="CF60" s="232"/>
    </row>
    <row r="61" spans="1:84" ht="12.75" customHeight="1" x14ac:dyDescent="0.2">
      <c r="A61" s="240"/>
      <c r="B61" s="228">
        <v>38</v>
      </c>
      <c r="C61" s="137"/>
      <c r="D61" s="65"/>
      <c r="E61" s="241" t="str">
        <f>IF(ISBLANK(D61), "", VLOOKUP(D61, Z!$A$2:$C$4127, 3, FALSE))</f>
        <v/>
      </c>
      <c r="F61" s="138"/>
      <c r="G61" s="120"/>
      <c r="H61" s="120"/>
      <c r="I61" s="120"/>
      <c r="J61" s="120"/>
      <c r="K61" s="139"/>
      <c r="L61" s="168"/>
      <c r="M61" s="139"/>
      <c r="N61" s="139"/>
      <c r="O61" s="242">
        <f t="shared" si="0"/>
        <v>0</v>
      </c>
      <c r="P61" s="139"/>
      <c r="Q61" s="242">
        <f t="shared" si="7"/>
        <v>0</v>
      </c>
      <c r="R61" s="242" t="str">
        <f t="shared" si="8"/>
        <v>-</v>
      </c>
      <c r="S61" s="140"/>
      <c r="T61" s="141"/>
      <c r="U61" s="120"/>
      <c r="V61" s="139"/>
      <c r="W61" s="166"/>
      <c r="X61" s="243">
        <f t="shared" si="9"/>
        <v>0</v>
      </c>
      <c r="Y61" s="140"/>
      <c r="Z61" s="141"/>
      <c r="AA61" s="139"/>
      <c r="AB61" s="120"/>
      <c r="AC61" s="139"/>
      <c r="AD61" s="166"/>
      <c r="AE61" s="243">
        <f t="shared" si="10"/>
        <v>0</v>
      </c>
      <c r="AF61" s="142"/>
      <c r="AG61" s="137"/>
      <c r="AH61" s="65"/>
      <c r="AI61" s="241" t="str">
        <f>IF(ISBLANK(AH61), "", VLOOKUP(AH61, Z!$A$2:$C$4127, 3, FALSE))</f>
        <v/>
      </c>
      <c r="AJ61" s="143"/>
      <c r="AK61" s="244">
        <f t="shared" si="11"/>
        <v>0</v>
      </c>
      <c r="AL61" s="232"/>
      <c r="AM61" s="242">
        <f t="shared" si="12"/>
        <v>0</v>
      </c>
      <c r="AN61" s="228">
        <f>15</f>
        <v>15</v>
      </c>
      <c r="AO61" s="228">
        <v>0.75</v>
      </c>
      <c r="AP61" s="242" t="str">
        <f t="shared" si="13"/>
        <v>-</v>
      </c>
      <c r="AQ61" s="242" t="str">
        <f t="shared" si="14"/>
        <v>-</v>
      </c>
      <c r="AR61" s="245" t="str" cm="1">
        <f t="array" ref="AR61">IF($AM$20="A",
IFERROR(INDEX($BZ$33:$CC$35, $BQ61,), "-"),
IFERROR(INDEX(($BZ$26:$CC$28,$BZ$29:$CC$31), $BQ61, , $BR61), "-"))</f>
        <v>-</v>
      </c>
      <c r="AS61" s="245"/>
      <c r="AT61" s="245"/>
      <c r="AU61" s="245"/>
      <c r="AV61" s="246" t="str" cm="1">
        <f t="array" ref="AV61">IF($AM$20="A",
IFERROR(INDEX($CE$33:$CE$35, $BQ61), "-"),
IFERROR(INDEX(($CE$26:$CE$28, $CE$29:$CE$31), $BQ61, , $BR61), "-"))</f>
        <v>-</v>
      </c>
      <c r="AW61" s="242" t="str">
        <f t="shared" si="15"/>
        <v>-</v>
      </c>
      <c r="AX61" s="242" t="str">
        <f t="shared" si="15"/>
        <v>-</v>
      </c>
      <c r="AY61" s="242" t="str">
        <f t="shared" si="15"/>
        <v>-</v>
      </c>
      <c r="AZ61" s="242" t="str">
        <f t="shared" si="15"/>
        <v>-</v>
      </c>
      <c r="BA61" s="242" t="str">
        <f t="shared" si="16"/>
        <v>-</v>
      </c>
      <c r="BB61" s="242" t="str">
        <f t="shared" si="16"/>
        <v>-</v>
      </c>
      <c r="BC61" s="242" t="str">
        <f t="shared" si="16"/>
        <v>-</v>
      </c>
      <c r="BD61" s="242" t="str">
        <f t="shared" si="16"/>
        <v>-</v>
      </c>
      <c r="BE61" s="242" t="str">
        <f t="shared" si="17"/>
        <v>-</v>
      </c>
      <c r="BF61" s="242" t="str">
        <f t="shared" si="17"/>
        <v>-</v>
      </c>
      <c r="BG61" s="242" t="str">
        <f t="shared" si="17"/>
        <v>-</v>
      </c>
      <c r="BH61" s="242" t="str">
        <f t="shared" si="17"/>
        <v>-</v>
      </c>
      <c r="BI61" s="242" t="str">
        <f t="shared" si="19"/>
        <v>-</v>
      </c>
      <c r="BJ61" s="242" t="str">
        <f t="shared" si="19"/>
        <v>-</v>
      </c>
      <c r="BK61" s="242" t="str">
        <f t="shared" si="19"/>
        <v>-</v>
      </c>
      <c r="BL61" s="242" t="str">
        <f t="shared" si="19"/>
        <v>-</v>
      </c>
      <c r="BM61" s="245" t="str" cm="1">
        <f t="array" ref="BM61">IFERROR(INDEX($CD$38:$CD$41, $BT61), "-")</f>
        <v>-</v>
      </c>
      <c r="BN61" s="242" t="str" cm="1">
        <f t="array" ref="BN61">IFERROR(INDEX($CD$38:$CD$41, $BS61), "-")</f>
        <v>-</v>
      </c>
      <c r="BO61" s="242">
        <f t="shared" si="20"/>
        <v>0</v>
      </c>
      <c r="BP61" s="242">
        <f t="shared" si="21"/>
        <v>0</v>
      </c>
      <c r="BQ61" s="247" t="str">
        <f t="shared" si="22"/>
        <v>-</v>
      </c>
      <c r="BR61" s="247" t="str">
        <f t="shared" si="4"/>
        <v>-</v>
      </c>
      <c r="BS61" s="247" t="str">
        <f t="shared" si="5"/>
        <v>-</v>
      </c>
      <c r="BT61" s="247" t="str">
        <f t="shared" si="6"/>
        <v>-</v>
      </c>
      <c r="BU61" s="247">
        <f t="shared" si="23"/>
        <v>0</v>
      </c>
      <c r="BV61" s="247" t="str">
        <f t="shared" si="24"/>
        <v>-</v>
      </c>
      <c r="BW61" s="232"/>
      <c r="CF61" s="232"/>
    </row>
    <row r="62" spans="1:84" ht="12.75" customHeight="1" x14ac:dyDescent="0.2">
      <c r="A62" s="240"/>
      <c r="B62" s="228">
        <v>39</v>
      </c>
      <c r="C62" s="137"/>
      <c r="D62" s="65"/>
      <c r="E62" s="241" t="str">
        <f>IF(ISBLANK(D62), "", VLOOKUP(D62, Z!$A$2:$C$4127, 3, FALSE))</f>
        <v/>
      </c>
      <c r="F62" s="138"/>
      <c r="G62" s="120"/>
      <c r="H62" s="120"/>
      <c r="I62" s="120"/>
      <c r="J62" s="120"/>
      <c r="K62" s="139"/>
      <c r="L62" s="168"/>
      <c r="M62" s="139"/>
      <c r="N62" s="139"/>
      <c r="O62" s="242">
        <f t="shared" si="0"/>
        <v>0</v>
      </c>
      <c r="P62" s="139"/>
      <c r="Q62" s="242">
        <f t="shared" si="7"/>
        <v>0</v>
      </c>
      <c r="R62" s="242" t="str">
        <f t="shared" si="8"/>
        <v>-</v>
      </c>
      <c r="S62" s="140"/>
      <c r="T62" s="141"/>
      <c r="U62" s="120"/>
      <c r="V62" s="139"/>
      <c r="W62" s="166"/>
      <c r="X62" s="243">
        <f t="shared" si="9"/>
        <v>0</v>
      </c>
      <c r="Y62" s="140"/>
      <c r="Z62" s="141"/>
      <c r="AA62" s="139"/>
      <c r="AB62" s="120"/>
      <c r="AC62" s="139"/>
      <c r="AD62" s="166"/>
      <c r="AE62" s="243">
        <f t="shared" si="10"/>
        <v>0</v>
      </c>
      <c r="AF62" s="142"/>
      <c r="AG62" s="137"/>
      <c r="AH62" s="65"/>
      <c r="AI62" s="241" t="str">
        <f>IF(ISBLANK(AH62), "", VLOOKUP(AH62, Z!$A$2:$C$4127, 3, FALSE))</f>
        <v/>
      </c>
      <c r="AJ62" s="143"/>
      <c r="AK62" s="244">
        <f t="shared" si="11"/>
        <v>0</v>
      </c>
      <c r="AL62" s="232"/>
      <c r="AM62" s="242">
        <f t="shared" si="12"/>
        <v>0</v>
      </c>
      <c r="AN62" s="228">
        <f>15</f>
        <v>15</v>
      </c>
      <c r="AO62" s="228">
        <v>0.75</v>
      </c>
      <c r="AP62" s="242" t="str">
        <f t="shared" si="13"/>
        <v>-</v>
      </c>
      <c r="AQ62" s="242" t="str">
        <f t="shared" si="14"/>
        <v>-</v>
      </c>
      <c r="AR62" s="245" t="str" cm="1">
        <f t="array" ref="AR62">IF($AM$20="A",
IFERROR(INDEX($BZ$33:$CC$35, $BQ62,), "-"),
IFERROR(INDEX(($BZ$26:$CC$28,$BZ$29:$CC$31), $BQ62, , $BR62), "-"))</f>
        <v>-</v>
      </c>
      <c r="AS62" s="245"/>
      <c r="AT62" s="245"/>
      <c r="AU62" s="245"/>
      <c r="AV62" s="246" t="str" cm="1">
        <f t="array" ref="AV62">IF($AM$20="A",
IFERROR(INDEX($CE$33:$CE$35, $BQ62), "-"),
IFERROR(INDEX(($CE$26:$CE$28, $CE$29:$CE$31), $BQ62, , $BR62), "-"))</f>
        <v>-</v>
      </c>
      <c r="AW62" s="242" t="str">
        <f t="shared" si="15"/>
        <v>-</v>
      </c>
      <c r="AX62" s="242" t="str">
        <f t="shared" si="15"/>
        <v>-</v>
      </c>
      <c r="AY62" s="242" t="str">
        <f t="shared" si="15"/>
        <v>-</v>
      </c>
      <c r="AZ62" s="242" t="str">
        <f t="shared" si="15"/>
        <v>-</v>
      </c>
      <c r="BA62" s="242" t="str">
        <f t="shared" si="16"/>
        <v>-</v>
      </c>
      <c r="BB62" s="242" t="str">
        <f t="shared" si="16"/>
        <v>-</v>
      </c>
      <c r="BC62" s="242" t="str">
        <f t="shared" si="16"/>
        <v>-</v>
      </c>
      <c r="BD62" s="242" t="str">
        <f t="shared" si="16"/>
        <v>-</v>
      </c>
      <c r="BE62" s="242" t="str">
        <f t="shared" si="17"/>
        <v>-</v>
      </c>
      <c r="BF62" s="242" t="str">
        <f t="shared" si="17"/>
        <v>-</v>
      </c>
      <c r="BG62" s="242" t="str">
        <f t="shared" si="17"/>
        <v>-</v>
      </c>
      <c r="BH62" s="242" t="str">
        <f t="shared" si="17"/>
        <v>-</v>
      </c>
      <c r="BI62" s="242" t="str">
        <f t="shared" si="19"/>
        <v>-</v>
      </c>
      <c r="BJ62" s="242" t="str">
        <f t="shared" si="19"/>
        <v>-</v>
      </c>
      <c r="BK62" s="242" t="str">
        <f t="shared" si="19"/>
        <v>-</v>
      </c>
      <c r="BL62" s="242" t="str">
        <f t="shared" si="19"/>
        <v>-</v>
      </c>
      <c r="BM62" s="245" t="str" cm="1">
        <f t="array" ref="BM62">IFERROR(INDEX($CD$38:$CD$41, $BT62), "-")</f>
        <v>-</v>
      </c>
      <c r="BN62" s="242" t="str" cm="1">
        <f t="array" ref="BN62">IFERROR(INDEX($CD$38:$CD$41, $BS62), "-")</f>
        <v>-</v>
      </c>
      <c r="BO62" s="242">
        <f t="shared" si="20"/>
        <v>0</v>
      </c>
      <c r="BP62" s="242">
        <f t="shared" si="21"/>
        <v>0</v>
      </c>
      <c r="BQ62" s="247" t="str">
        <f t="shared" si="22"/>
        <v>-</v>
      </c>
      <c r="BR62" s="247" t="str">
        <f t="shared" si="4"/>
        <v>-</v>
      </c>
      <c r="BS62" s="247" t="str">
        <f t="shared" si="5"/>
        <v>-</v>
      </c>
      <c r="BT62" s="247" t="str">
        <f t="shared" si="6"/>
        <v>-</v>
      </c>
      <c r="BU62" s="247">
        <f t="shared" si="23"/>
        <v>0</v>
      </c>
      <c r="BV62" s="247" t="str">
        <f t="shared" si="24"/>
        <v>-</v>
      </c>
      <c r="BW62" s="232"/>
      <c r="CF62" s="232"/>
    </row>
    <row r="63" spans="1:84" ht="12.75" customHeight="1" x14ac:dyDescent="0.2">
      <c r="A63" s="240"/>
      <c r="B63" s="228">
        <v>40</v>
      </c>
      <c r="C63" s="137"/>
      <c r="D63" s="65"/>
      <c r="E63" s="241" t="str">
        <f>IF(ISBLANK(D63), "", VLOOKUP(D63, Z!$A$2:$C$4127, 3, FALSE))</f>
        <v/>
      </c>
      <c r="F63" s="138"/>
      <c r="G63" s="120"/>
      <c r="H63" s="120"/>
      <c r="I63" s="120"/>
      <c r="J63" s="120"/>
      <c r="K63" s="139"/>
      <c r="L63" s="168"/>
      <c r="M63" s="139"/>
      <c r="N63" s="139"/>
      <c r="O63" s="242">
        <f t="shared" si="0"/>
        <v>0</v>
      </c>
      <c r="P63" s="139"/>
      <c r="Q63" s="242">
        <f t="shared" si="7"/>
        <v>0</v>
      </c>
      <c r="R63" s="242" t="str">
        <f t="shared" si="8"/>
        <v>-</v>
      </c>
      <c r="S63" s="140"/>
      <c r="T63" s="141"/>
      <c r="U63" s="120"/>
      <c r="V63" s="139"/>
      <c r="W63" s="166"/>
      <c r="X63" s="243">
        <f t="shared" si="9"/>
        <v>0</v>
      </c>
      <c r="Y63" s="140"/>
      <c r="Z63" s="141"/>
      <c r="AA63" s="139"/>
      <c r="AB63" s="120"/>
      <c r="AC63" s="139"/>
      <c r="AD63" s="166"/>
      <c r="AE63" s="243">
        <f t="shared" si="10"/>
        <v>0</v>
      </c>
      <c r="AF63" s="142"/>
      <c r="AG63" s="137"/>
      <c r="AH63" s="65"/>
      <c r="AI63" s="241" t="str">
        <f>IF(ISBLANK(AH63), "", VLOOKUP(AH63, Z!$A$2:$C$4127, 3, FALSE))</f>
        <v/>
      </c>
      <c r="AJ63" s="143"/>
      <c r="AK63" s="244">
        <f t="shared" si="11"/>
        <v>0</v>
      </c>
      <c r="AL63" s="232"/>
      <c r="AM63" s="242">
        <f t="shared" si="12"/>
        <v>0</v>
      </c>
      <c r="AN63" s="228">
        <f>15</f>
        <v>15</v>
      </c>
      <c r="AO63" s="228">
        <v>0.75</v>
      </c>
      <c r="AP63" s="242" t="str">
        <f t="shared" si="13"/>
        <v>-</v>
      </c>
      <c r="AQ63" s="242" t="str">
        <f t="shared" si="14"/>
        <v>-</v>
      </c>
      <c r="AR63" s="245" t="str" cm="1">
        <f t="array" ref="AR63">IF($AM$20="A",
IFERROR(INDEX($BZ$33:$CC$35, $BQ63,), "-"),
IFERROR(INDEX(($BZ$26:$CC$28,$BZ$29:$CC$31), $BQ63, , $BR63), "-"))</f>
        <v>-</v>
      </c>
      <c r="AS63" s="245"/>
      <c r="AT63" s="245"/>
      <c r="AU63" s="245"/>
      <c r="AV63" s="246" t="str" cm="1">
        <f t="array" ref="AV63">IF($AM$20="A",
IFERROR(INDEX($CE$33:$CE$35, $BQ63), "-"),
IFERROR(INDEX(($CE$26:$CE$28, $CE$29:$CE$31), $BQ63, , $BR63), "-"))</f>
        <v>-</v>
      </c>
      <c r="AW63" s="242" t="str">
        <f t="shared" si="15"/>
        <v>-</v>
      </c>
      <c r="AX63" s="242" t="str">
        <f t="shared" si="15"/>
        <v>-</v>
      </c>
      <c r="AY63" s="242" t="str">
        <f t="shared" si="15"/>
        <v>-</v>
      </c>
      <c r="AZ63" s="242" t="str">
        <f t="shared" si="15"/>
        <v>-</v>
      </c>
      <c r="BA63" s="242" t="str">
        <f t="shared" si="16"/>
        <v>-</v>
      </c>
      <c r="BB63" s="242" t="str">
        <f t="shared" si="16"/>
        <v>-</v>
      </c>
      <c r="BC63" s="242" t="str">
        <f t="shared" si="16"/>
        <v>-</v>
      </c>
      <c r="BD63" s="242" t="str">
        <f t="shared" si="16"/>
        <v>-</v>
      </c>
      <c r="BE63" s="242" t="str">
        <f t="shared" si="17"/>
        <v>-</v>
      </c>
      <c r="BF63" s="242" t="str">
        <f t="shared" si="17"/>
        <v>-</v>
      </c>
      <c r="BG63" s="242" t="str">
        <f t="shared" si="17"/>
        <v>-</v>
      </c>
      <c r="BH63" s="242" t="str">
        <f t="shared" si="17"/>
        <v>-</v>
      </c>
      <c r="BI63" s="242" t="str">
        <f t="shared" si="19"/>
        <v>-</v>
      </c>
      <c r="BJ63" s="242" t="str">
        <f t="shared" si="19"/>
        <v>-</v>
      </c>
      <c r="BK63" s="242" t="str">
        <f t="shared" si="19"/>
        <v>-</v>
      </c>
      <c r="BL63" s="242" t="str">
        <f t="shared" si="19"/>
        <v>-</v>
      </c>
      <c r="BM63" s="245" t="str" cm="1">
        <f t="array" ref="BM63">IFERROR(INDEX($CD$38:$CD$41, $BT63), "-")</f>
        <v>-</v>
      </c>
      <c r="BN63" s="242" t="str" cm="1">
        <f t="array" ref="BN63">IFERROR(INDEX($CD$38:$CD$41, $BS63), "-")</f>
        <v>-</v>
      </c>
      <c r="BO63" s="242">
        <f t="shared" si="20"/>
        <v>0</v>
      </c>
      <c r="BP63" s="242">
        <f t="shared" si="21"/>
        <v>0</v>
      </c>
      <c r="BQ63" s="247" t="str">
        <f t="shared" si="22"/>
        <v>-</v>
      </c>
      <c r="BR63" s="247" t="str">
        <f t="shared" si="4"/>
        <v>-</v>
      </c>
      <c r="BS63" s="247" t="str">
        <f t="shared" si="5"/>
        <v>-</v>
      </c>
      <c r="BT63" s="247" t="str">
        <f t="shared" si="6"/>
        <v>-</v>
      </c>
      <c r="BU63" s="247">
        <f t="shared" si="23"/>
        <v>0</v>
      </c>
      <c r="BV63" s="247" t="str">
        <f t="shared" si="24"/>
        <v>-</v>
      </c>
      <c r="BW63" s="232"/>
      <c r="CF63" s="232"/>
    </row>
    <row r="64" spans="1:84" ht="12.75" customHeight="1" x14ac:dyDescent="0.2">
      <c r="A64" s="240"/>
      <c r="B64" s="228">
        <v>41</v>
      </c>
      <c r="C64" s="137"/>
      <c r="D64" s="65"/>
      <c r="E64" s="241" t="str">
        <f>IF(ISBLANK(D64), "", VLOOKUP(D64, Z!$A$2:$C$4127, 3, FALSE))</f>
        <v/>
      </c>
      <c r="F64" s="138"/>
      <c r="G64" s="120"/>
      <c r="H64" s="120"/>
      <c r="I64" s="120"/>
      <c r="J64" s="120"/>
      <c r="K64" s="139"/>
      <c r="L64" s="168"/>
      <c r="M64" s="139"/>
      <c r="N64" s="139"/>
      <c r="O64" s="242">
        <f t="shared" si="0"/>
        <v>0</v>
      </c>
      <c r="P64" s="139"/>
      <c r="Q64" s="242">
        <f t="shared" si="7"/>
        <v>0</v>
      </c>
      <c r="R64" s="242" t="str">
        <f t="shared" si="8"/>
        <v>-</v>
      </c>
      <c r="S64" s="140"/>
      <c r="T64" s="141"/>
      <c r="U64" s="120"/>
      <c r="V64" s="139"/>
      <c r="W64" s="166"/>
      <c r="X64" s="243">
        <f t="shared" si="9"/>
        <v>0</v>
      </c>
      <c r="Y64" s="140"/>
      <c r="Z64" s="141"/>
      <c r="AA64" s="139"/>
      <c r="AB64" s="120"/>
      <c r="AC64" s="139"/>
      <c r="AD64" s="166"/>
      <c r="AE64" s="243">
        <f t="shared" si="10"/>
        <v>0</v>
      </c>
      <c r="AF64" s="142"/>
      <c r="AG64" s="137"/>
      <c r="AH64" s="65"/>
      <c r="AI64" s="241" t="str">
        <f>IF(ISBLANK(AH64), "", VLOOKUP(AH64, Z!$A$2:$C$4127, 3, FALSE))</f>
        <v/>
      </c>
      <c r="AJ64" s="143"/>
      <c r="AK64" s="244">
        <f t="shared" si="11"/>
        <v>0</v>
      </c>
      <c r="AL64" s="232"/>
      <c r="AM64" s="242">
        <f t="shared" si="12"/>
        <v>0</v>
      </c>
      <c r="AN64" s="228">
        <f>15</f>
        <v>15</v>
      </c>
      <c r="AO64" s="228">
        <v>0.75</v>
      </c>
      <c r="AP64" s="242" t="str">
        <f t="shared" si="13"/>
        <v>-</v>
      </c>
      <c r="AQ64" s="242" t="str">
        <f t="shared" si="14"/>
        <v>-</v>
      </c>
      <c r="AR64" s="245" t="str" cm="1">
        <f t="array" ref="AR64">IF($AM$20="A",
IFERROR(INDEX($BZ$33:$CC$35, $BQ64,), "-"),
IFERROR(INDEX(($BZ$26:$CC$28,$BZ$29:$CC$31), $BQ64, , $BR64), "-"))</f>
        <v>-</v>
      </c>
      <c r="AS64" s="245"/>
      <c r="AT64" s="245"/>
      <c r="AU64" s="245"/>
      <c r="AV64" s="246" t="str" cm="1">
        <f t="array" ref="AV64">IF($AM$20="A",
IFERROR(INDEX($CE$33:$CE$35, $BQ64), "-"),
IFERROR(INDEX(($CE$26:$CE$28, $CE$29:$CE$31), $BQ64, , $BR64), "-"))</f>
        <v>-</v>
      </c>
      <c r="AW64" s="242" t="str">
        <f t="shared" si="15"/>
        <v>-</v>
      </c>
      <c r="AX64" s="242" t="str">
        <f t="shared" si="15"/>
        <v>-</v>
      </c>
      <c r="AY64" s="242" t="str">
        <f t="shared" si="15"/>
        <v>-</v>
      </c>
      <c r="AZ64" s="242" t="str">
        <f t="shared" si="15"/>
        <v>-</v>
      </c>
      <c r="BA64" s="242" t="str">
        <f t="shared" si="16"/>
        <v>-</v>
      </c>
      <c r="BB64" s="242" t="str">
        <f t="shared" si="16"/>
        <v>-</v>
      </c>
      <c r="BC64" s="242" t="str">
        <f t="shared" si="16"/>
        <v>-</v>
      </c>
      <c r="BD64" s="242" t="str">
        <f t="shared" si="16"/>
        <v>-</v>
      </c>
      <c r="BE64" s="242" t="str">
        <f t="shared" si="17"/>
        <v>-</v>
      </c>
      <c r="BF64" s="242" t="str">
        <f t="shared" si="17"/>
        <v>-</v>
      </c>
      <c r="BG64" s="242" t="str">
        <f t="shared" si="17"/>
        <v>-</v>
      </c>
      <c r="BH64" s="242" t="str">
        <f t="shared" si="17"/>
        <v>-</v>
      </c>
      <c r="BI64" s="242" t="str">
        <f t="shared" si="19"/>
        <v>-</v>
      </c>
      <c r="BJ64" s="242" t="str">
        <f t="shared" si="19"/>
        <v>-</v>
      </c>
      <c r="BK64" s="242" t="str">
        <f t="shared" si="19"/>
        <v>-</v>
      </c>
      <c r="BL64" s="242" t="str">
        <f t="shared" si="19"/>
        <v>-</v>
      </c>
      <c r="BM64" s="245" t="str" cm="1">
        <f t="array" ref="BM64">IFERROR(INDEX($CD$38:$CD$41, $BT64), "-")</f>
        <v>-</v>
      </c>
      <c r="BN64" s="242" t="str" cm="1">
        <f t="array" ref="BN64">IFERROR(INDEX($CD$38:$CD$41, $BS64), "-")</f>
        <v>-</v>
      </c>
      <c r="BO64" s="242">
        <f t="shared" si="20"/>
        <v>0</v>
      </c>
      <c r="BP64" s="242">
        <f t="shared" si="21"/>
        <v>0</v>
      </c>
      <c r="BQ64" s="247" t="str">
        <f t="shared" si="22"/>
        <v>-</v>
      </c>
      <c r="BR64" s="247" t="str">
        <f t="shared" si="4"/>
        <v>-</v>
      </c>
      <c r="BS64" s="247" t="str">
        <f t="shared" si="5"/>
        <v>-</v>
      </c>
      <c r="BT64" s="247" t="str">
        <f t="shared" si="6"/>
        <v>-</v>
      </c>
      <c r="BU64" s="247">
        <f t="shared" si="23"/>
        <v>0</v>
      </c>
      <c r="BV64" s="247" t="str">
        <f t="shared" si="24"/>
        <v>-</v>
      </c>
      <c r="BW64" s="232"/>
      <c r="CF64" s="232"/>
    </row>
    <row r="65" spans="1:84" ht="12.75" customHeight="1" x14ac:dyDescent="0.2">
      <c r="A65" s="240"/>
      <c r="B65" s="228">
        <v>42</v>
      </c>
      <c r="C65" s="137"/>
      <c r="D65" s="65"/>
      <c r="E65" s="241" t="str">
        <f>IF(ISBLANK(D65), "", VLOOKUP(D65, Z!$A$2:$C$4127, 3, FALSE))</f>
        <v/>
      </c>
      <c r="F65" s="138"/>
      <c r="G65" s="120"/>
      <c r="H65" s="120"/>
      <c r="I65" s="120"/>
      <c r="J65" s="120"/>
      <c r="K65" s="139"/>
      <c r="L65" s="168"/>
      <c r="M65" s="139"/>
      <c r="N65" s="139"/>
      <c r="O65" s="242">
        <f t="shared" si="0"/>
        <v>0</v>
      </c>
      <c r="P65" s="139"/>
      <c r="Q65" s="242">
        <f t="shared" si="7"/>
        <v>0</v>
      </c>
      <c r="R65" s="242" t="str">
        <f t="shared" si="8"/>
        <v>-</v>
      </c>
      <c r="S65" s="140"/>
      <c r="T65" s="141"/>
      <c r="U65" s="120"/>
      <c r="V65" s="139"/>
      <c r="W65" s="166"/>
      <c r="X65" s="243">
        <f t="shared" si="9"/>
        <v>0</v>
      </c>
      <c r="Y65" s="140"/>
      <c r="Z65" s="141"/>
      <c r="AA65" s="139"/>
      <c r="AB65" s="120"/>
      <c r="AC65" s="139"/>
      <c r="AD65" s="166"/>
      <c r="AE65" s="243">
        <f t="shared" si="10"/>
        <v>0</v>
      </c>
      <c r="AF65" s="142"/>
      <c r="AG65" s="137"/>
      <c r="AH65" s="65"/>
      <c r="AI65" s="241" t="str">
        <f>IF(ISBLANK(AH65), "", VLOOKUP(AH65, Z!$A$2:$C$4127, 3, FALSE))</f>
        <v/>
      </c>
      <c r="AJ65" s="143"/>
      <c r="AK65" s="244">
        <f t="shared" si="11"/>
        <v>0</v>
      </c>
      <c r="AL65" s="232"/>
      <c r="AM65" s="242">
        <f t="shared" si="12"/>
        <v>0</v>
      </c>
      <c r="AN65" s="228">
        <f>15</f>
        <v>15</v>
      </c>
      <c r="AO65" s="228">
        <v>0.75</v>
      </c>
      <c r="AP65" s="242" t="str">
        <f t="shared" si="13"/>
        <v>-</v>
      </c>
      <c r="AQ65" s="242" t="str">
        <f t="shared" si="14"/>
        <v>-</v>
      </c>
      <c r="AR65" s="245" t="str" cm="1">
        <f t="array" ref="AR65">IF($AM$20="A",
IFERROR(INDEX($BZ$33:$CC$35, $BQ65,), "-"),
IFERROR(INDEX(($BZ$26:$CC$28,$BZ$29:$CC$31), $BQ65, , $BR65), "-"))</f>
        <v>-</v>
      </c>
      <c r="AS65" s="245"/>
      <c r="AT65" s="245"/>
      <c r="AU65" s="245"/>
      <c r="AV65" s="246" t="str" cm="1">
        <f t="array" ref="AV65">IF($AM$20="A",
IFERROR(INDEX($CE$33:$CE$35, $BQ65), "-"),
IFERROR(INDEX(($CE$26:$CE$28, $CE$29:$CE$31), $BQ65, , $BR65), "-"))</f>
        <v>-</v>
      </c>
      <c r="AW65" s="242" t="str">
        <f t="shared" si="15"/>
        <v>-</v>
      </c>
      <c r="AX65" s="242" t="str">
        <f t="shared" si="15"/>
        <v>-</v>
      </c>
      <c r="AY65" s="242" t="str">
        <f t="shared" si="15"/>
        <v>-</v>
      </c>
      <c r="AZ65" s="242" t="str">
        <f t="shared" si="15"/>
        <v>-</v>
      </c>
      <c r="BA65" s="242" t="str">
        <f t="shared" si="16"/>
        <v>-</v>
      </c>
      <c r="BB65" s="242" t="str">
        <f t="shared" si="16"/>
        <v>-</v>
      </c>
      <c r="BC65" s="242" t="str">
        <f t="shared" si="16"/>
        <v>-</v>
      </c>
      <c r="BD65" s="242" t="str">
        <f t="shared" si="16"/>
        <v>-</v>
      </c>
      <c r="BE65" s="242" t="str">
        <f t="shared" si="17"/>
        <v>-</v>
      </c>
      <c r="BF65" s="242" t="str">
        <f t="shared" si="17"/>
        <v>-</v>
      </c>
      <c r="BG65" s="242" t="str">
        <f t="shared" si="17"/>
        <v>-</v>
      </c>
      <c r="BH65" s="242" t="str">
        <f t="shared" si="17"/>
        <v>-</v>
      </c>
      <c r="BI65" s="242" t="str">
        <f t="shared" si="19"/>
        <v>-</v>
      </c>
      <c r="BJ65" s="242" t="str">
        <f t="shared" si="19"/>
        <v>-</v>
      </c>
      <c r="BK65" s="242" t="str">
        <f t="shared" si="19"/>
        <v>-</v>
      </c>
      <c r="BL65" s="242" t="str">
        <f t="shared" si="19"/>
        <v>-</v>
      </c>
      <c r="BM65" s="245" t="str" cm="1">
        <f t="array" ref="BM65">IFERROR(INDEX($CD$38:$CD$41, $BT65), "-")</f>
        <v>-</v>
      </c>
      <c r="BN65" s="242" t="str" cm="1">
        <f t="array" ref="BN65">IFERROR(INDEX($CD$38:$CD$41, $BS65), "-")</f>
        <v>-</v>
      </c>
      <c r="BO65" s="242">
        <f t="shared" si="20"/>
        <v>0</v>
      </c>
      <c r="BP65" s="242">
        <f t="shared" si="21"/>
        <v>0</v>
      </c>
      <c r="BQ65" s="247" t="str">
        <f t="shared" si="22"/>
        <v>-</v>
      </c>
      <c r="BR65" s="247" t="str">
        <f t="shared" si="4"/>
        <v>-</v>
      </c>
      <c r="BS65" s="247" t="str">
        <f t="shared" si="5"/>
        <v>-</v>
      </c>
      <c r="BT65" s="247" t="str">
        <f t="shared" si="6"/>
        <v>-</v>
      </c>
      <c r="BU65" s="247">
        <f t="shared" si="23"/>
        <v>0</v>
      </c>
      <c r="BV65" s="247" t="str">
        <f t="shared" si="24"/>
        <v>-</v>
      </c>
      <c r="BW65" s="232"/>
      <c r="CF65" s="232"/>
    </row>
    <row r="66" spans="1:84" ht="12.75" customHeight="1" x14ac:dyDescent="0.2">
      <c r="A66" s="240"/>
      <c r="B66" s="228">
        <v>43</v>
      </c>
      <c r="C66" s="137"/>
      <c r="D66" s="65"/>
      <c r="E66" s="241" t="str">
        <f>IF(ISBLANK(D66), "", VLOOKUP(D66, Z!$A$2:$C$4127, 3, FALSE))</f>
        <v/>
      </c>
      <c r="F66" s="138"/>
      <c r="G66" s="120"/>
      <c r="H66" s="120"/>
      <c r="I66" s="120"/>
      <c r="J66" s="120"/>
      <c r="K66" s="139"/>
      <c r="L66" s="168"/>
      <c r="M66" s="139"/>
      <c r="N66" s="139"/>
      <c r="O66" s="242">
        <f t="shared" si="0"/>
        <v>0</v>
      </c>
      <c r="P66" s="139"/>
      <c r="Q66" s="242">
        <f t="shared" si="7"/>
        <v>0</v>
      </c>
      <c r="R66" s="242" t="str">
        <f t="shared" si="8"/>
        <v>-</v>
      </c>
      <c r="S66" s="140"/>
      <c r="T66" s="141"/>
      <c r="U66" s="120"/>
      <c r="V66" s="139"/>
      <c r="W66" s="166"/>
      <c r="X66" s="243">
        <f t="shared" si="9"/>
        <v>0</v>
      </c>
      <c r="Y66" s="140"/>
      <c r="Z66" s="141"/>
      <c r="AA66" s="139"/>
      <c r="AB66" s="120"/>
      <c r="AC66" s="139"/>
      <c r="AD66" s="166"/>
      <c r="AE66" s="243">
        <f t="shared" si="10"/>
        <v>0</v>
      </c>
      <c r="AF66" s="142"/>
      <c r="AG66" s="137"/>
      <c r="AH66" s="65"/>
      <c r="AI66" s="241" t="str">
        <f>IF(ISBLANK(AH66), "", VLOOKUP(AH66, Z!$A$2:$C$4127, 3, FALSE))</f>
        <v/>
      </c>
      <c r="AJ66" s="143"/>
      <c r="AK66" s="244">
        <f t="shared" si="11"/>
        <v>0</v>
      </c>
      <c r="AL66" s="232"/>
      <c r="AM66" s="242">
        <f t="shared" si="12"/>
        <v>0</v>
      </c>
      <c r="AN66" s="228">
        <f>15</f>
        <v>15</v>
      </c>
      <c r="AO66" s="228">
        <v>0.75</v>
      </c>
      <c r="AP66" s="242" t="str">
        <f t="shared" si="13"/>
        <v>-</v>
      </c>
      <c r="AQ66" s="242" t="str">
        <f t="shared" si="14"/>
        <v>-</v>
      </c>
      <c r="AR66" s="245" t="str" cm="1">
        <f t="array" ref="AR66">IF($AM$20="A",
IFERROR(INDEX($BZ$33:$CC$35, $BQ66,), "-"),
IFERROR(INDEX(($BZ$26:$CC$28,$BZ$29:$CC$31), $BQ66, , $BR66), "-"))</f>
        <v>-</v>
      </c>
      <c r="AS66" s="245"/>
      <c r="AT66" s="245"/>
      <c r="AU66" s="245"/>
      <c r="AV66" s="246" t="str" cm="1">
        <f t="array" ref="AV66">IF($AM$20="A",
IFERROR(INDEX($CE$33:$CE$35, $BQ66), "-"),
IFERROR(INDEX(($CE$26:$CE$28, $CE$29:$CE$31), $BQ66, , $BR66), "-"))</f>
        <v>-</v>
      </c>
      <c r="AW66" s="242" t="str">
        <f t="shared" si="15"/>
        <v>-</v>
      </c>
      <c r="AX66" s="242" t="str">
        <f t="shared" si="15"/>
        <v>-</v>
      </c>
      <c r="AY66" s="242" t="str">
        <f t="shared" si="15"/>
        <v>-</v>
      </c>
      <c r="AZ66" s="242" t="str">
        <f t="shared" si="15"/>
        <v>-</v>
      </c>
      <c r="BA66" s="242" t="str">
        <f t="shared" si="16"/>
        <v>-</v>
      </c>
      <c r="BB66" s="242" t="str">
        <f t="shared" si="16"/>
        <v>-</v>
      </c>
      <c r="BC66" s="242" t="str">
        <f t="shared" si="16"/>
        <v>-</v>
      </c>
      <c r="BD66" s="242" t="str">
        <f t="shared" si="16"/>
        <v>-</v>
      </c>
      <c r="BE66" s="242" t="str">
        <f t="shared" si="17"/>
        <v>-</v>
      </c>
      <c r="BF66" s="242" t="str">
        <f t="shared" si="17"/>
        <v>-</v>
      </c>
      <c r="BG66" s="242" t="str">
        <f t="shared" si="17"/>
        <v>-</v>
      </c>
      <c r="BH66" s="242" t="str">
        <f t="shared" si="17"/>
        <v>-</v>
      </c>
      <c r="BI66" s="242" t="str">
        <f t="shared" si="19"/>
        <v>-</v>
      </c>
      <c r="BJ66" s="242" t="str">
        <f t="shared" si="19"/>
        <v>-</v>
      </c>
      <c r="BK66" s="242" t="str">
        <f t="shared" si="19"/>
        <v>-</v>
      </c>
      <c r="BL66" s="242" t="str">
        <f t="shared" si="19"/>
        <v>-</v>
      </c>
      <c r="BM66" s="245" t="str" cm="1">
        <f t="array" ref="BM66">IFERROR(INDEX($CD$38:$CD$41, $BT66), "-")</f>
        <v>-</v>
      </c>
      <c r="BN66" s="242" t="str" cm="1">
        <f t="array" ref="BN66">IFERROR(INDEX($CD$38:$CD$41, $BS66), "-")</f>
        <v>-</v>
      </c>
      <c r="BO66" s="242">
        <f t="shared" si="20"/>
        <v>0</v>
      </c>
      <c r="BP66" s="242">
        <f t="shared" si="21"/>
        <v>0</v>
      </c>
      <c r="BQ66" s="247" t="str">
        <f t="shared" si="22"/>
        <v>-</v>
      </c>
      <c r="BR66" s="247" t="str">
        <f t="shared" si="4"/>
        <v>-</v>
      </c>
      <c r="BS66" s="247" t="str">
        <f t="shared" si="5"/>
        <v>-</v>
      </c>
      <c r="BT66" s="247" t="str">
        <f t="shared" si="6"/>
        <v>-</v>
      </c>
      <c r="BU66" s="247">
        <f t="shared" si="23"/>
        <v>0</v>
      </c>
      <c r="BV66" s="247" t="str">
        <f t="shared" si="24"/>
        <v>-</v>
      </c>
      <c r="BW66" s="232"/>
      <c r="CF66" s="232"/>
    </row>
    <row r="67" spans="1:84" ht="12.75" customHeight="1" x14ac:dyDescent="0.2">
      <c r="A67" s="240"/>
      <c r="B67" s="228">
        <v>44</v>
      </c>
      <c r="C67" s="137"/>
      <c r="D67" s="65"/>
      <c r="E67" s="241" t="str">
        <f>IF(ISBLANK(D67), "", VLOOKUP(D67, Z!$A$2:$C$4127, 3, FALSE))</f>
        <v/>
      </c>
      <c r="F67" s="138"/>
      <c r="G67" s="120"/>
      <c r="H67" s="120"/>
      <c r="I67" s="120"/>
      <c r="J67" s="120"/>
      <c r="K67" s="139"/>
      <c r="L67" s="168"/>
      <c r="M67" s="139"/>
      <c r="N67" s="139"/>
      <c r="O67" s="242">
        <f t="shared" si="0"/>
        <v>0</v>
      </c>
      <c r="P67" s="139"/>
      <c r="Q67" s="242">
        <f t="shared" si="7"/>
        <v>0</v>
      </c>
      <c r="R67" s="242" t="str">
        <f t="shared" si="8"/>
        <v>-</v>
      </c>
      <c r="S67" s="140"/>
      <c r="T67" s="141"/>
      <c r="U67" s="120"/>
      <c r="V67" s="139"/>
      <c r="W67" s="166"/>
      <c r="X67" s="243">
        <f t="shared" si="9"/>
        <v>0</v>
      </c>
      <c r="Y67" s="140"/>
      <c r="Z67" s="141"/>
      <c r="AA67" s="139"/>
      <c r="AB67" s="120"/>
      <c r="AC67" s="139"/>
      <c r="AD67" s="166"/>
      <c r="AE67" s="243">
        <f t="shared" si="10"/>
        <v>0</v>
      </c>
      <c r="AF67" s="142"/>
      <c r="AG67" s="137"/>
      <c r="AH67" s="65"/>
      <c r="AI67" s="241" t="str">
        <f>IF(ISBLANK(AH67), "", VLOOKUP(AH67, Z!$A$2:$C$4127, 3, FALSE))</f>
        <v/>
      </c>
      <c r="AJ67" s="143"/>
      <c r="AK67" s="244">
        <f t="shared" si="11"/>
        <v>0</v>
      </c>
      <c r="AL67" s="232"/>
      <c r="AM67" s="242">
        <f t="shared" si="12"/>
        <v>0</v>
      </c>
      <c r="AN67" s="228">
        <f>15</f>
        <v>15</v>
      </c>
      <c r="AO67" s="228">
        <v>0.75</v>
      </c>
      <c r="AP67" s="242" t="str">
        <f t="shared" si="13"/>
        <v>-</v>
      </c>
      <c r="AQ67" s="242" t="str">
        <f t="shared" si="14"/>
        <v>-</v>
      </c>
      <c r="AR67" s="245" t="str" cm="1">
        <f t="array" ref="AR67">IF($AM$20="A",
IFERROR(INDEX($BZ$33:$CC$35, $BQ67,), "-"),
IFERROR(INDEX(($BZ$26:$CC$28,$BZ$29:$CC$31), $BQ67, , $BR67), "-"))</f>
        <v>-</v>
      </c>
      <c r="AS67" s="245"/>
      <c r="AT67" s="245"/>
      <c r="AU67" s="245"/>
      <c r="AV67" s="246" t="str" cm="1">
        <f t="array" ref="AV67">IF($AM$20="A",
IFERROR(INDEX($CE$33:$CE$35, $BQ67), "-"),
IFERROR(INDEX(($CE$26:$CE$28, $CE$29:$CE$31), $BQ67, , $BR67), "-"))</f>
        <v>-</v>
      </c>
      <c r="AW67" s="242" t="str">
        <f t="shared" si="15"/>
        <v>-</v>
      </c>
      <c r="AX67" s="242" t="str">
        <f t="shared" si="15"/>
        <v>-</v>
      </c>
      <c r="AY67" s="242" t="str">
        <f t="shared" si="15"/>
        <v>-</v>
      </c>
      <c r="AZ67" s="242" t="str">
        <f t="shared" si="15"/>
        <v>-</v>
      </c>
      <c r="BA67" s="242" t="str">
        <f t="shared" si="16"/>
        <v>-</v>
      </c>
      <c r="BB67" s="242" t="str">
        <f t="shared" si="16"/>
        <v>-</v>
      </c>
      <c r="BC67" s="242" t="str">
        <f t="shared" si="16"/>
        <v>-</v>
      </c>
      <c r="BD67" s="242" t="str">
        <f t="shared" si="16"/>
        <v>-</v>
      </c>
      <c r="BE67" s="242" t="str">
        <f t="shared" si="17"/>
        <v>-</v>
      </c>
      <c r="BF67" s="242" t="str">
        <f t="shared" si="17"/>
        <v>-</v>
      </c>
      <c r="BG67" s="242" t="str">
        <f t="shared" si="17"/>
        <v>-</v>
      </c>
      <c r="BH67" s="242" t="str">
        <f t="shared" si="17"/>
        <v>-</v>
      </c>
      <c r="BI67" s="242" t="str">
        <f t="shared" si="19"/>
        <v>-</v>
      </c>
      <c r="BJ67" s="242" t="str">
        <f t="shared" si="19"/>
        <v>-</v>
      </c>
      <c r="BK67" s="242" t="str">
        <f t="shared" si="19"/>
        <v>-</v>
      </c>
      <c r="BL67" s="242" t="str">
        <f t="shared" si="19"/>
        <v>-</v>
      </c>
      <c r="BM67" s="245" t="str" cm="1">
        <f t="array" ref="BM67">IFERROR(INDEX($CD$38:$CD$41, $BT67), "-")</f>
        <v>-</v>
      </c>
      <c r="BN67" s="242" t="str" cm="1">
        <f t="array" ref="BN67">IFERROR(INDEX($CD$38:$CD$41, $BS67), "-")</f>
        <v>-</v>
      </c>
      <c r="BO67" s="242">
        <f t="shared" si="20"/>
        <v>0</v>
      </c>
      <c r="BP67" s="242">
        <f t="shared" si="21"/>
        <v>0</v>
      </c>
      <c r="BQ67" s="247" t="str">
        <f t="shared" si="22"/>
        <v>-</v>
      </c>
      <c r="BR67" s="247" t="str">
        <f t="shared" si="4"/>
        <v>-</v>
      </c>
      <c r="BS67" s="247" t="str">
        <f t="shared" si="5"/>
        <v>-</v>
      </c>
      <c r="BT67" s="247" t="str">
        <f t="shared" si="6"/>
        <v>-</v>
      </c>
      <c r="BU67" s="247">
        <f t="shared" si="23"/>
        <v>0</v>
      </c>
      <c r="BV67" s="247" t="str">
        <f t="shared" si="24"/>
        <v>-</v>
      </c>
      <c r="BW67" s="232"/>
      <c r="CF67" s="232"/>
    </row>
    <row r="68" spans="1:84" ht="12.75" customHeight="1" x14ac:dyDescent="0.2">
      <c r="A68" s="240"/>
      <c r="B68" s="228">
        <v>45</v>
      </c>
      <c r="C68" s="137"/>
      <c r="D68" s="65"/>
      <c r="E68" s="241" t="str">
        <f>IF(ISBLANK(D68), "", VLOOKUP(D68, Z!$A$2:$C$4127, 3, FALSE))</f>
        <v/>
      </c>
      <c r="F68" s="138"/>
      <c r="G68" s="120"/>
      <c r="H68" s="120"/>
      <c r="I68" s="120"/>
      <c r="J68" s="120"/>
      <c r="K68" s="139"/>
      <c r="L68" s="168"/>
      <c r="M68" s="139"/>
      <c r="N68" s="139"/>
      <c r="O68" s="242">
        <f t="shared" si="0"/>
        <v>0</v>
      </c>
      <c r="P68" s="139"/>
      <c r="Q68" s="242">
        <f t="shared" si="7"/>
        <v>0</v>
      </c>
      <c r="R68" s="242" t="str">
        <f t="shared" si="8"/>
        <v>-</v>
      </c>
      <c r="S68" s="140"/>
      <c r="T68" s="141"/>
      <c r="U68" s="120"/>
      <c r="V68" s="139"/>
      <c r="W68" s="166"/>
      <c r="X68" s="243">
        <f t="shared" si="9"/>
        <v>0</v>
      </c>
      <c r="Y68" s="140"/>
      <c r="Z68" s="141"/>
      <c r="AA68" s="139"/>
      <c r="AB68" s="120"/>
      <c r="AC68" s="139"/>
      <c r="AD68" s="166"/>
      <c r="AE68" s="243">
        <f t="shared" si="10"/>
        <v>0</v>
      </c>
      <c r="AF68" s="142"/>
      <c r="AG68" s="137"/>
      <c r="AH68" s="65"/>
      <c r="AI68" s="241" t="str">
        <f>IF(ISBLANK(AH68), "", VLOOKUP(AH68, Z!$A$2:$C$4127, 3, FALSE))</f>
        <v/>
      </c>
      <c r="AJ68" s="143"/>
      <c r="AK68" s="244">
        <f t="shared" si="11"/>
        <v>0</v>
      </c>
      <c r="AL68" s="232"/>
      <c r="AM68" s="242">
        <f t="shared" si="12"/>
        <v>0</v>
      </c>
      <c r="AN68" s="228">
        <f>15</f>
        <v>15</v>
      </c>
      <c r="AO68" s="228">
        <v>0.75</v>
      </c>
      <c r="AP68" s="242" t="str">
        <f t="shared" si="13"/>
        <v>-</v>
      </c>
      <c r="AQ68" s="242" t="str">
        <f t="shared" si="14"/>
        <v>-</v>
      </c>
      <c r="AR68" s="245" t="str" cm="1">
        <f t="array" ref="AR68">IF($AM$20="A",
IFERROR(INDEX($BZ$33:$CC$35, $BQ68,), "-"),
IFERROR(INDEX(($BZ$26:$CC$28,$BZ$29:$CC$31), $BQ68, , $BR68), "-"))</f>
        <v>-</v>
      </c>
      <c r="AS68" s="245"/>
      <c r="AT68" s="245"/>
      <c r="AU68" s="245"/>
      <c r="AV68" s="246" t="str" cm="1">
        <f t="array" ref="AV68">IF($AM$20="A",
IFERROR(INDEX($CE$33:$CE$35, $BQ68), "-"),
IFERROR(INDEX(($CE$26:$CE$28, $CE$29:$CE$31), $BQ68, , $BR68), "-"))</f>
        <v>-</v>
      </c>
      <c r="AW68" s="242" t="str">
        <f t="shared" si="15"/>
        <v>-</v>
      </c>
      <c r="AX68" s="242" t="str">
        <f t="shared" si="15"/>
        <v>-</v>
      </c>
      <c r="AY68" s="242" t="str">
        <f t="shared" si="15"/>
        <v>-</v>
      </c>
      <c r="AZ68" s="242" t="str">
        <f t="shared" si="15"/>
        <v>-</v>
      </c>
      <c r="BA68" s="242" t="str">
        <f t="shared" si="16"/>
        <v>-</v>
      </c>
      <c r="BB68" s="242" t="str">
        <f t="shared" si="16"/>
        <v>-</v>
      </c>
      <c r="BC68" s="242" t="str">
        <f t="shared" si="16"/>
        <v>-</v>
      </c>
      <c r="BD68" s="242" t="str">
        <f t="shared" si="16"/>
        <v>-</v>
      </c>
      <c r="BE68" s="242" t="str">
        <f t="shared" si="17"/>
        <v>-</v>
      </c>
      <c r="BF68" s="242" t="str">
        <f t="shared" si="17"/>
        <v>-</v>
      </c>
      <c r="BG68" s="242" t="str">
        <f t="shared" si="17"/>
        <v>-</v>
      </c>
      <c r="BH68" s="242" t="str">
        <f t="shared" si="17"/>
        <v>-</v>
      </c>
      <c r="BI68" s="242" t="str">
        <f t="shared" si="19"/>
        <v>-</v>
      </c>
      <c r="BJ68" s="242" t="str">
        <f t="shared" si="19"/>
        <v>-</v>
      </c>
      <c r="BK68" s="242" t="str">
        <f t="shared" si="19"/>
        <v>-</v>
      </c>
      <c r="BL68" s="242" t="str">
        <f t="shared" si="19"/>
        <v>-</v>
      </c>
      <c r="BM68" s="245" t="str" cm="1">
        <f t="array" ref="BM68">IFERROR(INDEX($CD$38:$CD$41, $BT68), "-")</f>
        <v>-</v>
      </c>
      <c r="BN68" s="242" t="str" cm="1">
        <f t="array" ref="BN68">IFERROR(INDEX($CD$38:$CD$41, $BS68), "-")</f>
        <v>-</v>
      </c>
      <c r="BO68" s="242">
        <f t="shared" si="20"/>
        <v>0</v>
      </c>
      <c r="BP68" s="242">
        <f t="shared" si="21"/>
        <v>0</v>
      </c>
      <c r="BQ68" s="247" t="str">
        <f t="shared" si="22"/>
        <v>-</v>
      </c>
      <c r="BR68" s="247" t="str">
        <f t="shared" si="4"/>
        <v>-</v>
      </c>
      <c r="BS68" s="247" t="str">
        <f t="shared" si="5"/>
        <v>-</v>
      </c>
      <c r="BT68" s="247" t="str">
        <f t="shared" si="6"/>
        <v>-</v>
      </c>
      <c r="BU68" s="247">
        <f t="shared" si="23"/>
        <v>0</v>
      </c>
      <c r="BV68" s="247" t="str">
        <f t="shared" si="24"/>
        <v>-</v>
      </c>
      <c r="BW68" s="232"/>
      <c r="CF68" s="232"/>
    </row>
    <row r="69" spans="1:84" ht="12.75" customHeight="1" x14ac:dyDescent="0.2">
      <c r="A69" s="240"/>
      <c r="B69" s="228">
        <v>46</v>
      </c>
      <c r="C69" s="137"/>
      <c r="D69" s="65"/>
      <c r="E69" s="241" t="str">
        <f>IF(ISBLANK(D69), "", VLOOKUP(D69, Z!$A$2:$C$4127, 3, FALSE))</f>
        <v/>
      </c>
      <c r="F69" s="138"/>
      <c r="G69" s="120"/>
      <c r="H69" s="120"/>
      <c r="I69" s="120"/>
      <c r="J69" s="120"/>
      <c r="K69" s="139"/>
      <c r="L69" s="168"/>
      <c r="M69" s="139"/>
      <c r="N69" s="139"/>
      <c r="O69" s="242">
        <f t="shared" si="0"/>
        <v>0</v>
      </c>
      <c r="P69" s="139"/>
      <c r="Q69" s="242">
        <f t="shared" si="7"/>
        <v>0</v>
      </c>
      <c r="R69" s="242" t="str">
        <f t="shared" si="8"/>
        <v>-</v>
      </c>
      <c r="S69" s="140"/>
      <c r="T69" s="141"/>
      <c r="U69" s="120"/>
      <c r="V69" s="139"/>
      <c r="W69" s="166"/>
      <c r="X69" s="243">
        <f t="shared" si="9"/>
        <v>0</v>
      </c>
      <c r="Y69" s="140"/>
      <c r="Z69" s="141"/>
      <c r="AA69" s="139"/>
      <c r="AB69" s="120"/>
      <c r="AC69" s="139"/>
      <c r="AD69" s="166"/>
      <c r="AE69" s="243">
        <f t="shared" si="10"/>
        <v>0</v>
      </c>
      <c r="AF69" s="142"/>
      <c r="AG69" s="137"/>
      <c r="AH69" s="65"/>
      <c r="AI69" s="241" t="str">
        <f>IF(ISBLANK(AH69), "", VLOOKUP(AH69, Z!$A$2:$C$4127, 3, FALSE))</f>
        <v/>
      </c>
      <c r="AJ69" s="143"/>
      <c r="AK69" s="244">
        <f t="shared" si="11"/>
        <v>0</v>
      </c>
      <c r="AL69" s="232"/>
      <c r="AM69" s="242">
        <f t="shared" si="12"/>
        <v>0</v>
      </c>
      <c r="AN69" s="228">
        <f>15</f>
        <v>15</v>
      </c>
      <c r="AO69" s="228">
        <v>0.75</v>
      </c>
      <c r="AP69" s="242" t="str">
        <f t="shared" si="13"/>
        <v>-</v>
      </c>
      <c r="AQ69" s="242" t="str">
        <f t="shared" si="14"/>
        <v>-</v>
      </c>
      <c r="AR69" s="245" t="str" cm="1">
        <f t="array" ref="AR69">IF($AM$20="A",
IFERROR(INDEX($BZ$33:$CC$35, $BQ69,), "-"),
IFERROR(INDEX(($BZ$26:$CC$28,$BZ$29:$CC$31), $BQ69, , $BR69), "-"))</f>
        <v>-</v>
      </c>
      <c r="AS69" s="245"/>
      <c r="AT69" s="245"/>
      <c r="AU69" s="245"/>
      <c r="AV69" s="246" t="str" cm="1">
        <f t="array" ref="AV69">IF($AM$20="A",
IFERROR(INDEX($CE$33:$CE$35, $BQ69), "-"),
IFERROR(INDEX(($CE$26:$CE$28, $CE$29:$CE$31), $BQ69, , $BR69), "-"))</f>
        <v>-</v>
      </c>
      <c r="AW69" s="242" t="str">
        <f t="shared" si="15"/>
        <v>-</v>
      </c>
      <c r="AX69" s="242" t="str">
        <f t="shared" si="15"/>
        <v>-</v>
      </c>
      <c r="AY69" s="242" t="str">
        <f t="shared" si="15"/>
        <v>-</v>
      </c>
      <c r="AZ69" s="242" t="str">
        <f t="shared" si="15"/>
        <v>-</v>
      </c>
      <c r="BA69" s="242" t="str">
        <f t="shared" si="16"/>
        <v>-</v>
      </c>
      <c r="BB69" s="242" t="str">
        <f t="shared" si="16"/>
        <v>-</v>
      </c>
      <c r="BC69" s="242" t="str">
        <f t="shared" si="16"/>
        <v>-</v>
      </c>
      <c r="BD69" s="242" t="str">
        <f t="shared" si="16"/>
        <v>-</v>
      </c>
      <c r="BE69" s="242" t="str">
        <f t="shared" si="17"/>
        <v>-</v>
      </c>
      <c r="BF69" s="242" t="str">
        <f t="shared" si="17"/>
        <v>-</v>
      </c>
      <c r="BG69" s="242" t="str">
        <f t="shared" si="17"/>
        <v>-</v>
      </c>
      <c r="BH69" s="242" t="str">
        <f t="shared" si="17"/>
        <v>-</v>
      </c>
      <c r="BI69" s="242" t="str">
        <f t="shared" si="19"/>
        <v>-</v>
      </c>
      <c r="BJ69" s="242" t="str">
        <f t="shared" si="19"/>
        <v>-</v>
      </c>
      <c r="BK69" s="242" t="str">
        <f t="shared" si="19"/>
        <v>-</v>
      </c>
      <c r="BL69" s="242" t="str">
        <f t="shared" si="19"/>
        <v>-</v>
      </c>
      <c r="BM69" s="245" t="str" cm="1">
        <f t="array" ref="BM69">IFERROR(INDEX($CD$38:$CD$41, $BT69), "-")</f>
        <v>-</v>
      </c>
      <c r="BN69" s="242" t="str" cm="1">
        <f t="array" ref="BN69">IFERROR(INDEX($CD$38:$CD$41, $BS69), "-")</f>
        <v>-</v>
      </c>
      <c r="BO69" s="242">
        <f t="shared" si="20"/>
        <v>0</v>
      </c>
      <c r="BP69" s="242">
        <f t="shared" si="21"/>
        <v>0</v>
      </c>
      <c r="BQ69" s="247" t="str">
        <f t="shared" si="22"/>
        <v>-</v>
      </c>
      <c r="BR69" s="247" t="str">
        <f t="shared" si="4"/>
        <v>-</v>
      </c>
      <c r="BS69" s="247" t="str">
        <f t="shared" si="5"/>
        <v>-</v>
      </c>
      <c r="BT69" s="247" t="str">
        <f t="shared" si="6"/>
        <v>-</v>
      </c>
      <c r="BU69" s="247">
        <f t="shared" si="23"/>
        <v>0</v>
      </c>
      <c r="BV69" s="247" t="str">
        <f t="shared" si="24"/>
        <v>-</v>
      </c>
      <c r="BW69" s="232"/>
      <c r="CF69" s="232"/>
    </row>
    <row r="70" spans="1:84" ht="12.75" customHeight="1" x14ac:dyDescent="0.2">
      <c r="A70" s="240"/>
      <c r="B70" s="228">
        <v>47</v>
      </c>
      <c r="C70" s="137"/>
      <c r="D70" s="65"/>
      <c r="E70" s="241" t="str">
        <f>IF(ISBLANK(D70), "", VLOOKUP(D70, Z!$A$2:$C$4127, 3, FALSE))</f>
        <v/>
      </c>
      <c r="F70" s="138"/>
      <c r="G70" s="120"/>
      <c r="H70" s="120"/>
      <c r="I70" s="120"/>
      <c r="J70" s="120"/>
      <c r="K70" s="139"/>
      <c r="L70" s="168"/>
      <c r="M70" s="139"/>
      <c r="N70" s="139"/>
      <c r="O70" s="242">
        <f t="shared" si="0"/>
        <v>0</v>
      </c>
      <c r="P70" s="139"/>
      <c r="Q70" s="242">
        <f t="shared" si="7"/>
        <v>0</v>
      </c>
      <c r="R70" s="242" t="str">
        <f t="shared" si="8"/>
        <v>-</v>
      </c>
      <c r="S70" s="140"/>
      <c r="T70" s="141"/>
      <c r="U70" s="120"/>
      <c r="V70" s="139"/>
      <c r="W70" s="166"/>
      <c r="X70" s="243">
        <f t="shared" si="9"/>
        <v>0</v>
      </c>
      <c r="Y70" s="140"/>
      <c r="Z70" s="141"/>
      <c r="AA70" s="139"/>
      <c r="AB70" s="120"/>
      <c r="AC70" s="139"/>
      <c r="AD70" s="166"/>
      <c r="AE70" s="243">
        <f t="shared" si="10"/>
        <v>0</v>
      </c>
      <c r="AF70" s="142"/>
      <c r="AG70" s="137"/>
      <c r="AH70" s="65"/>
      <c r="AI70" s="241" t="str">
        <f>IF(ISBLANK(AH70), "", VLOOKUP(AH70, Z!$A$2:$C$4127, 3, FALSE))</f>
        <v/>
      </c>
      <c r="AJ70" s="143"/>
      <c r="AK70" s="244">
        <f t="shared" si="11"/>
        <v>0</v>
      </c>
      <c r="AL70" s="232"/>
      <c r="AM70" s="242">
        <f t="shared" si="12"/>
        <v>0</v>
      </c>
      <c r="AN70" s="228">
        <f>15</f>
        <v>15</v>
      </c>
      <c r="AO70" s="228">
        <v>0.75</v>
      </c>
      <c r="AP70" s="242" t="str">
        <f t="shared" si="13"/>
        <v>-</v>
      </c>
      <c r="AQ70" s="242" t="str">
        <f t="shared" si="14"/>
        <v>-</v>
      </c>
      <c r="AR70" s="245" t="str" cm="1">
        <f t="array" ref="AR70">IF($AM$20="A",
IFERROR(INDEX($BZ$33:$CC$35, $BQ70,), "-"),
IFERROR(INDEX(($BZ$26:$CC$28,$BZ$29:$CC$31), $BQ70, , $BR70), "-"))</f>
        <v>-</v>
      </c>
      <c r="AS70" s="245"/>
      <c r="AT70" s="245"/>
      <c r="AU70" s="245"/>
      <c r="AV70" s="246" t="str" cm="1">
        <f t="array" ref="AV70">IF($AM$20="A",
IFERROR(INDEX($CE$33:$CE$35, $BQ70), "-"),
IFERROR(INDEX(($CE$26:$CE$28, $CE$29:$CE$31), $BQ70, , $BR70), "-"))</f>
        <v>-</v>
      </c>
      <c r="AW70" s="242" t="str">
        <f t="shared" si="15"/>
        <v>-</v>
      </c>
      <c r="AX70" s="242" t="str">
        <f t="shared" si="15"/>
        <v>-</v>
      </c>
      <c r="AY70" s="242" t="str">
        <f t="shared" si="15"/>
        <v>-</v>
      </c>
      <c r="AZ70" s="242" t="str">
        <f t="shared" si="15"/>
        <v>-</v>
      </c>
      <c r="BA70" s="242" t="str">
        <f t="shared" si="16"/>
        <v>-</v>
      </c>
      <c r="BB70" s="242" t="str">
        <f t="shared" si="16"/>
        <v>-</v>
      </c>
      <c r="BC70" s="242" t="str">
        <f t="shared" si="16"/>
        <v>-</v>
      </c>
      <c r="BD70" s="242" t="str">
        <f t="shared" si="16"/>
        <v>-</v>
      </c>
      <c r="BE70" s="242" t="str">
        <f t="shared" si="17"/>
        <v>-</v>
      </c>
      <c r="BF70" s="242" t="str">
        <f t="shared" si="17"/>
        <v>-</v>
      </c>
      <c r="BG70" s="242" t="str">
        <f t="shared" si="17"/>
        <v>-</v>
      </c>
      <c r="BH70" s="242" t="str">
        <f t="shared" si="17"/>
        <v>-</v>
      </c>
      <c r="BI70" s="242" t="str">
        <f t="shared" si="19"/>
        <v>-</v>
      </c>
      <c r="BJ70" s="242" t="str">
        <f t="shared" si="19"/>
        <v>-</v>
      </c>
      <c r="BK70" s="242" t="str">
        <f t="shared" si="19"/>
        <v>-</v>
      </c>
      <c r="BL70" s="242" t="str">
        <f t="shared" si="19"/>
        <v>-</v>
      </c>
      <c r="BM70" s="245" t="str" cm="1">
        <f t="array" ref="BM70">IFERROR(INDEX($CD$38:$CD$41, $BT70), "-")</f>
        <v>-</v>
      </c>
      <c r="BN70" s="242" t="str" cm="1">
        <f t="array" ref="BN70">IFERROR(INDEX($CD$38:$CD$41, $BS70), "-")</f>
        <v>-</v>
      </c>
      <c r="BO70" s="242">
        <f t="shared" si="20"/>
        <v>0</v>
      </c>
      <c r="BP70" s="242">
        <f t="shared" si="21"/>
        <v>0</v>
      </c>
      <c r="BQ70" s="247" t="str">
        <f t="shared" si="22"/>
        <v>-</v>
      </c>
      <c r="BR70" s="247" t="str">
        <f t="shared" si="4"/>
        <v>-</v>
      </c>
      <c r="BS70" s="247" t="str">
        <f t="shared" si="5"/>
        <v>-</v>
      </c>
      <c r="BT70" s="247" t="str">
        <f t="shared" si="6"/>
        <v>-</v>
      </c>
      <c r="BU70" s="247">
        <f t="shared" si="23"/>
        <v>0</v>
      </c>
      <c r="BV70" s="247" t="str">
        <f t="shared" si="24"/>
        <v>-</v>
      </c>
      <c r="BW70" s="232"/>
      <c r="CF70" s="232"/>
    </row>
    <row r="71" spans="1:84" ht="12.75" customHeight="1" x14ac:dyDescent="0.2">
      <c r="A71" s="240"/>
      <c r="B71" s="228">
        <v>48</v>
      </c>
      <c r="C71" s="137"/>
      <c r="D71" s="65"/>
      <c r="E71" s="241" t="str">
        <f>IF(ISBLANK(D71), "", VLOOKUP(D71, Z!$A$2:$C$4127, 3, FALSE))</f>
        <v/>
      </c>
      <c r="F71" s="138"/>
      <c r="G71" s="120"/>
      <c r="H71" s="120"/>
      <c r="I71" s="120"/>
      <c r="J71" s="120"/>
      <c r="K71" s="139"/>
      <c r="L71" s="168"/>
      <c r="M71" s="139"/>
      <c r="N71" s="139"/>
      <c r="O71" s="242">
        <f t="shared" si="0"/>
        <v>0</v>
      </c>
      <c r="P71" s="139"/>
      <c r="Q71" s="242">
        <f t="shared" si="7"/>
        <v>0</v>
      </c>
      <c r="R71" s="242" t="str">
        <f t="shared" si="8"/>
        <v>-</v>
      </c>
      <c r="S71" s="140"/>
      <c r="T71" s="141"/>
      <c r="U71" s="120"/>
      <c r="V71" s="139"/>
      <c r="W71" s="166"/>
      <c r="X71" s="243">
        <f t="shared" si="9"/>
        <v>0</v>
      </c>
      <c r="Y71" s="140"/>
      <c r="Z71" s="141"/>
      <c r="AA71" s="139"/>
      <c r="AB71" s="120"/>
      <c r="AC71" s="139"/>
      <c r="AD71" s="166"/>
      <c r="AE71" s="243">
        <f t="shared" si="10"/>
        <v>0</v>
      </c>
      <c r="AF71" s="142"/>
      <c r="AG71" s="137"/>
      <c r="AH71" s="65"/>
      <c r="AI71" s="241" t="str">
        <f>IF(ISBLANK(AH71), "", VLOOKUP(AH71, Z!$A$2:$C$4127, 3, FALSE))</f>
        <v/>
      </c>
      <c r="AJ71" s="143"/>
      <c r="AK71" s="244">
        <f t="shared" si="11"/>
        <v>0</v>
      </c>
      <c r="AL71" s="232"/>
      <c r="AM71" s="242">
        <f t="shared" si="12"/>
        <v>0</v>
      </c>
      <c r="AN71" s="228">
        <f>15</f>
        <v>15</v>
      </c>
      <c r="AO71" s="228">
        <v>0.75</v>
      </c>
      <c r="AP71" s="242" t="str">
        <f t="shared" si="13"/>
        <v>-</v>
      </c>
      <c r="AQ71" s="242" t="str">
        <f t="shared" si="14"/>
        <v>-</v>
      </c>
      <c r="AR71" s="245" t="str" cm="1">
        <f t="array" ref="AR71">IF($AM$20="A",
IFERROR(INDEX($BZ$33:$CC$35, $BQ71,), "-"),
IFERROR(INDEX(($BZ$26:$CC$28,$BZ$29:$CC$31), $BQ71, , $BR71), "-"))</f>
        <v>-</v>
      </c>
      <c r="AS71" s="245"/>
      <c r="AT71" s="245"/>
      <c r="AU71" s="245"/>
      <c r="AV71" s="246" t="str" cm="1">
        <f t="array" ref="AV71">IF($AM$20="A",
IFERROR(INDEX($CE$33:$CE$35, $BQ71), "-"),
IFERROR(INDEX(($CE$26:$CE$28, $CE$29:$CE$31), $BQ71, , $BR71), "-"))</f>
        <v>-</v>
      </c>
      <c r="AW71" s="242" t="str">
        <f t="shared" si="15"/>
        <v>-</v>
      </c>
      <c r="AX71" s="242" t="str">
        <f t="shared" si="15"/>
        <v>-</v>
      </c>
      <c r="AY71" s="242" t="str">
        <f t="shared" si="15"/>
        <v>-</v>
      </c>
      <c r="AZ71" s="242" t="str">
        <f t="shared" si="15"/>
        <v>-</v>
      </c>
      <c r="BA71" s="242" t="str">
        <f t="shared" si="16"/>
        <v>-</v>
      </c>
      <c r="BB71" s="242" t="str">
        <f t="shared" si="16"/>
        <v>-</v>
      </c>
      <c r="BC71" s="242" t="str">
        <f t="shared" si="16"/>
        <v>-</v>
      </c>
      <c r="BD71" s="242" t="str">
        <f t="shared" si="16"/>
        <v>-</v>
      </c>
      <c r="BE71" s="242" t="str">
        <f t="shared" si="17"/>
        <v>-</v>
      </c>
      <c r="BF71" s="242" t="str">
        <f t="shared" si="17"/>
        <v>-</v>
      </c>
      <c r="BG71" s="242" t="str">
        <f t="shared" si="17"/>
        <v>-</v>
      </c>
      <c r="BH71" s="242" t="str">
        <f t="shared" si="17"/>
        <v>-</v>
      </c>
      <c r="BI71" s="242" t="str">
        <f t="shared" si="19"/>
        <v>-</v>
      </c>
      <c r="BJ71" s="242" t="str">
        <f t="shared" si="19"/>
        <v>-</v>
      </c>
      <c r="BK71" s="242" t="str">
        <f t="shared" si="19"/>
        <v>-</v>
      </c>
      <c r="BL71" s="242" t="str">
        <f t="shared" si="19"/>
        <v>-</v>
      </c>
      <c r="BM71" s="245" t="str" cm="1">
        <f t="array" ref="BM71">IFERROR(INDEX($CD$38:$CD$41, $BT71), "-")</f>
        <v>-</v>
      </c>
      <c r="BN71" s="242" t="str" cm="1">
        <f t="array" ref="BN71">IFERROR(INDEX($CD$38:$CD$41, $BS71), "-")</f>
        <v>-</v>
      </c>
      <c r="BO71" s="242">
        <f t="shared" si="20"/>
        <v>0</v>
      </c>
      <c r="BP71" s="242">
        <f t="shared" si="21"/>
        <v>0</v>
      </c>
      <c r="BQ71" s="247" t="str">
        <f t="shared" si="22"/>
        <v>-</v>
      </c>
      <c r="BR71" s="247" t="str">
        <f t="shared" si="4"/>
        <v>-</v>
      </c>
      <c r="BS71" s="247" t="str">
        <f t="shared" si="5"/>
        <v>-</v>
      </c>
      <c r="BT71" s="247" t="str">
        <f t="shared" si="6"/>
        <v>-</v>
      </c>
      <c r="BU71" s="247">
        <f t="shared" si="23"/>
        <v>0</v>
      </c>
      <c r="BV71" s="247" t="str">
        <f t="shared" si="24"/>
        <v>-</v>
      </c>
      <c r="BW71" s="232"/>
      <c r="CF71" s="232"/>
    </row>
    <row r="72" spans="1:84" ht="12.75" customHeight="1" x14ac:dyDescent="0.2">
      <c r="A72" s="240"/>
      <c r="B72" s="228">
        <v>49</v>
      </c>
      <c r="C72" s="137"/>
      <c r="D72" s="65"/>
      <c r="E72" s="241" t="str">
        <f>IF(ISBLANK(D72), "", VLOOKUP(D72, Z!$A$2:$C$4127, 3, FALSE))</f>
        <v/>
      </c>
      <c r="F72" s="138"/>
      <c r="G72" s="120"/>
      <c r="H72" s="120"/>
      <c r="I72" s="120"/>
      <c r="J72" s="120"/>
      <c r="K72" s="139"/>
      <c r="L72" s="168"/>
      <c r="M72" s="139"/>
      <c r="N72" s="139"/>
      <c r="O72" s="242">
        <f t="shared" si="0"/>
        <v>0</v>
      </c>
      <c r="P72" s="139"/>
      <c r="Q72" s="242">
        <f t="shared" si="7"/>
        <v>0</v>
      </c>
      <c r="R72" s="242" t="str">
        <f t="shared" si="8"/>
        <v>-</v>
      </c>
      <c r="S72" s="140"/>
      <c r="T72" s="141"/>
      <c r="U72" s="120"/>
      <c r="V72" s="139"/>
      <c r="W72" s="166"/>
      <c r="X72" s="243">
        <f t="shared" si="9"/>
        <v>0</v>
      </c>
      <c r="Y72" s="140"/>
      <c r="Z72" s="141"/>
      <c r="AA72" s="139"/>
      <c r="AB72" s="120"/>
      <c r="AC72" s="139"/>
      <c r="AD72" s="166"/>
      <c r="AE72" s="243">
        <f t="shared" si="10"/>
        <v>0</v>
      </c>
      <c r="AF72" s="142"/>
      <c r="AG72" s="137"/>
      <c r="AH72" s="65"/>
      <c r="AI72" s="241" t="str">
        <f>IF(ISBLANK(AH72), "", VLOOKUP(AH72, Z!$A$2:$C$4127, 3, FALSE))</f>
        <v/>
      </c>
      <c r="AJ72" s="143"/>
      <c r="AK72" s="244">
        <f t="shared" si="11"/>
        <v>0</v>
      </c>
      <c r="AL72" s="232"/>
      <c r="AM72" s="242">
        <f t="shared" si="12"/>
        <v>0</v>
      </c>
      <c r="AN72" s="228">
        <f>15</f>
        <v>15</v>
      </c>
      <c r="AO72" s="228">
        <v>0.75</v>
      </c>
      <c r="AP72" s="242" t="str">
        <f t="shared" si="13"/>
        <v>-</v>
      </c>
      <c r="AQ72" s="242" t="str">
        <f t="shared" si="14"/>
        <v>-</v>
      </c>
      <c r="AR72" s="245" t="str" cm="1">
        <f t="array" ref="AR72">IF($AM$20="A",
IFERROR(INDEX($BZ$33:$CC$35, $BQ72,), "-"),
IFERROR(INDEX(($BZ$26:$CC$28,$BZ$29:$CC$31), $BQ72, , $BR72), "-"))</f>
        <v>-</v>
      </c>
      <c r="AS72" s="245"/>
      <c r="AT72" s="245"/>
      <c r="AU72" s="245"/>
      <c r="AV72" s="246" t="str" cm="1">
        <f t="array" ref="AV72">IF($AM$20="A",
IFERROR(INDEX($CE$33:$CE$35, $BQ72), "-"),
IFERROR(INDEX(($CE$26:$CE$28, $CE$29:$CE$31), $BQ72, , $BR72), "-"))</f>
        <v>-</v>
      </c>
      <c r="AW72" s="242" t="str">
        <f t="shared" si="15"/>
        <v>-</v>
      </c>
      <c r="AX72" s="242" t="str">
        <f t="shared" si="15"/>
        <v>-</v>
      </c>
      <c r="AY72" s="242" t="str">
        <f t="shared" si="15"/>
        <v>-</v>
      </c>
      <c r="AZ72" s="242" t="str">
        <f t="shared" si="15"/>
        <v>-</v>
      </c>
      <c r="BA72" s="242" t="str">
        <f t="shared" si="16"/>
        <v>-</v>
      </c>
      <c r="BB72" s="242" t="str">
        <f t="shared" si="16"/>
        <v>-</v>
      </c>
      <c r="BC72" s="242" t="str">
        <f t="shared" si="16"/>
        <v>-</v>
      </c>
      <c r="BD72" s="242" t="str">
        <f t="shared" si="16"/>
        <v>-</v>
      </c>
      <c r="BE72" s="242" t="str">
        <f t="shared" si="17"/>
        <v>-</v>
      </c>
      <c r="BF72" s="242" t="str">
        <f t="shared" si="17"/>
        <v>-</v>
      </c>
      <c r="BG72" s="242" t="str">
        <f t="shared" si="17"/>
        <v>-</v>
      </c>
      <c r="BH72" s="242" t="str">
        <f t="shared" si="17"/>
        <v>-</v>
      </c>
      <c r="BI72" s="242" t="str">
        <f t="shared" si="19"/>
        <v>-</v>
      </c>
      <c r="BJ72" s="242" t="str">
        <f t="shared" si="19"/>
        <v>-</v>
      </c>
      <c r="BK72" s="242" t="str">
        <f t="shared" si="19"/>
        <v>-</v>
      </c>
      <c r="BL72" s="242" t="str">
        <f t="shared" si="19"/>
        <v>-</v>
      </c>
      <c r="BM72" s="245" t="str" cm="1">
        <f t="array" ref="BM72">IFERROR(INDEX($CD$38:$CD$41, $BT72), "-")</f>
        <v>-</v>
      </c>
      <c r="BN72" s="242" t="str" cm="1">
        <f t="array" ref="BN72">IFERROR(INDEX($CD$38:$CD$41, $BS72), "-")</f>
        <v>-</v>
      </c>
      <c r="BO72" s="242">
        <f t="shared" si="20"/>
        <v>0</v>
      </c>
      <c r="BP72" s="242">
        <f t="shared" si="21"/>
        <v>0</v>
      </c>
      <c r="BQ72" s="247" t="str">
        <f t="shared" si="22"/>
        <v>-</v>
      </c>
      <c r="BR72" s="247" t="str">
        <f t="shared" si="4"/>
        <v>-</v>
      </c>
      <c r="BS72" s="247" t="str">
        <f t="shared" si="5"/>
        <v>-</v>
      </c>
      <c r="BT72" s="247" t="str">
        <f t="shared" si="6"/>
        <v>-</v>
      </c>
      <c r="BU72" s="247">
        <f t="shared" si="23"/>
        <v>0</v>
      </c>
      <c r="BV72" s="247" t="str">
        <f t="shared" si="24"/>
        <v>-</v>
      </c>
      <c r="BW72" s="232"/>
      <c r="CF72" s="232"/>
    </row>
    <row r="73" spans="1:84" ht="12.75" customHeight="1" x14ac:dyDescent="0.2">
      <c r="A73" s="240"/>
      <c r="B73" s="228">
        <v>50</v>
      </c>
      <c r="C73" s="137"/>
      <c r="D73" s="65"/>
      <c r="E73" s="241" t="str">
        <f>IF(ISBLANK(D73), "", VLOOKUP(D73, Z!$A$2:$C$4127, 3, FALSE))</f>
        <v/>
      </c>
      <c r="F73" s="138"/>
      <c r="G73" s="120"/>
      <c r="H73" s="120"/>
      <c r="I73" s="120"/>
      <c r="J73" s="120"/>
      <c r="K73" s="139"/>
      <c r="L73" s="168"/>
      <c r="M73" s="139"/>
      <c r="N73" s="139"/>
      <c r="O73" s="242">
        <f t="shared" si="0"/>
        <v>0</v>
      </c>
      <c r="P73" s="139"/>
      <c r="Q73" s="242">
        <f t="shared" si="7"/>
        <v>0</v>
      </c>
      <c r="R73" s="242" t="str">
        <f t="shared" si="8"/>
        <v>-</v>
      </c>
      <c r="S73" s="140"/>
      <c r="T73" s="141"/>
      <c r="U73" s="120"/>
      <c r="V73" s="139"/>
      <c r="W73" s="166"/>
      <c r="X73" s="243">
        <f t="shared" si="9"/>
        <v>0</v>
      </c>
      <c r="Y73" s="140"/>
      <c r="Z73" s="141"/>
      <c r="AA73" s="139"/>
      <c r="AB73" s="120"/>
      <c r="AC73" s="139"/>
      <c r="AD73" s="166"/>
      <c r="AE73" s="243">
        <f t="shared" si="10"/>
        <v>0</v>
      </c>
      <c r="AF73" s="142"/>
      <c r="AG73" s="137"/>
      <c r="AH73" s="65"/>
      <c r="AI73" s="241" t="str">
        <f>IF(ISBLANK(AH73), "", VLOOKUP(AH73, Z!$A$2:$C$4127, 3, FALSE))</f>
        <v/>
      </c>
      <c r="AJ73" s="143"/>
      <c r="AK73" s="244">
        <f t="shared" si="11"/>
        <v>0</v>
      </c>
      <c r="AL73" s="232"/>
      <c r="AM73" s="242">
        <f t="shared" si="12"/>
        <v>0</v>
      </c>
      <c r="AN73" s="228">
        <f>15</f>
        <v>15</v>
      </c>
      <c r="AO73" s="228">
        <v>0.75</v>
      </c>
      <c r="AP73" s="242" t="str">
        <f t="shared" si="13"/>
        <v>-</v>
      </c>
      <c r="AQ73" s="242" t="str">
        <f t="shared" si="14"/>
        <v>-</v>
      </c>
      <c r="AR73" s="245" t="str" cm="1">
        <f t="array" ref="AR73">IF($AM$20="A",
IFERROR(INDEX($BZ$33:$CC$35, $BQ73,), "-"),
IFERROR(INDEX(($BZ$26:$CC$28,$BZ$29:$CC$31), $BQ73, , $BR73), "-"))</f>
        <v>-</v>
      </c>
      <c r="AS73" s="245"/>
      <c r="AT73" s="245"/>
      <c r="AU73" s="245"/>
      <c r="AV73" s="246" t="str" cm="1">
        <f t="array" ref="AV73">IF($AM$20="A",
IFERROR(INDEX($CE$33:$CE$35, $BQ73), "-"),
IFERROR(INDEX(($CE$26:$CE$28, $CE$29:$CE$31), $BQ73, , $BR73), "-"))</f>
        <v>-</v>
      </c>
      <c r="AW73" s="242" t="str">
        <f t="shared" si="15"/>
        <v>-</v>
      </c>
      <c r="AX73" s="242" t="str">
        <f t="shared" si="15"/>
        <v>-</v>
      </c>
      <c r="AY73" s="242" t="str">
        <f t="shared" si="15"/>
        <v>-</v>
      </c>
      <c r="AZ73" s="242" t="str">
        <f t="shared" si="15"/>
        <v>-</v>
      </c>
      <c r="BA73" s="242" t="str">
        <f t="shared" si="16"/>
        <v>-</v>
      </c>
      <c r="BB73" s="242" t="str">
        <f t="shared" si="16"/>
        <v>-</v>
      </c>
      <c r="BC73" s="242" t="str">
        <f t="shared" si="16"/>
        <v>-</v>
      </c>
      <c r="BD73" s="242" t="str">
        <f t="shared" si="16"/>
        <v>-</v>
      </c>
      <c r="BE73" s="242" t="str">
        <f t="shared" si="17"/>
        <v>-</v>
      </c>
      <c r="BF73" s="242" t="str">
        <f t="shared" si="17"/>
        <v>-</v>
      </c>
      <c r="BG73" s="242" t="str">
        <f t="shared" si="17"/>
        <v>-</v>
      </c>
      <c r="BH73" s="242" t="str">
        <f t="shared" si="17"/>
        <v>-</v>
      </c>
      <c r="BI73" s="242" t="str">
        <f t="shared" si="19"/>
        <v>-</v>
      </c>
      <c r="BJ73" s="242" t="str">
        <f t="shared" si="19"/>
        <v>-</v>
      </c>
      <c r="BK73" s="242" t="str">
        <f t="shared" si="19"/>
        <v>-</v>
      </c>
      <c r="BL73" s="242" t="str">
        <f t="shared" si="19"/>
        <v>-</v>
      </c>
      <c r="BM73" s="245" t="str" cm="1">
        <f t="array" ref="BM73">IFERROR(INDEX($CD$38:$CD$41, $BT73), "-")</f>
        <v>-</v>
      </c>
      <c r="BN73" s="242" t="str" cm="1">
        <f t="array" ref="BN73">IFERROR(INDEX($CD$38:$CD$41, $BS73), "-")</f>
        <v>-</v>
      </c>
      <c r="BO73" s="242">
        <f t="shared" si="20"/>
        <v>0</v>
      </c>
      <c r="BP73" s="242">
        <f t="shared" si="21"/>
        <v>0</v>
      </c>
      <c r="BQ73" s="247" t="str">
        <f t="shared" si="22"/>
        <v>-</v>
      </c>
      <c r="BR73" s="247" t="str">
        <f t="shared" si="4"/>
        <v>-</v>
      </c>
      <c r="BS73" s="247" t="str">
        <f t="shared" si="5"/>
        <v>-</v>
      </c>
      <c r="BT73" s="247" t="str">
        <f t="shared" si="6"/>
        <v>-</v>
      </c>
      <c r="BU73" s="247">
        <f t="shared" si="23"/>
        <v>0</v>
      </c>
      <c r="BV73" s="247" t="str">
        <f t="shared" si="24"/>
        <v>-</v>
      </c>
      <c r="BW73" s="232"/>
      <c r="CF73" s="232"/>
    </row>
    <row r="74" spans="1:84" ht="12.75" customHeight="1" x14ac:dyDescent="0.2">
      <c r="A74" s="240"/>
      <c r="B74" s="228">
        <v>51</v>
      </c>
      <c r="C74" s="137"/>
      <c r="D74" s="65"/>
      <c r="E74" s="241" t="str">
        <f>IF(ISBLANK(D74), "", VLOOKUP(D74, Z!$A$2:$C$4127, 3, FALSE))</f>
        <v/>
      </c>
      <c r="F74" s="138"/>
      <c r="G74" s="120"/>
      <c r="H74" s="120"/>
      <c r="I74" s="120"/>
      <c r="J74" s="120"/>
      <c r="K74" s="139"/>
      <c r="L74" s="168"/>
      <c r="M74" s="139"/>
      <c r="N74" s="139"/>
      <c r="O74" s="242">
        <f t="shared" si="0"/>
        <v>0</v>
      </c>
      <c r="P74" s="139"/>
      <c r="Q74" s="242">
        <f t="shared" si="7"/>
        <v>0</v>
      </c>
      <c r="R74" s="242" t="str">
        <f t="shared" si="8"/>
        <v>-</v>
      </c>
      <c r="S74" s="140"/>
      <c r="T74" s="141"/>
      <c r="U74" s="120"/>
      <c r="V74" s="139"/>
      <c r="W74" s="166"/>
      <c r="X74" s="243">
        <f t="shared" si="9"/>
        <v>0</v>
      </c>
      <c r="Y74" s="140"/>
      <c r="Z74" s="141"/>
      <c r="AA74" s="139"/>
      <c r="AB74" s="120"/>
      <c r="AC74" s="139"/>
      <c r="AD74" s="166"/>
      <c r="AE74" s="243">
        <f t="shared" si="10"/>
        <v>0</v>
      </c>
      <c r="AF74" s="142"/>
      <c r="AG74" s="137"/>
      <c r="AH74" s="65"/>
      <c r="AI74" s="241" t="str">
        <f>IF(ISBLANK(AH74), "", VLOOKUP(AH74, Z!$A$2:$C$4127, 3, FALSE))</f>
        <v/>
      </c>
      <c r="AJ74" s="143"/>
      <c r="AK74" s="244">
        <f t="shared" si="11"/>
        <v>0</v>
      </c>
      <c r="AL74" s="232"/>
      <c r="AM74" s="242">
        <f t="shared" si="12"/>
        <v>0</v>
      </c>
      <c r="AN74" s="228">
        <f>15</f>
        <v>15</v>
      </c>
      <c r="AO74" s="228">
        <v>0.75</v>
      </c>
      <c r="AP74" s="242" t="str">
        <f t="shared" si="13"/>
        <v>-</v>
      </c>
      <c r="AQ74" s="242" t="str">
        <f t="shared" si="14"/>
        <v>-</v>
      </c>
      <c r="AR74" s="245" t="str" cm="1">
        <f t="array" ref="AR74">IF($AM$20="A",
IFERROR(INDEX($BZ$33:$CC$35, $BQ74,), "-"),
IFERROR(INDEX(($BZ$26:$CC$28,$BZ$29:$CC$31), $BQ74, , $BR74), "-"))</f>
        <v>-</v>
      </c>
      <c r="AS74" s="245"/>
      <c r="AT74" s="245"/>
      <c r="AU74" s="245"/>
      <c r="AV74" s="246" t="str" cm="1">
        <f t="array" ref="AV74">IF($AM$20="A",
IFERROR(INDEX($CE$33:$CE$35, $BQ74), "-"),
IFERROR(INDEX(($CE$26:$CE$28, $CE$29:$CE$31), $BQ74, , $BR74), "-"))</f>
        <v>-</v>
      </c>
      <c r="AW74" s="242" t="str">
        <f t="shared" si="15"/>
        <v>-</v>
      </c>
      <c r="AX74" s="242" t="str">
        <f t="shared" si="15"/>
        <v>-</v>
      </c>
      <c r="AY74" s="242" t="str">
        <f t="shared" si="15"/>
        <v>-</v>
      </c>
      <c r="AZ74" s="242" t="str">
        <f t="shared" si="15"/>
        <v>-</v>
      </c>
      <c r="BA74" s="242" t="str">
        <f t="shared" si="16"/>
        <v>-</v>
      </c>
      <c r="BB74" s="242" t="str">
        <f t="shared" si="16"/>
        <v>-</v>
      </c>
      <c r="BC74" s="242" t="str">
        <f t="shared" si="16"/>
        <v>-</v>
      </c>
      <c r="BD74" s="242" t="str">
        <f t="shared" si="16"/>
        <v>-</v>
      </c>
      <c r="BE74" s="242" t="str">
        <f t="shared" si="17"/>
        <v>-</v>
      </c>
      <c r="BF74" s="242" t="str">
        <f t="shared" si="17"/>
        <v>-</v>
      </c>
      <c r="BG74" s="242" t="str">
        <f t="shared" si="17"/>
        <v>-</v>
      </c>
      <c r="BH74" s="242" t="str">
        <f t="shared" si="17"/>
        <v>-</v>
      </c>
      <c r="BI74" s="242" t="str">
        <f t="shared" si="19"/>
        <v>-</v>
      </c>
      <c r="BJ74" s="242" t="str">
        <f t="shared" si="19"/>
        <v>-</v>
      </c>
      <c r="BK74" s="242" t="str">
        <f t="shared" si="19"/>
        <v>-</v>
      </c>
      <c r="BL74" s="242" t="str">
        <f t="shared" si="19"/>
        <v>-</v>
      </c>
      <c r="BM74" s="245" t="str" cm="1">
        <f t="array" ref="BM74">IFERROR(INDEX($CD$38:$CD$41, $BT74), "-")</f>
        <v>-</v>
      </c>
      <c r="BN74" s="242" t="str" cm="1">
        <f t="array" ref="BN74">IFERROR(INDEX($CD$38:$CD$41, $BS74), "-")</f>
        <v>-</v>
      </c>
      <c r="BO74" s="242">
        <f t="shared" si="20"/>
        <v>0</v>
      </c>
      <c r="BP74" s="242">
        <f t="shared" si="21"/>
        <v>0</v>
      </c>
      <c r="BQ74" s="247" t="str">
        <f t="shared" si="22"/>
        <v>-</v>
      </c>
      <c r="BR74" s="247" t="str">
        <f t="shared" si="4"/>
        <v>-</v>
      </c>
      <c r="BS74" s="247" t="str">
        <f t="shared" si="5"/>
        <v>-</v>
      </c>
      <c r="BT74" s="247" t="str">
        <f t="shared" si="6"/>
        <v>-</v>
      </c>
      <c r="BU74" s="247">
        <f t="shared" si="23"/>
        <v>0</v>
      </c>
      <c r="BV74" s="247" t="str">
        <f t="shared" si="24"/>
        <v>-</v>
      </c>
      <c r="BW74" s="232"/>
      <c r="CF74" s="232"/>
    </row>
    <row r="75" spans="1:84" ht="12.75" customHeight="1" x14ac:dyDescent="0.2">
      <c r="A75" s="240"/>
      <c r="B75" s="228">
        <v>52</v>
      </c>
      <c r="C75" s="137"/>
      <c r="D75" s="65"/>
      <c r="E75" s="241" t="str">
        <f>IF(ISBLANK(D75), "", VLOOKUP(D75, Z!$A$2:$C$4127, 3, FALSE))</f>
        <v/>
      </c>
      <c r="F75" s="138"/>
      <c r="G75" s="120"/>
      <c r="H75" s="120"/>
      <c r="I75" s="120"/>
      <c r="J75" s="120"/>
      <c r="K75" s="139"/>
      <c r="L75" s="168"/>
      <c r="M75" s="139"/>
      <c r="N75" s="139"/>
      <c r="O75" s="242">
        <f t="shared" si="0"/>
        <v>0</v>
      </c>
      <c r="P75" s="139"/>
      <c r="Q75" s="242">
        <f t="shared" si="7"/>
        <v>0</v>
      </c>
      <c r="R75" s="242" t="str">
        <f t="shared" si="8"/>
        <v>-</v>
      </c>
      <c r="S75" s="140"/>
      <c r="T75" s="141"/>
      <c r="U75" s="120"/>
      <c r="V75" s="139"/>
      <c r="W75" s="166"/>
      <c r="X75" s="243">
        <f t="shared" si="9"/>
        <v>0</v>
      </c>
      <c r="Y75" s="140"/>
      <c r="Z75" s="141"/>
      <c r="AA75" s="139"/>
      <c r="AB75" s="120"/>
      <c r="AC75" s="139"/>
      <c r="AD75" s="166"/>
      <c r="AE75" s="243">
        <f t="shared" si="10"/>
        <v>0</v>
      </c>
      <c r="AF75" s="142"/>
      <c r="AG75" s="137"/>
      <c r="AH75" s="65"/>
      <c r="AI75" s="241" t="str">
        <f>IF(ISBLANK(AH75), "", VLOOKUP(AH75, Z!$A$2:$C$4127, 3, FALSE))</f>
        <v/>
      </c>
      <c r="AJ75" s="143"/>
      <c r="AK75" s="244">
        <f t="shared" si="11"/>
        <v>0</v>
      </c>
      <c r="AL75" s="232"/>
      <c r="AM75" s="242">
        <f t="shared" si="12"/>
        <v>0</v>
      </c>
      <c r="AN75" s="228">
        <f>15</f>
        <v>15</v>
      </c>
      <c r="AO75" s="228">
        <v>0.75</v>
      </c>
      <c r="AP75" s="242" t="str">
        <f t="shared" si="13"/>
        <v>-</v>
      </c>
      <c r="AQ75" s="242" t="str">
        <f t="shared" si="14"/>
        <v>-</v>
      </c>
      <c r="AR75" s="245" t="str" cm="1">
        <f t="array" ref="AR75">IF($AM$20="A",
IFERROR(INDEX($BZ$33:$CC$35, $BQ75,), "-"),
IFERROR(INDEX(($BZ$26:$CC$28,$BZ$29:$CC$31), $BQ75, , $BR75), "-"))</f>
        <v>-</v>
      </c>
      <c r="AS75" s="245"/>
      <c r="AT75" s="245"/>
      <c r="AU75" s="245"/>
      <c r="AV75" s="246" t="str" cm="1">
        <f t="array" ref="AV75">IF($AM$20="A",
IFERROR(INDEX($CE$33:$CE$35, $BQ75), "-"),
IFERROR(INDEX(($CE$26:$CE$28, $CE$29:$CE$31), $BQ75, , $BR75), "-"))</f>
        <v>-</v>
      </c>
      <c r="AW75" s="242" t="str">
        <f t="shared" si="15"/>
        <v>-</v>
      </c>
      <c r="AX75" s="242" t="str">
        <f t="shared" si="15"/>
        <v>-</v>
      </c>
      <c r="AY75" s="242" t="str">
        <f t="shared" si="15"/>
        <v>-</v>
      </c>
      <c r="AZ75" s="242" t="str">
        <f t="shared" si="15"/>
        <v>-</v>
      </c>
      <c r="BA75" s="242" t="str">
        <f t="shared" si="16"/>
        <v>-</v>
      </c>
      <c r="BB75" s="242" t="str">
        <f t="shared" si="16"/>
        <v>-</v>
      </c>
      <c r="BC75" s="242" t="str">
        <f t="shared" si="16"/>
        <v>-</v>
      </c>
      <c r="BD75" s="242" t="str">
        <f t="shared" si="16"/>
        <v>-</v>
      </c>
      <c r="BE75" s="242" t="str">
        <f t="shared" si="17"/>
        <v>-</v>
      </c>
      <c r="BF75" s="242" t="str">
        <f t="shared" si="17"/>
        <v>-</v>
      </c>
      <c r="BG75" s="242" t="str">
        <f t="shared" si="17"/>
        <v>-</v>
      </c>
      <c r="BH75" s="242" t="str">
        <f t="shared" si="17"/>
        <v>-</v>
      </c>
      <c r="BI75" s="242" t="str">
        <f t="shared" si="19"/>
        <v>-</v>
      </c>
      <c r="BJ75" s="242" t="str">
        <f t="shared" si="19"/>
        <v>-</v>
      </c>
      <c r="BK75" s="242" t="str">
        <f t="shared" si="19"/>
        <v>-</v>
      </c>
      <c r="BL75" s="242" t="str">
        <f t="shared" si="19"/>
        <v>-</v>
      </c>
      <c r="BM75" s="245" t="str" cm="1">
        <f t="array" ref="BM75">IFERROR(INDEX($CD$38:$CD$41, $BT75), "-")</f>
        <v>-</v>
      </c>
      <c r="BN75" s="242" t="str" cm="1">
        <f t="array" ref="BN75">IFERROR(INDEX($CD$38:$CD$41, $BS75), "-")</f>
        <v>-</v>
      </c>
      <c r="BO75" s="242">
        <f t="shared" si="20"/>
        <v>0</v>
      </c>
      <c r="BP75" s="242">
        <f t="shared" si="21"/>
        <v>0</v>
      </c>
      <c r="BQ75" s="247" t="str">
        <f t="shared" si="22"/>
        <v>-</v>
      </c>
      <c r="BR75" s="247" t="str">
        <f t="shared" si="4"/>
        <v>-</v>
      </c>
      <c r="BS75" s="247" t="str">
        <f t="shared" si="5"/>
        <v>-</v>
      </c>
      <c r="BT75" s="247" t="str">
        <f t="shared" si="6"/>
        <v>-</v>
      </c>
      <c r="BU75" s="247">
        <f t="shared" si="23"/>
        <v>0</v>
      </c>
      <c r="BV75" s="247" t="str">
        <f t="shared" si="24"/>
        <v>-</v>
      </c>
      <c r="BW75" s="232"/>
      <c r="CF75" s="232"/>
    </row>
    <row r="76" spans="1:84" ht="12.75" customHeight="1" x14ac:dyDescent="0.2">
      <c r="A76" s="240"/>
      <c r="B76" s="228">
        <v>53</v>
      </c>
      <c r="C76" s="137"/>
      <c r="D76" s="65"/>
      <c r="E76" s="241" t="str">
        <f>IF(ISBLANK(D76), "", VLOOKUP(D76, Z!$A$2:$C$4127, 3, FALSE))</f>
        <v/>
      </c>
      <c r="F76" s="138"/>
      <c r="G76" s="120"/>
      <c r="H76" s="120"/>
      <c r="I76" s="120"/>
      <c r="J76" s="120"/>
      <c r="K76" s="139"/>
      <c r="L76" s="168"/>
      <c r="M76" s="139"/>
      <c r="N76" s="139"/>
      <c r="O76" s="242">
        <f t="shared" si="0"/>
        <v>0</v>
      </c>
      <c r="P76" s="139"/>
      <c r="Q76" s="242">
        <f t="shared" si="7"/>
        <v>0</v>
      </c>
      <c r="R76" s="242" t="str">
        <f t="shared" si="8"/>
        <v>-</v>
      </c>
      <c r="S76" s="140"/>
      <c r="T76" s="141"/>
      <c r="U76" s="120"/>
      <c r="V76" s="139"/>
      <c r="W76" s="166"/>
      <c r="X76" s="243">
        <f t="shared" si="9"/>
        <v>0</v>
      </c>
      <c r="Y76" s="140"/>
      <c r="Z76" s="141"/>
      <c r="AA76" s="139"/>
      <c r="AB76" s="120"/>
      <c r="AC76" s="139"/>
      <c r="AD76" s="166"/>
      <c r="AE76" s="243">
        <f t="shared" si="10"/>
        <v>0</v>
      </c>
      <c r="AF76" s="142"/>
      <c r="AG76" s="137"/>
      <c r="AH76" s="65"/>
      <c r="AI76" s="241" t="str">
        <f>IF(ISBLANK(AH76), "", VLOOKUP(AH76, Z!$A$2:$C$4127, 3, FALSE))</f>
        <v/>
      </c>
      <c r="AJ76" s="143"/>
      <c r="AK76" s="244">
        <f t="shared" si="11"/>
        <v>0</v>
      </c>
      <c r="AL76" s="232"/>
      <c r="AM76" s="242">
        <f t="shared" si="12"/>
        <v>0</v>
      </c>
      <c r="AN76" s="228">
        <f>15</f>
        <v>15</v>
      </c>
      <c r="AO76" s="228">
        <v>0.75</v>
      </c>
      <c r="AP76" s="242" t="str">
        <f t="shared" si="13"/>
        <v>-</v>
      </c>
      <c r="AQ76" s="242" t="str">
        <f t="shared" si="14"/>
        <v>-</v>
      </c>
      <c r="AR76" s="245" t="str" cm="1">
        <f t="array" ref="AR76">IF($AM$20="A",
IFERROR(INDEX($BZ$33:$CC$35, $BQ76,), "-"),
IFERROR(INDEX(($BZ$26:$CC$28,$BZ$29:$CC$31), $BQ76, , $BR76), "-"))</f>
        <v>-</v>
      </c>
      <c r="AS76" s="245"/>
      <c r="AT76" s="245"/>
      <c r="AU76" s="245"/>
      <c r="AV76" s="246" t="str" cm="1">
        <f t="array" ref="AV76">IF($AM$20="A",
IFERROR(INDEX($CE$33:$CE$35, $BQ76), "-"),
IFERROR(INDEX(($CE$26:$CE$28, $CE$29:$CE$31), $BQ76, , $BR76), "-"))</f>
        <v>-</v>
      </c>
      <c r="AW76" s="242" t="str">
        <f t="shared" si="15"/>
        <v>-</v>
      </c>
      <c r="AX76" s="242" t="str">
        <f t="shared" si="15"/>
        <v>-</v>
      </c>
      <c r="AY76" s="242" t="str">
        <f t="shared" si="15"/>
        <v>-</v>
      </c>
      <c r="AZ76" s="242" t="str">
        <f t="shared" si="15"/>
        <v>-</v>
      </c>
      <c r="BA76" s="242" t="str">
        <f t="shared" si="16"/>
        <v>-</v>
      </c>
      <c r="BB76" s="242" t="str">
        <f t="shared" si="16"/>
        <v>-</v>
      </c>
      <c r="BC76" s="242" t="str">
        <f t="shared" si="16"/>
        <v>-</v>
      </c>
      <c r="BD76" s="242" t="str">
        <f t="shared" si="16"/>
        <v>-</v>
      </c>
      <c r="BE76" s="242" t="str">
        <f t="shared" si="17"/>
        <v>-</v>
      </c>
      <c r="BF76" s="242" t="str">
        <f t="shared" si="17"/>
        <v>-</v>
      </c>
      <c r="BG76" s="242" t="str">
        <f t="shared" si="17"/>
        <v>-</v>
      </c>
      <c r="BH76" s="242" t="str">
        <f t="shared" si="17"/>
        <v>-</v>
      </c>
      <c r="BI76" s="242" t="str">
        <f t="shared" si="19"/>
        <v>-</v>
      </c>
      <c r="BJ76" s="242" t="str">
        <f t="shared" si="19"/>
        <v>-</v>
      </c>
      <c r="BK76" s="242" t="str">
        <f t="shared" si="19"/>
        <v>-</v>
      </c>
      <c r="BL76" s="242" t="str">
        <f t="shared" si="19"/>
        <v>-</v>
      </c>
      <c r="BM76" s="245" t="str" cm="1">
        <f t="array" ref="BM76">IFERROR(INDEX($CD$38:$CD$41, $BT76), "-")</f>
        <v>-</v>
      </c>
      <c r="BN76" s="242" t="str" cm="1">
        <f t="array" ref="BN76">IFERROR(INDEX($CD$38:$CD$41, $BS76), "-")</f>
        <v>-</v>
      </c>
      <c r="BO76" s="242">
        <f t="shared" si="20"/>
        <v>0</v>
      </c>
      <c r="BP76" s="242">
        <f t="shared" si="21"/>
        <v>0</v>
      </c>
      <c r="BQ76" s="247" t="str">
        <f t="shared" si="22"/>
        <v>-</v>
      </c>
      <c r="BR76" s="247" t="str">
        <f t="shared" si="4"/>
        <v>-</v>
      </c>
      <c r="BS76" s="247" t="str">
        <f t="shared" si="5"/>
        <v>-</v>
      </c>
      <c r="BT76" s="247" t="str">
        <f t="shared" si="6"/>
        <v>-</v>
      </c>
      <c r="BU76" s="247">
        <f t="shared" si="23"/>
        <v>0</v>
      </c>
      <c r="BV76" s="247" t="str">
        <f t="shared" si="24"/>
        <v>-</v>
      </c>
      <c r="BW76" s="232"/>
      <c r="CF76" s="232"/>
    </row>
    <row r="77" spans="1:84" ht="12.75" customHeight="1" x14ac:dyDescent="0.2">
      <c r="A77" s="240"/>
      <c r="B77" s="228">
        <v>54</v>
      </c>
      <c r="C77" s="137"/>
      <c r="D77" s="65"/>
      <c r="E77" s="241" t="str">
        <f>IF(ISBLANK(D77), "", VLOOKUP(D77, Z!$A$2:$C$4127, 3, FALSE))</f>
        <v/>
      </c>
      <c r="F77" s="138"/>
      <c r="G77" s="120"/>
      <c r="H77" s="120"/>
      <c r="I77" s="120"/>
      <c r="J77" s="120"/>
      <c r="K77" s="139"/>
      <c r="L77" s="168"/>
      <c r="M77" s="139"/>
      <c r="N77" s="139"/>
      <c r="O77" s="242">
        <f t="shared" si="0"/>
        <v>0</v>
      </c>
      <c r="P77" s="139"/>
      <c r="Q77" s="242">
        <f t="shared" si="7"/>
        <v>0</v>
      </c>
      <c r="R77" s="242" t="str">
        <f t="shared" si="8"/>
        <v>-</v>
      </c>
      <c r="S77" s="140"/>
      <c r="T77" s="141"/>
      <c r="U77" s="120"/>
      <c r="V77" s="139"/>
      <c r="W77" s="166"/>
      <c r="X77" s="243">
        <f t="shared" si="9"/>
        <v>0</v>
      </c>
      <c r="Y77" s="140"/>
      <c r="Z77" s="141"/>
      <c r="AA77" s="139"/>
      <c r="AB77" s="120"/>
      <c r="AC77" s="139"/>
      <c r="AD77" s="166"/>
      <c r="AE77" s="243">
        <f t="shared" si="10"/>
        <v>0</v>
      </c>
      <c r="AF77" s="142"/>
      <c r="AG77" s="137"/>
      <c r="AH77" s="65"/>
      <c r="AI77" s="241" t="str">
        <f>IF(ISBLANK(AH77), "", VLOOKUP(AH77, Z!$A$2:$C$4127, 3, FALSE))</f>
        <v/>
      </c>
      <c r="AJ77" s="143"/>
      <c r="AK77" s="244">
        <f t="shared" si="11"/>
        <v>0</v>
      </c>
      <c r="AL77" s="232"/>
      <c r="AM77" s="242">
        <f t="shared" si="12"/>
        <v>0</v>
      </c>
      <c r="AN77" s="228">
        <f>15</f>
        <v>15</v>
      </c>
      <c r="AO77" s="228">
        <v>0.75</v>
      </c>
      <c r="AP77" s="242" t="str">
        <f t="shared" si="13"/>
        <v>-</v>
      </c>
      <c r="AQ77" s="242" t="str">
        <f t="shared" si="14"/>
        <v>-</v>
      </c>
      <c r="AR77" s="245" t="str" cm="1">
        <f t="array" ref="AR77">IF($AM$20="A",
IFERROR(INDEX($BZ$33:$CC$35, $BQ77,), "-"),
IFERROR(INDEX(($BZ$26:$CC$28,$BZ$29:$CC$31), $BQ77, , $BR77), "-"))</f>
        <v>-</v>
      </c>
      <c r="AS77" s="245"/>
      <c r="AT77" s="245"/>
      <c r="AU77" s="245"/>
      <c r="AV77" s="246" t="str" cm="1">
        <f t="array" ref="AV77">IF($AM$20="A",
IFERROR(INDEX($CE$33:$CE$35, $BQ77), "-"),
IFERROR(INDEX(($CE$26:$CE$28, $CE$29:$CE$31), $BQ77, , $BR77), "-"))</f>
        <v>-</v>
      </c>
      <c r="AW77" s="242" t="str">
        <f t="shared" si="15"/>
        <v>-</v>
      </c>
      <c r="AX77" s="242" t="str">
        <f t="shared" si="15"/>
        <v>-</v>
      </c>
      <c r="AY77" s="242" t="str">
        <f t="shared" si="15"/>
        <v>-</v>
      </c>
      <c r="AZ77" s="242" t="str">
        <f t="shared" si="15"/>
        <v>-</v>
      </c>
      <c r="BA77" s="242" t="str">
        <f t="shared" si="16"/>
        <v>-</v>
      </c>
      <c r="BB77" s="242" t="str">
        <f t="shared" si="16"/>
        <v>-</v>
      </c>
      <c r="BC77" s="242" t="str">
        <f t="shared" si="16"/>
        <v>-</v>
      </c>
      <c r="BD77" s="242" t="str">
        <f t="shared" si="16"/>
        <v>-</v>
      </c>
      <c r="BE77" s="242" t="str">
        <f t="shared" si="17"/>
        <v>-</v>
      </c>
      <c r="BF77" s="242" t="str">
        <f t="shared" si="17"/>
        <v>-</v>
      </c>
      <c r="BG77" s="242" t="str">
        <f t="shared" si="17"/>
        <v>-</v>
      </c>
      <c r="BH77" s="242" t="str">
        <f t="shared" si="17"/>
        <v>-</v>
      </c>
      <c r="BI77" s="242" t="str">
        <f t="shared" si="19"/>
        <v>-</v>
      </c>
      <c r="BJ77" s="242" t="str">
        <f t="shared" si="19"/>
        <v>-</v>
      </c>
      <c r="BK77" s="242" t="str">
        <f t="shared" si="19"/>
        <v>-</v>
      </c>
      <c r="BL77" s="242" t="str">
        <f t="shared" si="19"/>
        <v>-</v>
      </c>
      <c r="BM77" s="245" t="str" cm="1">
        <f t="array" ref="BM77">IFERROR(INDEX($CD$38:$CD$41, $BT77), "-")</f>
        <v>-</v>
      </c>
      <c r="BN77" s="242" t="str" cm="1">
        <f t="array" ref="BN77">IFERROR(INDEX($CD$38:$CD$41, $BS77), "-")</f>
        <v>-</v>
      </c>
      <c r="BO77" s="242">
        <f t="shared" si="20"/>
        <v>0</v>
      </c>
      <c r="BP77" s="242">
        <f t="shared" si="21"/>
        <v>0</v>
      </c>
      <c r="BQ77" s="247" t="str">
        <f t="shared" si="22"/>
        <v>-</v>
      </c>
      <c r="BR77" s="247" t="str">
        <f t="shared" si="4"/>
        <v>-</v>
      </c>
      <c r="BS77" s="247" t="str">
        <f t="shared" si="5"/>
        <v>-</v>
      </c>
      <c r="BT77" s="247" t="str">
        <f t="shared" si="6"/>
        <v>-</v>
      </c>
      <c r="BU77" s="247">
        <f t="shared" si="23"/>
        <v>0</v>
      </c>
      <c r="BV77" s="247" t="str">
        <f t="shared" si="24"/>
        <v>-</v>
      </c>
      <c r="BW77" s="232"/>
      <c r="CF77" s="232"/>
    </row>
    <row r="78" spans="1:84" ht="12.75" customHeight="1" x14ac:dyDescent="0.2">
      <c r="A78" s="240"/>
      <c r="B78" s="228">
        <v>55</v>
      </c>
      <c r="C78" s="137"/>
      <c r="D78" s="65"/>
      <c r="E78" s="241" t="str">
        <f>IF(ISBLANK(D78), "", VLOOKUP(D78, Z!$A$2:$C$4127, 3, FALSE))</f>
        <v/>
      </c>
      <c r="F78" s="138"/>
      <c r="G78" s="120"/>
      <c r="H78" s="120"/>
      <c r="I78" s="120"/>
      <c r="J78" s="120"/>
      <c r="K78" s="139"/>
      <c r="L78" s="168"/>
      <c r="M78" s="139"/>
      <c r="N78" s="139"/>
      <c r="O78" s="242">
        <f t="shared" si="0"/>
        <v>0</v>
      </c>
      <c r="P78" s="139"/>
      <c r="Q78" s="242">
        <f t="shared" si="7"/>
        <v>0</v>
      </c>
      <c r="R78" s="242" t="str">
        <f t="shared" si="8"/>
        <v>-</v>
      </c>
      <c r="S78" s="140"/>
      <c r="T78" s="141"/>
      <c r="U78" s="120"/>
      <c r="V78" s="139"/>
      <c r="W78" s="166"/>
      <c r="X78" s="243">
        <f t="shared" si="9"/>
        <v>0</v>
      </c>
      <c r="Y78" s="140"/>
      <c r="Z78" s="141"/>
      <c r="AA78" s="139"/>
      <c r="AB78" s="120"/>
      <c r="AC78" s="139"/>
      <c r="AD78" s="166"/>
      <c r="AE78" s="243">
        <f t="shared" si="10"/>
        <v>0</v>
      </c>
      <c r="AF78" s="142"/>
      <c r="AG78" s="137"/>
      <c r="AH78" s="65"/>
      <c r="AI78" s="241" t="str">
        <f>IF(ISBLANK(AH78), "", VLOOKUP(AH78, Z!$A$2:$C$4127, 3, FALSE))</f>
        <v/>
      </c>
      <c r="AJ78" s="143"/>
      <c r="AK78" s="244">
        <f t="shared" si="11"/>
        <v>0</v>
      </c>
      <c r="AL78" s="232"/>
      <c r="AM78" s="242">
        <f t="shared" si="12"/>
        <v>0</v>
      </c>
      <c r="AN78" s="228">
        <f>15</f>
        <v>15</v>
      </c>
      <c r="AO78" s="228">
        <v>0.75</v>
      </c>
      <c r="AP78" s="242" t="str">
        <f t="shared" si="13"/>
        <v>-</v>
      </c>
      <c r="AQ78" s="242" t="str">
        <f t="shared" si="14"/>
        <v>-</v>
      </c>
      <c r="AR78" s="245" t="str" cm="1">
        <f t="array" ref="AR78">IF($AM$20="A",
IFERROR(INDEX($BZ$33:$CC$35, $BQ78,), "-"),
IFERROR(INDEX(($BZ$26:$CC$28,$BZ$29:$CC$31), $BQ78, , $BR78), "-"))</f>
        <v>-</v>
      </c>
      <c r="AS78" s="245"/>
      <c r="AT78" s="245"/>
      <c r="AU78" s="245"/>
      <c r="AV78" s="246" t="str" cm="1">
        <f t="array" ref="AV78">IF($AM$20="A",
IFERROR(INDEX($CE$33:$CE$35, $BQ78), "-"),
IFERROR(INDEX(($CE$26:$CE$28, $CE$29:$CE$31), $BQ78, , $BR78), "-"))</f>
        <v>-</v>
      </c>
      <c r="AW78" s="242" t="str">
        <f t="shared" si="15"/>
        <v>-</v>
      </c>
      <c r="AX78" s="242" t="str">
        <f t="shared" si="15"/>
        <v>-</v>
      </c>
      <c r="AY78" s="242" t="str">
        <f t="shared" si="15"/>
        <v>-</v>
      </c>
      <c r="AZ78" s="242" t="str">
        <f t="shared" si="15"/>
        <v>-</v>
      </c>
      <c r="BA78" s="242" t="str">
        <f t="shared" si="16"/>
        <v>-</v>
      </c>
      <c r="BB78" s="242" t="str">
        <f t="shared" si="16"/>
        <v>-</v>
      </c>
      <c r="BC78" s="242" t="str">
        <f t="shared" si="16"/>
        <v>-</v>
      </c>
      <c r="BD78" s="242" t="str">
        <f t="shared" si="16"/>
        <v>-</v>
      </c>
      <c r="BE78" s="242" t="str">
        <f t="shared" si="17"/>
        <v>-</v>
      </c>
      <c r="BF78" s="242" t="str">
        <f t="shared" si="17"/>
        <v>-</v>
      </c>
      <c r="BG78" s="242" t="str">
        <f t="shared" si="17"/>
        <v>-</v>
      </c>
      <c r="BH78" s="242" t="str">
        <f t="shared" si="17"/>
        <v>-</v>
      </c>
      <c r="BI78" s="242" t="str">
        <f t="shared" si="19"/>
        <v>-</v>
      </c>
      <c r="BJ78" s="242" t="str">
        <f t="shared" si="19"/>
        <v>-</v>
      </c>
      <c r="BK78" s="242" t="str">
        <f t="shared" si="19"/>
        <v>-</v>
      </c>
      <c r="BL78" s="242" t="str">
        <f t="shared" si="19"/>
        <v>-</v>
      </c>
      <c r="BM78" s="245" t="str" cm="1">
        <f t="array" ref="BM78">IFERROR(INDEX($CD$38:$CD$41, $BT78), "-")</f>
        <v>-</v>
      </c>
      <c r="BN78" s="242" t="str" cm="1">
        <f t="array" ref="BN78">IFERROR(INDEX($CD$38:$CD$41, $BS78), "-")</f>
        <v>-</v>
      </c>
      <c r="BO78" s="242">
        <f t="shared" si="20"/>
        <v>0</v>
      </c>
      <c r="BP78" s="242">
        <f t="shared" si="21"/>
        <v>0</v>
      </c>
      <c r="BQ78" s="247" t="str">
        <f t="shared" si="22"/>
        <v>-</v>
      </c>
      <c r="BR78" s="247" t="str">
        <f t="shared" si="4"/>
        <v>-</v>
      </c>
      <c r="BS78" s="247" t="str">
        <f t="shared" si="5"/>
        <v>-</v>
      </c>
      <c r="BT78" s="247" t="str">
        <f t="shared" si="6"/>
        <v>-</v>
      </c>
      <c r="BU78" s="247">
        <f t="shared" si="23"/>
        <v>0</v>
      </c>
      <c r="BV78" s="247" t="str">
        <f t="shared" si="24"/>
        <v>-</v>
      </c>
      <c r="BW78" s="232"/>
      <c r="CF78" s="232"/>
    </row>
    <row r="79" spans="1:84" ht="12.75" customHeight="1" x14ac:dyDescent="0.2">
      <c r="A79" s="240"/>
      <c r="B79" s="228">
        <v>56</v>
      </c>
      <c r="C79" s="137"/>
      <c r="D79" s="65"/>
      <c r="E79" s="241" t="str">
        <f>IF(ISBLANK(D79), "", VLOOKUP(D79, Z!$A$2:$C$4127, 3, FALSE))</f>
        <v/>
      </c>
      <c r="F79" s="138"/>
      <c r="G79" s="120"/>
      <c r="H79" s="120"/>
      <c r="I79" s="120"/>
      <c r="J79" s="120"/>
      <c r="K79" s="139"/>
      <c r="L79" s="168"/>
      <c r="M79" s="139"/>
      <c r="N79" s="139"/>
      <c r="O79" s="242">
        <f t="shared" si="0"/>
        <v>0</v>
      </c>
      <c r="P79" s="139"/>
      <c r="Q79" s="242">
        <f t="shared" si="7"/>
        <v>0</v>
      </c>
      <c r="R79" s="242" t="str">
        <f t="shared" si="8"/>
        <v>-</v>
      </c>
      <c r="S79" s="140"/>
      <c r="T79" s="141"/>
      <c r="U79" s="120"/>
      <c r="V79" s="139"/>
      <c r="W79" s="166"/>
      <c r="X79" s="243">
        <f t="shared" si="9"/>
        <v>0</v>
      </c>
      <c r="Y79" s="140"/>
      <c r="Z79" s="141"/>
      <c r="AA79" s="139"/>
      <c r="AB79" s="120"/>
      <c r="AC79" s="139"/>
      <c r="AD79" s="166"/>
      <c r="AE79" s="243">
        <f t="shared" si="10"/>
        <v>0</v>
      </c>
      <c r="AF79" s="142"/>
      <c r="AG79" s="137"/>
      <c r="AH79" s="65"/>
      <c r="AI79" s="241" t="str">
        <f>IF(ISBLANK(AH79), "", VLOOKUP(AH79, Z!$A$2:$C$4127, 3, FALSE))</f>
        <v/>
      </c>
      <c r="AJ79" s="143"/>
      <c r="AK79" s="244">
        <f t="shared" si="11"/>
        <v>0</v>
      </c>
      <c r="AL79" s="232"/>
      <c r="AM79" s="242">
        <f t="shared" si="12"/>
        <v>0</v>
      </c>
      <c r="AN79" s="228">
        <f>15</f>
        <v>15</v>
      </c>
      <c r="AO79" s="228">
        <v>0.75</v>
      </c>
      <c r="AP79" s="242" t="str">
        <f t="shared" si="13"/>
        <v>-</v>
      </c>
      <c r="AQ79" s="242" t="str">
        <f t="shared" si="14"/>
        <v>-</v>
      </c>
      <c r="AR79" s="245" t="str" cm="1">
        <f t="array" ref="AR79">IF($AM$20="A",
IFERROR(INDEX($BZ$33:$CC$35, $BQ79,), "-"),
IFERROR(INDEX(($BZ$26:$CC$28,$BZ$29:$CC$31), $BQ79, , $BR79), "-"))</f>
        <v>-</v>
      </c>
      <c r="AS79" s="245"/>
      <c r="AT79" s="245"/>
      <c r="AU79" s="245"/>
      <c r="AV79" s="246" t="str" cm="1">
        <f t="array" ref="AV79">IF($AM$20="A",
IFERROR(INDEX($CE$33:$CE$35, $BQ79), "-"),
IFERROR(INDEX(($CE$26:$CE$28, $CE$29:$CE$31), $BQ79, , $BR79), "-"))</f>
        <v>-</v>
      </c>
      <c r="AW79" s="242" t="str">
        <f t="shared" si="15"/>
        <v>-</v>
      </c>
      <c r="AX79" s="242" t="str">
        <f t="shared" si="15"/>
        <v>-</v>
      </c>
      <c r="AY79" s="242" t="str">
        <f t="shared" si="15"/>
        <v>-</v>
      </c>
      <c r="AZ79" s="242" t="str">
        <f t="shared" si="15"/>
        <v>-</v>
      </c>
      <c r="BA79" s="242" t="str">
        <f t="shared" si="16"/>
        <v>-</v>
      </c>
      <c r="BB79" s="242" t="str">
        <f t="shared" si="16"/>
        <v>-</v>
      </c>
      <c r="BC79" s="242" t="str">
        <f t="shared" si="16"/>
        <v>-</v>
      </c>
      <c r="BD79" s="242" t="str">
        <f t="shared" si="16"/>
        <v>-</v>
      </c>
      <c r="BE79" s="242" t="str">
        <f t="shared" si="17"/>
        <v>-</v>
      </c>
      <c r="BF79" s="242" t="str">
        <f t="shared" si="17"/>
        <v>-</v>
      </c>
      <c r="BG79" s="242" t="str">
        <f t="shared" si="17"/>
        <v>-</v>
      </c>
      <c r="BH79" s="242" t="str">
        <f t="shared" si="17"/>
        <v>-</v>
      </c>
      <c r="BI79" s="242" t="str">
        <f t="shared" si="19"/>
        <v>-</v>
      </c>
      <c r="BJ79" s="242" t="str">
        <f t="shared" si="19"/>
        <v>-</v>
      </c>
      <c r="BK79" s="242" t="str">
        <f t="shared" si="19"/>
        <v>-</v>
      </c>
      <c r="BL79" s="242" t="str">
        <f t="shared" si="19"/>
        <v>-</v>
      </c>
      <c r="BM79" s="245" t="str" cm="1">
        <f t="array" ref="BM79">IFERROR(INDEX($CD$38:$CD$41, $BT79), "-")</f>
        <v>-</v>
      </c>
      <c r="BN79" s="242" t="str" cm="1">
        <f t="array" ref="BN79">IFERROR(INDEX($CD$38:$CD$41, $BS79), "-")</f>
        <v>-</v>
      </c>
      <c r="BO79" s="242">
        <f t="shared" si="20"/>
        <v>0</v>
      </c>
      <c r="BP79" s="242">
        <f t="shared" si="21"/>
        <v>0</v>
      </c>
      <c r="BQ79" s="247" t="str">
        <f t="shared" si="22"/>
        <v>-</v>
      </c>
      <c r="BR79" s="247" t="str">
        <f t="shared" si="4"/>
        <v>-</v>
      </c>
      <c r="BS79" s="247" t="str">
        <f t="shared" si="5"/>
        <v>-</v>
      </c>
      <c r="BT79" s="247" t="str">
        <f t="shared" si="6"/>
        <v>-</v>
      </c>
      <c r="BU79" s="247">
        <f t="shared" si="23"/>
        <v>0</v>
      </c>
      <c r="BV79" s="247" t="str">
        <f t="shared" si="24"/>
        <v>-</v>
      </c>
      <c r="BW79" s="232"/>
      <c r="CF79" s="232"/>
    </row>
    <row r="80" spans="1:84" ht="12.75" customHeight="1" x14ac:dyDescent="0.2">
      <c r="A80" s="240"/>
      <c r="B80" s="228">
        <v>57</v>
      </c>
      <c r="C80" s="137"/>
      <c r="D80" s="65"/>
      <c r="E80" s="241" t="str">
        <f>IF(ISBLANK(D80), "", VLOOKUP(D80, Z!$A$2:$C$4127, 3, FALSE))</f>
        <v/>
      </c>
      <c r="F80" s="138"/>
      <c r="G80" s="120"/>
      <c r="H80" s="120"/>
      <c r="I80" s="120"/>
      <c r="J80" s="120"/>
      <c r="K80" s="139"/>
      <c r="L80" s="168"/>
      <c r="M80" s="139"/>
      <c r="N80" s="139"/>
      <c r="O80" s="242">
        <f t="shared" si="0"/>
        <v>0</v>
      </c>
      <c r="P80" s="139"/>
      <c r="Q80" s="242">
        <f t="shared" si="7"/>
        <v>0</v>
      </c>
      <c r="R80" s="242" t="str">
        <f t="shared" si="8"/>
        <v>-</v>
      </c>
      <c r="S80" s="140"/>
      <c r="T80" s="141"/>
      <c r="U80" s="120"/>
      <c r="V80" s="139"/>
      <c r="W80" s="166"/>
      <c r="X80" s="243">
        <f t="shared" si="9"/>
        <v>0</v>
      </c>
      <c r="Y80" s="140"/>
      <c r="Z80" s="141"/>
      <c r="AA80" s="139"/>
      <c r="AB80" s="120"/>
      <c r="AC80" s="139"/>
      <c r="AD80" s="166"/>
      <c r="AE80" s="243">
        <f t="shared" si="10"/>
        <v>0</v>
      </c>
      <c r="AF80" s="142"/>
      <c r="AG80" s="137"/>
      <c r="AH80" s="65"/>
      <c r="AI80" s="241" t="str">
        <f>IF(ISBLANK(AH80), "", VLOOKUP(AH80, Z!$A$2:$C$4127, 3, FALSE))</f>
        <v/>
      </c>
      <c r="AJ80" s="143"/>
      <c r="AK80" s="244">
        <f t="shared" si="11"/>
        <v>0</v>
      </c>
      <c r="AL80" s="232"/>
      <c r="AM80" s="242">
        <f t="shared" si="12"/>
        <v>0</v>
      </c>
      <c r="AN80" s="228">
        <f>15</f>
        <v>15</v>
      </c>
      <c r="AO80" s="228">
        <v>0.75</v>
      </c>
      <c r="AP80" s="242" t="str">
        <f t="shared" si="13"/>
        <v>-</v>
      </c>
      <c r="AQ80" s="242" t="str">
        <f t="shared" si="14"/>
        <v>-</v>
      </c>
      <c r="AR80" s="245" t="str" cm="1">
        <f t="array" ref="AR80">IF($AM$20="A",
IFERROR(INDEX($BZ$33:$CC$35, $BQ80,), "-"),
IFERROR(INDEX(($BZ$26:$CC$28,$BZ$29:$CC$31), $BQ80, , $BR80), "-"))</f>
        <v>-</v>
      </c>
      <c r="AS80" s="245"/>
      <c r="AT80" s="245"/>
      <c r="AU80" s="245"/>
      <c r="AV80" s="246" t="str" cm="1">
        <f t="array" ref="AV80">IF($AM$20="A",
IFERROR(INDEX($CE$33:$CE$35, $BQ80), "-"),
IFERROR(INDEX(($CE$26:$CE$28, $CE$29:$CE$31), $BQ80, , $BR80), "-"))</f>
        <v>-</v>
      </c>
      <c r="AW80" s="242" t="str">
        <f t="shared" si="15"/>
        <v>-</v>
      </c>
      <c r="AX80" s="242" t="str">
        <f t="shared" si="15"/>
        <v>-</v>
      </c>
      <c r="AY80" s="242" t="str">
        <f t="shared" si="15"/>
        <v>-</v>
      </c>
      <c r="AZ80" s="242" t="str">
        <f t="shared" si="15"/>
        <v>-</v>
      </c>
      <c r="BA80" s="242" t="str">
        <f t="shared" si="16"/>
        <v>-</v>
      </c>
      <c r="BB80" s="242" t="str">
        <f t="shared" si="16"/>
        <v>-</v>
      </c>
      <c r="BC80" s="242" t="str">
        <f t="shared" si="16"/>
        <v>-</v>
      </c>
      <c r="BD80" s="242" t="str">
        <f t="shared" si="16"/>
        <v>-</v>
      </c>
      <c r="BE80" s="242" t="str">
        <f t="shared" si="17"/>
        <v>-</v>
      </c>
      <c r="BF80" s="242" t="str">
        <f t="shared" si="17"/>
        <v>-</v>
      </c>
      <c r="BG80" s="242" t="str">
        <f t="shared" si="17"/>
        <v>-</v>
      </c>
      <c r="BH80" s="242" t="str">
        <f t="shared" si="17"/>
        <v>-</v>
      </c>
      <c r="BI80" s="242" t="str">
        <f t="shared" si="19"/>
        <v>-</v>
      </c>
      <c r="BJ80" s="242" t="str">
        <f t="shared" si="19"/>
        <v>-</v>
      </c>
      <c r="BK80" s="242" t="str">
        <f t="shared" si="19"/>
        <v>-</v>
      </c>
      <c r="BL80" s="242" t="str">
        <f t="shared" si="19"/>
        <v>-</v>
      </c>
      <c r="BM80" s="245" t="str" cm="1">
        <f t="array" ref="BM80">IFERROR(INDEX($CD$38:$CD$41, $BT80), "-")</f>
        <v>-</v>
      </c>
      <c r="BN80" s="242" t="str" cm="1">
        <f t="array" ref="BN80">IFERROR(INDEX($CD$38:$CD$41, $BS80), "-")</f>
        <v>-</v>
      </c>
      <c r="BO80" s="242">
        <f t="shared" si="20"/>
        <v>0</v>
      </c>
      <c r="BP80" s="242">
        <f t="shared" si="21"/>
        <v>0</v>
      </c>
      <c r="BQ80" s="247" t="str">
        <f t="shared" si="22"/>
        <v>-</v>
      </c>
      <c r="BR80" s="247" t="str">
        <f t="shared" si="4"/>
        <v>-</v>
      </c>
      <c r="BS80" s="247" t="str">
        <f t="shared" si="5"/>
        <v>-</v>
      </c>
      <c r="BT80" s="247" t="str">
        <f t="shared" si="6"/>
        <v>-</v>
      </c>
      <c r="BU80" s="247">
        <f t="shared" si="23"/>
        <v>0</v>
      </c>
      <c r="BV80" s="247" t="str">
        <f t="shared" si="24"/>
        <v>-</v>
      </c>
      <c r="BW80" s="232"/>
      <c r="CF80" s="232"/>
    </row>
    <row r="81" spans="1:84" ht="12.75" customHeight="1" x14ac:dyDescent="0.2">
      <c r="A81" s="240"/>
      <c r="B81" s="228">
        <v>58</v>
      </c>
      <c r="C81" s="137"/>
      <c r="D81" s="65"/>
      <c r="E81" s="241" t="str">
        <f>IF(ISBLANK(D81), "", VLOOKUP(D81, Z!$A$2:$C$4127, 3, FALSE))</f>
        <v/>
      </c>
      <c r="F81" s="138"/>
      <c r="G81" s="120"/>
      <c r="H81" s="120"/>
      <c r="I81" s="120"/>
      <c r="J81" s="120"/>
      <c r="K81" s="139"/>
      <c r="L81" s="168"/>
      <c r="M81" s="139"/>
      <c r="N81" s="139"/>
      <c r="O81" s="242">
        <f t="shared" si="0"/>
        <v>0</v>
      </c>
      <c r="P81" s="139"/>
      <c r="Q81" s="242">
        <f t="shared" si="7"/>
        <v>0</v>
      </c>
      <c r="R81" s="242" t="str">
        <f t="shared" si="8"/>
        <v>-</v>
      </c>
      <c r="S81" s="140"/>
      <c r="T81" s="141"/>
      <c r="U81" s="120"/>
      <c r="V81" s="139"/>
      <c r="W81" s="166"/>
      <c r="X81" s="243">
        <f t="shared" si="9"/>
        <v>0</v>
      </c>
      <c r="Y81" s="140"/>
      <c r="Z81" s="141"/>
      <c r="AA81" s="139"/>
      <c r="AB81" s="120"/>
      <c r="AC81" s="139"/>
      <c r="AD81" s="166"/>
      <c r="AE81" s="243">
        <f t="shared" si="10"/>
        <v>0</v>
      </c>
      <c r="AF81" s="142"/>
      <c r="AG81" s="137"/>
      <c r="AH81" s="65"/>
      <c r="AI81" s="241" t="str">
        <f>IF(ISBLANK(AH81), "", VLOOKUP(AH81, Z!$A$2:$C$4127, 3, FALSE))</f>
        <v/>
      </c>
      <c r="AJ81" s="143"/>
      <c r="AK81" s="244">
        <f t="shared" si="11"/>
        <v>0</v>
      </c>
      <c r="AL81" s="232"/>
      <c r="AM81" s="242">
        <f t="shared" si="12"/>
        <v>0</v>
      </c>
      <c r="AN81" s="228">
        <f>15</f>
        <v>15</v>
      </c>
      <c r="AO81" s="228">
        <v>0.75</v>
      </c>
      <c r="AP81" s="242" t="str">
        <f t="shared" si="13"/>
        <v>-</v>
      </c>
      <c r="AQ81" s="242" t="str">
        <f t="shared" si="14"/>
        <v>-</v>
      </c>
      <c r="AR81" s="245" t="str" cm="1">
        <f t="array" ref="AR81">IF($AM$20="A",
IFERROR(INDEX($BZ$33:$CC$35, $BQ81,), "-"),
IFERROR(INDEX(($BZ$26:$CC$28,$BZ$29:$CC$31), $BQ81, , $BR81), "-"))</f>
        <v>-</v>
      </c>
      <c r="AS81" s="245"/>
      <c r="AT81" s="245"/>
      <c r="AU81" s="245"/>
      <c r="AV81" s="246" t="str" cm="1">
        <f t="array" ref="AV81">IF($AM$20="A",
IFERROR(INDEX($CE$33:$CE$35, $BQ81), "-"),
IFERROR(INDEX(($CE$26:$CE$28, $CE$29:$CE$31), $BQ81, , $BR81), "-"))</f>
        <v>-</v>
      </c>
      <c r="AW81" s="242" t="str">
        <f t="shared" si="15"/>
        <v>-</v>
      </c>
      <c r="AX81" s="242" t="str">
        <f t="shared" si="15"/>
        <v>-</v>
      </c>
      <c r="AY81" s="242" t="str">
        <f t="shared" si="15"/>
        <v>-</v>
      </c>
      <c r="AZ81" s="242" t="str">
        <f t="shared" si="15"/>
        <v>-</v>
      </c>
      <c r="BA81" s="242" t="str">
        <f t="shared" si="16"/>
        <v>-</v>
      </c>
      <c r="BB81" s="242" t="str">
        <f t="shared" si="16"/>
        <v>-</v>
      </c>
      <c r="BC81" s="242" t="str">
        <f t="shared" si="16"/>
        <v>-</v>
      </c>
      <c r="BD81" s="242" t="str">
        <f t="shared" si="16"/>
        <v>-</v>
      </c>
      <c r="BE81" s="242" t="str">
        <f t="shared" si="17"/>
        <v>-</v>
      </c>
      <c r="BF81" s="242" t="str">
        <f t="shared" si="17"/>
        <v>-</v>
      </c>
      <c r="BG81" s="242" t="str">
        <f t="shared" si="17"/>
        <v>-</v>
      </c>
      <c r="BH81" s="242" t="str">
        <f t="shared" si="17"/>
        <v>-</v>
      </c>
      <c r="BI81" s="242" t="str">
        <f t="shared" si="19"/>
        <v>-</v>
      </c>
      <c r="BJ81" s="242" t="str">
        <f t="shared" si="19"/>
        <v>-</v>
      </c>
      <c r="BK81" s="242" t="str">
        <f t="shared" si="19"/>
        <v>-</v>
      </c>
      <c r="BL81" s="242" t="str">
        <f t="shared" si="19"/>
        <v>-</v>
      </c>
      <c r="BM81" s="245" t="str" cm="1">
        <f t="array" ref="BM81">IFERROR(INDEX($CD$38:$CD$41, $BT81), "-")</f>
        <v>-</v>
      </c>
      <c r="BN81" s="242" t="str" cm="1">
        <f t="array" ref="BN81">IFERROR(INDEX($CD$38:$CD$41, $BS81), "-")</f>
        <v>-</v>
      </c>
      <c r="BO81" s="242">
        <f t="shared" si="20"/>
        <v>0</v>
      </c>
      <c r="BP81" s="242">
        <f t="shared" si="21"/>
        <v>0</v>
      </c>
      <c r="BQ81" s="247" t="str">
        <f t="shared" si="22"/>
        <v>-</v>
      </c>
      <c r="BR81" s="247" t="str">
        <f t="shared" si="4"/>
        <v>-</v>
      </c>
      <c r="BS81" s="247" t="str">
        <f t="shared" si="5"/>
        <v>-</v>
      </c>
      <c r="BT81" s="247" t="str">
        <f t="shared" si="6"/>
        <v>-</v>
      </c>
      <c r="BU81" s="247">
        <f t="shared" si="23"/>
        <v>0</v>
      </c>
      <c r="BV81" s="247" t="str">
        <f t="shared" si="24"/>
        <v>-</v>
      </c>
      <c r="BW81" s="232"/>
      <c r="CF81" s="232"/>
    </row>
    <row r="82" spans="1:84" ht="12.75" customHeight="1" x14ac:dyDescent="0.2">
      <c r="A82" s="240"/>
      <c r="B82" s="228">
        <v>59</v>
      </c>
      <c r="C82" s="137"/>
      <c r="D82" s="65"/>
      <c r="E82" s="241" t="str">
        <f>IF(ISBLANK(D82), "", VLOOKUP(D82, Z!$A$2:$C$4127, 3, FALSE))</f>
        <v/>
      </c>
      <c r="F82" s="138"/>
      <c r="G82" s="120"/>
      <c r="H82" s="120"/>
      <c r="I82" s="120"/>
      <c r="J82" s="120"/>
      <c r="K82" s="139"/>
      <c r="L82" s="168"/>
      <c r="M82" s="139"/>
      <c r="N82" s="139"/>
      <c r="O82" s="242">
        <f t="shared" si="0"/>
        <v>0</v>
      </c>
      <c r="P82" s="139"/>
      <c r="Q82" s="242">
        <f t="shared" si="7"/>
        <v>0</v>
      </c>
      <c r="R82" s="242" t="str">
        <f t="shared" si="8"/>
        <v>-</v>
      </c>
      <c r="S82" s="140"/>
      <c r="T82" s="141"/>
      <c r="U82" s="120"/>
      <c r="V82" s="139"/>
      <c r="W82" s="166"/>
      <c r="X82" s="243">
        <f t="shared" si="9"/>
        <v>0</v>
      </c>
      <c r="Y82" s="140"/>
      <c r="Z82" s="141"/>
      <c r="AA82" s="139"/>
      <c r="AB82" s="120"/>
      <c r="AC82" s="139"/>
      <c r="AD82" s="166"/>
      <c r="AE82" s="243">
        <f t="shared" si="10"/>
        <v>0</v>
      </c>
      <c r="AF82" s="142"/>
      <c r="AG82" s="137"/>
      <c r="AH82" s="65"/>
      <c r="AI82" s="241" t="str">
        <f>IF(ISBLANK(AH82), "", VLOOKUP(AH82, Z!$A$2:$C$4127, 3, FALSE))</f>
        <v/>
      </c>
      <c r="AJ82" s="143"/>
      <c r="AK82" s="244">
        <f t="shared" si="11"/>
        <v>0</v>
      </c>
      <c r="AL82" s="232"/>
      <c r="AM82" s="242">
        <f t="shared" si="12"/>
        <v>0</v>
      </c>
      <c r="AN82" s="228">
        <f>15</f>
        <v>15</v>
      </c>
      <c r="AO82" s="228">
        <v>0.75</v>
      </c>
      <c r="AP82" s="242" t="str">
        <f t="shared" si="13"/>
        <v>-</v>
      </c>
      <c r="AQ82" s="242" t="str">
        <f t="shared" si="14"/>
        <v>-</v>
      </c>
      <c r="AR82" s="245" t="str" cm="1">
        <f t="array" ref="AR82">IF($AM$20="A",
IFERROR(INDEX($BZ$33:$CC$35, $BQ82,), "-"),
IFERROR(INDEX(($BZ$26:$CC$28,$BZ$29:$CC$31), $BQ82, , $BR82), "-"))</f>
        <v>-</v>
      </c>
      <c r="AS82" s="245"/>
      <c r="AT82" s="245"/>
      <c r="AU82" s="245"/>
      <c r="AV82" s="246" t="str" cm="1">
        <f t="array" ref="AV82">IF($AM$20="A",
IFERROR(INDEX($CE$33:$CE$35, $BQ82), "-"),
IFERROR(INDEX(($CE$26:$CE$28, $CE$29:$CE$31), $BQ82, , $BR82), "-"))</f>
        <v>-</v>
      </c>
      <c r="AW82" s="242" t="str">
        <f t="shared" si="15"/>
        <v>-</v>
      </c>
      <c r="AX82" s="242" t="str">
        <f t="shared" si="15"/>
        <v>-</v>
      </c>
      <c r="AY82" s="242" t="str">
        <f t="shared" si="15"/>
        <v>-</v>
      </c>
      <c r="AZ82" s="242" t="str">
        <f t="shared" si="15"/>
        <v>-</v>
      </c>
      <c r="BA82" s="242" t="str">
        <f t="shared" si="16"/>
        <v>-</v>
      </c>
      <c r="BB82" s="242" t="str">
        <f t="shared" si="16"/>
        <v>-</v>
      </c>
      <c r="BC82" s="242" t="str">
        <f t="shared" si="16"/>
        <v>-</v>
      </c>
      <c r="BD82" s="242" t="str">
        <f t="shared" si="16"/>
        <v>-</v>
      </c>
      <c r="BE82" s="242" t="str">
        <f t="shared" si="17"/>
        <v>-</v>
      </c>
      <c r="BF82" s="242" t="str">
        <f t="shared" si="17"/>
        <v>-</v>
      </c>
      <c r="BG82" s="242" t="str">
        <f t="shared" si="17"/>
        <v>-</v>
      </c>
      <c r="BH82" s="242" t="str">
        <f t="shared" si="17"/>
        <v>-</v>
      </c>
      <c r="BI82" s="242" t="str">
        <f t="shared" si="19"/>
        <v>-</v>
      </c>
      <c r="BJ82" s="242" t="str">
        <f t="shared" si="19"/>
        <v>-</v>
      </c>
      <c r="BK82" s="242" t="str">
        <f t="shared" si="19"/>
        <v>-</v>
      </c>
      <c r="BL82" s="242" t="str">
        <f t="shared" si="19"/>
        <v>-</v>
      </c>
      <c r="BM82" s="245" t="str" cm="1">
        <f t="array" ref="BM82">IFERROR(INDEX($CD$38:$CD$41, $BT82), "-")</f>
        <v>-</v>
      </c>
      <c r="BN82" s="242" t="str" cm="1">
        <f t="array" ref="BN82">IFERROR(INDEX($CD$38:$CD$41, $BS82), "-")</f>
        <v>-</v>
      </c>
      <c r="BO82" s="242">
        <f t="shared" si="20"/>
        <v>0</v>
      </c>
      <c r="BP82" s="242">
        <f t="shared" si="21"/>
        <v>0</v>
      </c>
      <c r="BQ82" s="247" t="str">
        <f t="shared" si="22"/>
        <v>-</v>
      </c>
      <c r="BR82" s="247" t="str">
        <f t="shared" si="4"/>
        <v>-</v>
      </c>
      <c r="BS82" s="247" t="str">
        <f t="shared" si="5"/>
        <v>-</v>
      </c>
      <c r="BT82" s="247" t="str">
        <f t="shared" si="6"/>
        <v>-</v>
      </c>
      <c r="BU82" s="247">
        <f t="shared" si="23"/>
        <v>0</v>
      </c>
      <c r="BV82" s="247" t="str">
        <f t="shared" si="24"/>
        <v>-</v>
      </c>
      <c r="BW82" s="232"/>
      <c r="CF82" s="232"/>
    </row>
    <row r="83" spans="1:84" ht="12.75" customHeight="1" x14ac:dyDescent="0.2">
      <c r="A83" s="240"/>
      <c r="B83" s="228">
        <v>60</v>
      </c>
      <c r="C83" s="137"/>
      <c r="D83" s="65"/>
      <c r="E83" s="241" t="str">
        <f>IF(ISBLANK(D83), "", VLOOKUP(D83, Z!$A$2:$C$4127, 3, FALSE))</f>
        <v/>
      </c>
      <c r="F83" s="138"/>
      <c r="G83" s="120"/>
      <c r="H83" s="120"/>
      <c r="I83" s="120"/>
      <c r="J83" s="120"/>
      <c r="K83" s="139"/>
      <c r="L83" s="168"/>
      <c r="M83" s="139"/>
      <c r="N83" s="139"/>
      <c r="O83" s="242">
        <f t="shared" si="0"/>
        <v>0</v>
      </c>
      <c r="P83" s="139"/>
      <c r="Q83" s="242">
        <f t="shared" si="7"/>
        <v>0</v>
      </c>
      <c r="R83" s="242" t="str">
        <f t="shared" si="8"/>
        <v>-</v>
      </c>
      <c r="S83" s="140"/>
      <c r="T83" s="141"/>
      <c r="U83" s="120"/>
      <c r="V83" s="139"/>
      <c r="W83" s="166"/>
      <c r="X83" s="243">
        <f t="shared" si="9"/>
        <v>0</v>
      </c>
      <c r="Y83" s="140"/>
      <c r="Z83" s="141"/>
      <c r="AA83" s="139"/>
      <c r="AB83" s="120"/>
      <c r="AC83" s="139"/>
      <c r="AD83" s="166"/>
      <c r="AE83" s="243">
        <f t="shared" si="10"/>
        <v>0</v>
      </c>
      <c r="AF83" s="142"/>
      <c r="AG83" s="137"/>
      <c r="AH83" s="65"/>
      <c r="AI83" s="241" t="str">
        <f>IF(ISBLANK(AH83), "", VLOOKUP(AH83, Z!$A$2:$C$4127, 3, FALSE))</f>
        <v/>
      </c>
      <c r="AJ83" s="143"/>
      <c r="AK83" s="244">
        <f t="shared" si="11"/>
        <v>0</v>
      </c>
      <c r="AL83" s="232"/>
      <c r="AM83" s="242">
        <f t="shared" si="12"/>
        <v>0</v>
      </c>
      <c r="AN83" s="228">
        <f>15</f>
        <v>15</v>
      </c>
      <c r="AO83" s="228">
        <v>0.75</v>
      </c>
      <c r="AP83" s="242" t="str">
        <f t="shared" si="13"/>
        <v>-</v>
      </c>
      <c r="AQ83" s="242" t="str">
        <f t="shared" si="14"/>
        <v>-</v>
      </c>
      <c r="AR83" s="245" t="str" cm="1">
        <f t="array" ref="AR83">IF($AM$20="A",
IFERROR(INDEX($BZ$33:$CC$35, $BQ83,), "-"),
IFERROR(INDEX(($BZ$26:$CC$28,$BZ$29:$CC$31), $BQ83, , $BR83), "-"))</f>
        <v>-</v>
      </c>
      <c r="AS83" s="245"/>
      <c r="AT83" s="245"/>
      <c r="AU83" s="245"/>
      <c r="AV83" s="246" t="str" cm="1">
        <f t="array" ref="AV83">IF($AM$20="A",
IFERROR(INDEX($CE$33:$CE$35, $BQ83), "-"),
IFERROR(INDEX(($CE$26:$CE$28, $CE$29:$CE$31), $BQ83, , $BR83), "-"))</f>
        <v>-</v>
      </c>
      <c r="AW83" s="242" t="str">
        <f t="shared" si="15"/>
        <v>-</v>
      </c>
      <c r="AX83" s="242" t="str">
        <f t="shared" si="15"/>
        <v>-</v>
      </c>
      <c r="AY83" s="242" t="str">
        <f t="shared" si="15"/>
        <v>-</v>
      </c>
      <c r="AZ83" s="242" t="str">
        <f t="shared" si="15"/>
        <v>-</v>
      </c>
      <c r="BA83" s="242" t="str">
        <f t="shared" si="16"/>
        <v>-</v>
      </c>
      <c r="BB83" s="242" t="str">
        <f t="shared" si="16"/>
        <v>-</v>
      </c>
      <c r="BC83" s="242" t="str">
        <f t="shared" si="16"/>
        <v>-</v>
      </c>
      <c r="BD83" s="242" t="str">
        <f t="shared" si="16"/>
        <v>-</v>
      </c>
      <c r="BE83" s="242" t="str">
        <f t="shared" si="17"/>
        <v>-</v>
      </c>
      <c r="BF83" s="242" t="str">
        <f t="shared" si="17"/>
        <v>-</v>
      </c>
      <c r="BG83" s="242" t="str">
        <f t="shared" si="17"/>
        <v>-</v>
      </c>
      <c r="BH83" s="242" t="str">
        <f t="shared" si="17"/>
        <v>-</v>
      </c>
      <c r="BI83" s="242" t="str">
        <f t="shared" si="19"/>
        <v>-</v>
      </c>
      <c r="BJ83" s="242" t="str">
        <f t="shared" si="19"/>
        <v>-</v>
      </c>
      <c r="BK83" s="242" t="str">
        <f t="shared" si="19"/>
        <v>-</v>
      </c>
      <c r="BL83" s="242" t="str">
        <f t="shared" si="19"/>
        <v>-</v>
      </c>
      <c r="BM83" s="245" t="str" cm="1">
        <f t="array" ref="BM83">IFERROR(INDEX($CD$38:$CD$41, $BT83), "-")</f>
        <v>-</v>
      </c>
      <c r="BN83" s="242" t="str" cm="1">
        <f t="array" ref="BN83">IFERROR(INDEX($CD$38:$CD$41, $BS83), "-")</f>
        <v>-</v>
      </c>
      <c r="BO83" s="242">
        <f t="shared" si="20"/>
        <v>0</v>
      </c>
      <c r="BP83" s="242">
        <f t="shared" si="21"/>
        <v>0</v>
      </c>
      <c r="BQ83" s="247" t="str">
        <f t="shared" si="22"/>
        <v>-</v>
      </c>
      <c r="BR83" s="247" t="str">
        <f t="shared" si="4"/>
        <v>-</v>
      </c>
      <c r="BS83" s="247" t="str">
        <f t="shared" si="5"/>
        <v>-</v>
      </c>
      <c r="BT83" s="247" t="str">
        <f t="shared" si="6"/>
        <v>-</v>
      </c>
      <c r="BU83" s="247">
        <f t="shared" si="23"/>
        <v>0</v>
      </c>
      <c r="BV83" s="247" t="str">
        <f t="shared" si="24"/>
        <v>-</v>
      </c>
      <c r="BW83" s="232"/>
      <c r="CF83" s="232"/>
    </row>
    <row r="84" spans="1:84" ht="12.75" customHeight="1" x14ac:dyDescent="0.2">
      <c r="A84" s="240"/>
      <c r="B84" s="228">
        <v>61</v>
      </c>
      <c r="C84" s="137"/>
      <c r="D84" s="65"/>
      <c r="E84" s="241" t="str">
        <f>IF(ISBLANK(D84), "", VLOOKUP(D84, Z!$A$2:$C$4127, 3, FALSE))</f>
        <v/>
      </c>
      <c r="F84" s="138"/>
      <c r="G84" s="120"/>
      <c r="H84" s="120"/>
      <c r="I84" s="120"/>
      <c r="J84" s="120"/>
      <c r="K84" s="139"/>
      <c r="L84" s="168"/>
      <c r="M84" s="139"/>
      <c r="N84" s="139"/>
      <c r="O84" s="242">
        <f t="shared" si="0"/>
        <v>0</v>
      </c>
      <c r="P84" s="139"/>
      <c r="Q84" s="242">
        <f t="shared" si="7"/>
        <v>0</v>
      </c>
      <c r="R84" s="242" t="str">
        <f t="shared" si="8"/>
        <v>-</v>
      </c>
      <c r="S84" s="140"/>
      <c r="T84" s="141"/>
      <c r="U84" s="120"/>
      <c r="V84" s="139"/>
      <c r="W84" s="166"/>
      <c r="X84" s="243">
        <f t="shared" si="9"/>
        <v>0</v>
      </c>
      <c r="Y84" s="140"/>
      <c r="Z84" s="141"/>
      <c r="AA84" s="139"/>
      <c r="AB84" s="120"/>
      <c r="AC84" s="139"/>
      <c r="AD84" s="166"/>
      <c r="AE84" s="243">
        <f t="shared" si="10"/>
        <v>0</v>
      </c>
      <c r="AF84" s="142"/>
      <c r="AG84" s="137"/>
      <c r="AH84" s="65"/>
      <c r="AI84" s="241" t="str">
        <f>IF(ISBLANK(AH84), "", VLOOKUP(AH84, Z!$A$2:$C$4127, 3, FALSE))</f>
        <v/>
      </c>
      <c r="AJ84" s="143"/>
      <c r="AK84" s="244">
        <f t="shared" si="11"/>
        <v>0</v>
      </c>
      <c r="AL84" s="232"/>
      <c r="AM84" s="242">
        <f t="shared" si="12"/>
        <v>0</v>
      </c>
      <c r="AN84" s="228">
        <f>15</f>
        <v>15</v>
      </c>
      <c r="AO84" s="228">
        <v>0.75</v>
      </c>
      <c r="AP84" s="242" t="str">
        <f t="shared" si="13"/>
        <v>-</v>
      </c>
      <c r="AQ84" s="242" t="str">
        <f t="shared" si="14"/>
        <v>-</v>
      </c>
      <c r="AR84" s="245" t="str" cm="1">
        <f t="array" ref="AR84">IF($AM$20="A",
IFERROR(INDEX($BZ$33:$CC$35, $BQ84,), "-"),
IFERROR(INDEX(($BZ$26:$CC$28,$BZ$29:$CC$31), $BQ84, , $BR84), "-"))</f>
        <v>-</v>
      </c>
      <c r="AS84" s="245"/>
      <c r="AT84" s="245"/>
      <c r="AU84" s="245"/>
      <c r="AV84" s="246" t="str" cm="1">
        <f t="array" ref="AV84">IF($AM$20="A",
IFERROR(INDEX($CE$33:$CE$35, $BQ84), "-"),
IFERROR(INDEX(($CE$26:$CE$28, $CE$29:$CE$31), $BQ84, , $BR84), "-"))</f>
        <v>-</v>
      </c>
      <c r="AW84" s="242" t="str">
        <f t="shared" si="15"/>
        <v>-</v>
      </c>
      <c r="AX84" s="242" t="str">
        <f t="shared" si="15"/>
        <v>-</v>
      </c>
      <c r="AY84" s="242" t="str">
        <f t="shared" si="15"/>
        <v>-</v>
      </c>
      <c r="AZ84" s="242" t="str">
        <f t="shared" si="15"/>
        <v>-</v>
      </c>
      <c r="BA84" s="242" t="str">
        <f t="shared" si="16"/>
        <v>-</v>
      </c>
      <c r="BB84" s="242" t="str">
        <f t="shared" si="16"/>
        <v>-</v>
      </c>
      <c r="BC84" s="242" t="str">
        <f t="shared" si="16"/>
        <v>-</v>
      </c>
      <c r="BD84" s="242" t="str">
        <f t="shared" si="16"/>
        <v>-</v>
      </c>
      <c r="BE84" s="242" t="str">
        <f t="shared" si="17"/>
        <v>-</v>
      </c>
      <c r="BF84" s="242" t="str">
        <f t="shared" si="17"/>
        <v>-</v>
      </c>
      <c r="BG84" s="242" t="str">
        <f t="shared" si="17"/>
        <v>-</v>
      </c>
      <c r="BH84" s="242" t="str">
        <f t="shared" si="17"/>
        <v>-</v>
      </c>
      <c r="BI84" s="242" t="str">
        <f t="shared" si="19"/>
        <v>-</v>
      </c>
      <c r="BJ84" s="242" t="str">
        <f t="shared" si="19"/>
        <v>-</v>
      </c>
      <c r="BK84" s="242" t="str">
        <f t="shared" si="19"/>
        <v>-</v>
      </c>
      <c r="BL84" s="242" t="str">
        <f t="shared" si="19"/>
        <v>-</v>
      </c>
      <c r="BM84" s="245" t="str" cm="1">
        <f t="array" ref="BM84">IFERROR(INDEX($CD$38:$CD$41, $BT84), "-")</f>
        <v>-</v>
      </c>
      <c r="BN84" s="242" t="str" cm="1">
        <f t="array" ref="BN84">IFERROR(INDEX($CD$38:$CD$41, $BS84), "-")</f>
        <v>-</v>
      </c>
      <c r="BO84" s="242">
        <f t="shared" si="20"/>
        <v>0</v>
      </c>
      <c r="BP84" s="242">
        <f t="shared" si="21"/>
        <v>0</v>
      </c>
      <c r="BQ84" s="247" t="str">
        <f t="shared" si="22"/>
        <v>-</v>
      </c>
      <c r="BR84" s="247" t="str">
        <f t="shared" si="4"/>
        <v>-</v>
      </c>
      <c r="BS84" s="247" t="str">
        <f t="shared" si="5"/>
        <v>-</v>
      </c>
      <c r="BT84" s="247" t="str">
        <f t="shared" si="6"/>
        <v>-</v>
      </c>
      <c r="BU84" s="247">
        <f t="shared" si="23"/>
        <v>0</v>
      </c>
      <c r="BV84" s="247" t="str">
        <f t="shared" si="24"/>
        <v>-</v>
      </c>
      <c r="BW84" s="232"/>
      <c r="CF84" s="232"/>
    </row>
    <row r="85" spans="1:84" ht="12.75" customHeight="1" x14ac:dyDescent="0.2">
      <c r="A85" s="240"/>
      <c r="B85" s="228">
        <v>62</v>
      </c>
      <c r="C85" s="137"/>
      <c r="D85" s="65"/>
      <c r="E85" s="241" t="str">
        <f>IF(ISBLANK(D85), "", VLOOKUP(D85, Z!$A$2:$C$4127, 3, FALSE))</f>
        <v/>
      </c>
      <c r="F85" s="138"/>
      <c r="G85" s="120"/>
      <c r="H85" s="120"/>
      <c r="I85" s="120"/>
      <c r="J85" s="120"/>
      <c r="K85" s="139"/>
      <c r="L85" s="168"/>
      <c r="M85" s="139"/>
      <c r="N85" s="139"/>
      <c r="O85" s="242">
        <f t="shared" si="0"/>
        <v>0</v>
      </c>
      <c r="P85" s="139"/>
      <c r="Q85" s="242">
        <f t="shared" si="7"/>
        <v>0</v>
      </c>
      <c r="R85" s="242" t="str">
        <f t="shared" si="8"/>
        <v>-</v>
      </c>
      <c r="S85" s="140"/>
      <c r="T85" s="141"/>
      <c r="U85" s="120"/>
      <c r="V85" s="139"/>
      <c r="W85" s="166"/>
      <c r="X85" s="243">
        <f t="shared" si="9"/>
        <v>0</v>
      </c>
      <c r="Y85" s="140"/>
      <c r="Z85" s="141"/>
      <c r="AA85" s="139"/>
      <c r="AB85" s="120"/>
      <c r="AC85" s="139"/>
      <c r="AD85" s="166"/>
      <c r="AE85" s="243">
        <f t="shared" si="10"/>
        <v>0</v>
      </c>
      <c r="AF85" s="142"/>
      <c r="AG85" s="137"/>
      <c r="AH85" s="65"/>
      <c r="AI85" s="241" t="str">
        <f>IF(ISBLANK(AH85), "", VLOOKUP(AH85, Z!$A$2:$C$4127, 3, FALSE))</f>
        <v/>
      </c>
      <c r="AJ85" s="143"/>
      <c r="AK85" s="244">
        <f t="shared" si="11"/>
        <v>0</v>
      </c>
      <c r="AL85" s="232"/>
      <c r="AM85" s="242">
        <f t="shared" si="12"/>
        <v>0</v>
      </c>
      <c r="AN85" s="228">
        <f>15</f>
        <v>15</v>
      </c>
      <c r="AO85" s="228">
        <v>0.75</v>
      </c>
      <c r="AP85" s="242" t="str">
        <f t="shared" si="13"/>
        <v>-</v>
      </c>
      <c r="AQ85" s="242" t="str">
        <f t="shared" si="14"/>
        <v>-</v>
      </c>
      <c r="AR85" s="245" t="str" cm="1">
        <f t="array" ref="AR85">IF($AM$20="A",
IFERROR(INDEX($BZ$33:$CC$35, $BQ85,), "-"),
IFERROR(INDEX(($BZ$26:$CC$28,$BZ$29:$CC$31), $BQ85, , $BR85), "-"))</f>
        <v>-</v>
      </c>
      <c r="AS85" s="245"/>
      <c r="AT85" s="245"/>
      <c r="AU85" s="245"/>
      <c r="AV85" s="246" t="str" cm="1">
        <f t="array" ref="AV85">IF($AM$20="A",
IFERROR(INDEX($CE$33:$CE$35, $BQ85), "-"),
IFERROR(INDEX(($CE$26:$CE$28, $CE$29:$CE$31), $BQ85, , $BR85), "-"))</f>
        <v>-</v>
      </c>
      <c r="AW85" s="242" t="str">
        <f t="shared" si="15"/>
        <v>-</v>
      </c>
      <c r="AX85" s="242" t="str">
        <f t="shared" si="15"/>
        <v>-</v>
      </c>
      <c r="AY85" s="242" t="str">
        <f t="shared" si="15"/>
        <v>-</v>
      </c>
      <c r="AZ85" s="242" t="str">
        <f t="shared" si="15"/>
        <v>-</v>
      </c>
      <c r="BA85" s="242" t="str">
        <f t="shared" si="16"/>
        <v>-</v>
      </c>
      <c r="BB85" s="242" t="str">
        <f t="shared" si="16"/>
        <v>-</v>
      </c>
      <c r="BC85" s="242" t="str">
        <f t="shared" si="16"/>
        <v>-</v>
      </c>
      <c r="BD85" s="242" t="str">
        <f t="shared" si="16"/>
        <v>-</v>
      </c>
      <c r="BE85" s="242" t="str">
        <f t="shared" si="17"/>
        <v>-</v>
      </c>
      <c r="BF85" s="242" t="str">
        <f t="shared" si="17"/>
        <v>-</v>
      </c>
      <c r="BG85" s="242" t="str">
        <f t="shared" si="17"/>
        <v>-</v>
      </c>
      <c r="BH85" s="242" t="str">
        <f t="shared" si="17"/>
        <v>-</v>
      </c>
      <c r="BI85" s="242" t="str">
        <f t="shared" si="19"/>
        <v>-</v>
      </c>
      <c r="BJ85" s="242" t="str">
        <f t="shared" si="19"/>
        <v>-</v>
      </c>
      <c r="BK85" s="242" t="str">
        <f t="shared" si="19"/>
        <v>-</v>
      </c>
      <c r="BL85" s="242" t="str">
        <f t="shared" si="19"/>
        <v>-</v>
      </c>
      <c r="BM85" s="245" t="str" cm="1">
        <f t="array" ref="BM85">IFERROR(INDEX($CD$38:$CD$41, $BT85), "-")</f>
        <v>-</v>
      </c>
      <c r="BN85" s="242" t="str" cm="1">
        <f t="array" ref="BN85">IFERROR(INDEX($CD$38:$CD$41, $BS85), "-")</f>
        <v>-</v>
      </c>
      <c r="BO85" s="242">
        <f t="shared" si="20"/>
        <v>0</v>
      </c>
      <c r="BP85" s="242">
        <f t="shared" si="21"/>
        <v>0</v>
      </c>
      <c r="BQ85" s="247" t="str">
        <f t="shared" si="22"/>
        <v>-</v>
      </c>
      <c r="BR85" s="247" t="str">
        <f t="shared" si="4"/>
        <v>-</v>
      </c>
      <c r="BS85" s="247" t="str">
        <f t="shared" si="5"/>
        <v>-</v>
      </c>
      <c r="BT85" s="247" t="str">
        <f t="shared" si="6"/>
        <v>-</v>
      </c>
      <c r="BU85" s="247">
        <f t="shared" si="23"/>
        <v>0</v>
      </c>
      <c r="BV85" s="247" t="str">
        <f t="shared" si="24"/>
        <v>-</v>
      </c>
      <c r="BW85" s="232"/>
      <c r="CF85" s="232"/>
    </row>
    <row r="86" spans="1:84" ht="12.75" customHeight="1" x14ac:dyDescent="0.2">
      <c r="A86" s="240"/>
      <c r="B86" s="228">
        <v>63</v>
      </c>
      <c r="C86" s="137"/>
      <c r="D86" s="65"/>
      <c r="E86" s="241" t="str">
        <f>IF(ISBLANK(D86), "", VLOOKUP(D86, Z!$A$2:$C$4127, 3, FALSE))</f>
        <v/>
      </c>
      <c r="F86" s="138"/>
      <c r="G86" s="120"/>
      <c r="H86" s="120"/>
      <c r="I86" s="120"/>
      <c r="J86" s="120"/>
      <c r="K86" s="139"/>
      <c r="L86" s="168"/>
      <c r="M86" s="139"/>
      <c r="N86" s="139"/>
      <c r="O86" s="242">
        <f t="shared" si="0"/>
        <v>0</v>
      </c>
      <c r="P86" s="139"/>
      <c r="Q86" s="242">
        <f t="shared" si="7"/>
        <v>0</v>
      </c>
      <c r="R86" s="242" t="str">
        <f t="shared" si="8"/>
        <v>-</v>
      </c>
      <c r="S86" s="140"/>
      <c r="T86" s="141"/>
      <c r="U86" s="120"/>
      <c r="V86" s="139"/>
      <c r="W86" s="166"/>
      <c r="X86" s="243">
        <f t="shared" si="9"/>
        <v>0</v>
      </c>
      <c r="Y86" s="140"/>
      <c r="Z86" s="141"/>
      <c r="AA86" s="139"/>
      <c r="AB86" s="120"/>
      <c r="AC86" s="139"/>
      <c r="AD86" s="166"/>
      <c r="AE86" s="243">
        <f t="shared" si="10"/>
        <v>0</v>
      </c>
      <c r="AF86" s="142"/>
      <c r="AG86" s="137"/>
      <c r="AH86" s="65"/>
      <c r="AI86" s="241" t="str">
        <f>IF(ISBLANK(AH86), "", VLOOKUP(AH86, Z!$A$2:$C$4127, 3, FALSE))</f>
        <v/>
      </c>
      <c r="AJ86" s="143"/>
      <c r="AK86" s="244">
        <f t="shared" si="11"/>
        <v>0</v>
      </c>
      <c r="AL86" s="232"/>
      <c r="AM86" s="242">
        <f t="shared" si="12"/>
        <v>0</v>
      </c>
      <c r="AN86" s="228">
        <f>15</f>
        <v>15</v>
      </c>
      <c r="AO86" s="228">
        <v>0.75</v>
      </c>
      <c r="AP86" s="242" t="str">
        <f t="shared" si="13"/>
        <v>-</v>
      </c>
      <c r="AQ86" s="242" t="str">
        <f t="shared" si="14"/>
        <v>-</v>
      </c>
      <c r="AR86" s="245" t="str" cm="1">
        <f t="array" ref="AR86">IF($AM$20="A",
IFERROR(INDEX($BZ$33:$CC$35, $BQ86,), "-"),
IFERROR(INDEX(($BZ$26:$CC$28,$BZ$29:$CC$31), $BQ86, , $BR86), "-"))</f>
        <v>-</v>
      </c>
      <c r="AS86" s="245"/>
      <c r="AT86" s="245"/>
      <c r="AU86" s="245"/>
      <c r="AV86" s="246" t="str" cm="1">
        <f t="array" ref="AV86">IF($AM$20="A",
IFERROR(INDEX($CE$33:$CE$35, $BQ86), "-"),
IFERROR(INDEX(($CE$26:$CE$28, $CE$29:$CE$31), $BQ86, , $BR86), "-"))</f>
        <v>-</v>
      </c>
      <c r="AW86" s="242" t="str">
        <f t="shared" si="15"/>
        <v>-</v>
      </c>
      <c r="AX86" s="242" t="str">
        <f t="shared" si="15"/>
        <v>-</v>
      </c>
      <c r="AY86" s="242" t="str">
        <f t="shared" si="15"/>
        <v>-</v>
      </c>
      <c r="AZ86" s="242" t="str">
        <f t="shared" si="15"/>
        <v>-</v>
      </c>
      <c r="BA86" s="242" t="str">
        <f t="shared" si="16"/>
        <v>-</v>
      </c>
      <c r="BB86" s="242" t="str">
        <f t="shared" si="16"/>
        <v>-</v>
      </c>
      <c r="BC86" s="242" t="str">
        <f t="shared" si="16"/>
        <v>-</v>
      </c>
      <c r="BD86" s="242" t="str">
        <f t="shared" si="16"/>
        <v>-</v>
      </c>
      <c r="BE86" s="242" t="str">
        <f t="shared" si="17"/>
        <v>-</v>
      </c>
      <c r="BF86" s="242" t="str">
        <f t="shared" si="17"/>
        <v>-</v>
      </c>
      <c r="BG86" s="242" t="str">
        <f t="shared" si="17"/>
        <v>-</v>
      </c>
      <c r="BH86" s="242" t="str">
        <f t="shared" si="17"/>
        <v>-</v>
      </c>
      <c r="BI86" s="242" t="str">
        <f t="shared" si="19"/>
        <v>-</v>
      </c>
      <c r="BJ86" s="242" t="str">
        <f t="shared" si="19"/>
        <v>-</v>
      </c>
      <c r="BK86" s="242" t="str">
        <f t="shared" si="19"/>
        <v>-</v>
      </c>
      <c r="BL86" s="242" t="str">
        <f t="shared" si="19"/>
        <v>-</v>
      </c>
      <c r="BM86" s="245" t="str" cm="1">
        <f t="array" ref="BM86">IFERROR(INDEX($CD$38:$CD$41, $BT86), "-")</f>
        <v>-</v>
      </c>
      <c r="BN86" s="242" t="str" cm="1">
        <f t="array" ref="BN86">IFERROR(INDEX($CD$38:$CD$41, $BS86), "-")</f>
        <v>-</v>
      </c>
      <c r="BO86" s="242">
        <f t="shared" si="20"/>
        <v>0</v>
      </c>
      <c r="BP86" s="242">
        <f t="shared" si="21"/>
        <v>0</v>
      </c>
      <c r="BQ86" s="247" t="str">
        <f t="shared" si="22"/>
        <v>-</v>
      </c>
      <c r="BR86" s="247" t="str">
        <f t="shared" si="4"/>
        <v>-</v>
      </c>
      <c r="BS86" s="247" t="str">
        <f t="shared" si="5"/>
        <v>-</v>
      </c>
      <c r="BT86" s="247" t="str">
        <f t="shared" si="6"/>
        <v>-</v>
      </c>
      <c r="BU86" s="247">
        <f t="shared" si="23"/>
        <v>0</v>
      </c>
      <c r="BV86" s="247" t="str">
        <f t="shared" si="24"/>
        <v>-</v>
      </c>
      <c r="BW86" s="232"/>
      <c r="CF86" s="232"/>
    </row>
    <row r="87" spans="1:84" ht="12.75" customHeight="1" x14ac:dyDescent="0.2">
      <c r="A87" s="240"/>
      <c r="B87" s="228">
        <v>64</v>
      </c>
      <c r="C87" s="137"/>
      <c r="D87" s="65"/>
      <c r="E87" s="241" t="str">
        <f>IF(ISBLANK(D87), "", VLOOKUP(D87, Z!$A$2:$C$4127, 3, FALSE))</f>
        <v/>
      </c>
      <c r="F87" s="138"/>
      <c r="G87" s="120"/>
      <c r="H87" s="120"/>
      <c r="I87" s="120"/>
      <c r="J87" s="120"/>
      <c r="K87" s="139"/>
      <c r="L87" s="168"/>
      <c r="M87" s="139"/>
      <c r="N87" s="139"/>
      <c r="O87" s="242">
        <f t="shared" si="0"/>
        <v>0</v>
      </c>
      <c r="P87" s="139"/>
      <c r="Q87" s="242">
        <f t="shared" si="7"/>
        <v>0</v>
      </c>
      <c r="R87" s="242" t="str">
        <f t="shared" si="8"/>
        <v>-</v>
      </c>
      <c r="S87" s="140"/>
      <c r="T87" s="141"/>
      <c r="U87" s="120"/>
      <c r="V87" s="139"/>
      <c r="W87" s="166"/>
      <c r="X87" s="243">
        <f t="shared" si="9"/>
        <v>0</v>
      </c>
      <c r="Y87" s="140"/>
      <c r="Z87" s="141"/>
      <c r="AA87" s="139"/>
      <c r="AB87" s="120"/>
      <c r="AC87" s="139"/>
      <c r="AD87" s="166"/>
      <c r="AE87" s="243">
        <f t="shared" si="10"/>
        <v>0</v>
      </c>
      <c r="AF87" s="142"/>
      <c r="AG87" s="137"/>
      <c r="AH87" s="65"/>
      <c r="AI87" s="241" t="str">
        <f>IF(ISBLANK(AH87), "", VLOOKUP(AH87, Z!$A$2:$C$4127, 3, FALSE))</f>
        <v/>
      </c>
      <c r="AJ87" s="143"/>
      <c r="AK87" s="244">
        <f t="shared" si="11"/>
        <v>0</v>
      </c>
      <c r="AL87" s="232"/>
      <c r="AM87" s="242">
        <f t="shared" si="12"/>
        <v>0</v>
      </c>
      <c r="AN87" s="228">
        <f>15</f>
        <v>15</v>
      </c>
      <c r="AO87" s="228">
        <v>0.75</v>
      </c>
      <c r="AP87" s="242" t="str">
        <f t="shared" si="13"/>
        <v>-</v>
      </c>
      <c r="AQ87" s="242" t="str">
        <f t="shared" si="14"/>
        <v>-</v>
      </c>
      <c r="AR87" s="245" t="str" cm="1">
        <f t="array" ref="AR87">IF($AM$20="A",
IFERROR(INDEX($BZ$33:$CC$35, $BQ87,), "-"),
IFERROR(INDEX(($BZ$26:$CC$28,$BZ$29:$CC$31), $BQ87, , $BR87), "-"))</f>
        <v>-</v>
      </c>
      <c r="AS87" s="245"/>
      <c r="AT87" s="245"/>
      <c r="AU87" s="245"/>
      <c r="AV87" s="246" t="str" cm="1">
        <f t="array" ref="AV87">IF($AM$20="A",
IFERROR(INDEX($CE$33:$CE$35, $BQ87), "-"),
IFERROR(INDEX(($CE$26:$CE$28, $CE$29:$CE$31), $BQ87, , $BR87), "-"))</f>
        <v>-</v>
      </c>
      <c r="AW87" s="242" t="str">
        <f t="shared" si="15"/>
        <v>-</v>
      </c>
      <c r="AX87" s="242" t="str">
        <f t="shared" si="15"/>
        <v>-</v>
      </c>
      <c r="AY87" s="242" t="str">
        <f t="shared" si="15"/>
        <v>-</v>
      </c>
      <c r="AZ87" s="242" t="str">
        <f t="shared" si="15"/>
        <v>-</v>
      </c>
      <c r="BA87" s="242" t="str">
        <f t="shared" si="16"/>
        <v>-</v>
      </c>
      <c r="BB87" s="242" t="str">
        <f t="shared" si="16"/>
        <v>-</v>
      </c>
      <c r="BC87" s="242" t="str">
        <f t="shared" si="16"/>
        <v>-</v>
      </c>
      <c r="BD87" s="242" t="str">
        <f t="shared" si="16"/>
        <v>-</v>
      </c>
      <c r="BE87" s="242" t="str">
        <f t="shared" si="17"/>
        <v>-</v>
      </c>
      <c r="BF87" s="242" t="str">
        <f t="shared" si="17"/>
        <v>-</v>
      </c>
      <c r="BG87" s="242" t="str">
        <f t="shared" si="17"/>
        <v>-</v>
      </c>
      <c r="BH87" s="242" t="str">
        <f t="shared" si="17"/>
        <v>-</v>
      </c>
      <c r="BI87" s="242" t="str">
        <f t="shared" si="19"/>
        <v>-</v>
      </c>
      <c r="BJ87" s="242" t="str">
        <f t="shared" si="19"/>
        <v>-</v>
      </c>
      <c r="BK87" s="242" t="str">
        <f t="shared" si="19"/>
        <v>-</v>
      </c>
      <c r="BL87" s="242" t="str">
        <f t="shared" si="19"/>
        <v>-</v>
      </c>
      <c r="BM87" s="245" t="str" cm="1">
        <f t="array" ref="BM87">IFERROR(INDEX($CD$38:$CD$41, $BT87), "-")</f>
        <v>-</v>
      </c>
      <c r="BN87" s="242" t="str" cm="1">
        <f t="array" ref="BN87">IFERROR(INDEX($CD$38:$CD$41, $BS87), "-")</f>
        <v>-</v>
      </c>
      <c r="BO87" s="242">
        <f t="shared" si="20"/>
        <v>0</v>
      </c>
      <c r="BP87" s="242">
        <f t="shared" si="21"/>
        <v>0</v>
      </c>
      <c r="BQ87" s="247" t="str">
        <f t="shared" si="22"/>
        <v>-</v>
      </c>
      <c r="BR87" s="247" t="str">
        <f t="shared" si="4"/>
        <v>-</v>
      </c>
      <c r="BS87" s="247" t="str">
        <f t="shared" si="5"/>
        <v>-</v>
      </c>
      <c r="BT87" s="247" t="str">
        <f t="shared" si="6"/>
        <v>-</v>
      </c>
      <c r="BU87" s="247">
        <f t="shared" si="23"/>
        <v>0</v>
      </c>
      <c r="BV87" s="247" t="str">
        <f t="shared" si="24"/>
        <v>-</v>
      </c>
      <c r="BW87" s="232"/>
      <c r="CF87" s="232"/>
    </row>
    <row r="88" spans="1:84" ht="12.75" customHeight="1" x14ac:dyDescent="0.2">
      <c r="A88" s="240"/>
      <c r="B88" s="228">
        <v>65</v>
      </c>
      <c r="C88" s="137"/>
      <c r="D88" s="65"/>
      <c r="E88" s="241" t="str">
        <f>IF(ISBLANK(D88), "", VLOOKUP(D88, Z!$A$2:$C$4127, 3, FALSE))</f>
        <v/>
      </c>
      <c r="F88" s="138"/>
      <c r="G88" s="120"/>
      <c r="H88" s="120"/>
      <c r="I88" s="120"/>
      <c r="J88" s="120"/>
      <c r="K88" s="139"/>
      <c r="L88" s="168"/>
      <c r="M88" s="139"/>
      <c r="N88" s="139"/>
      <c r="O88" s="242">
        <f t="shared" ref="O88:O151" si="32">IFERROR(M88 / (1.18*N88), 0)</f>
        <v>0</v>
      </c>
      <c r="P88" s="139"/>
      <c r="Q88" s="242">
        <f t="shared" si="7"/>
        <v>0</v>
      </c>
      <c r="R88" s="242" t="str">
        <f t="shared" si="8"/>
        <v>-</v>
      </c>
      <c r="S88" s="140"/>
      <c r="T88" s="141"/>
      <c r="U88" s="120"/>
      <c r="V88" s="139"/>
      <c r="W88" s="166"/>
      <c r="X88" s="243">
        <f t="shared" si="9"/>
        <v>0</v>
      </c>
      <c r="Y88" s="140"/>
      <c r="Z88" s="141"/>
      <c r="AA88" s="139"/>
      <c r="AB88" s="120"/>
      <c r="AC88" s="139"/>
      <c r="AD88" s="166"/>
      <c r="AE88" s="243">
        <f t="shared" si="10"/>
        <v>0</v>
      </c>
      <c r="AF88" s="142"/>
      <c r="AG88" s="137"/>
      <c r="AH88" s="65"/>
      <c r="AI88" s="241" t="str">
        <f>IF(ISBLANK(AH88), "", VLOOKUP(AH88, Z!$A$2:$C$4127, 3, FALSE))</f>
        <v/>
      </c>
      <c r="AJ88" s="143"/>
      <c r="AK88" s="244">
        <f t="shared" si="11"/>
        <v>0</v>
      </c>
      <c r="AL88" s="232"/>
      <c r="AM88" s="242">
        <f t="shared" si="12"/>
        <v>0</v>
      </c>
      <c r="AN88" s="228">
        <f>15</f>
        <v>15</v>
      </c>
      <c r="AO88" s="228">
        <v>0.75</v>
      </c>
      <c r="AP88" s="242" t="str">
        <f t="shared" si="13"/>
        <v>-</v>
      </c>
      <c r="AQ88" s="242" t="str">
        <f t="shared" si="14"/>
        <v>-</v>
      </c>
      <c r="AR88" s="245" t="str" cm="1">
        <f t="array" ref="AR88">IF($AM$20="A",
IFERROR(INDEX($BZ$33:$CC$35, $BQ88,), "-"),
IFERROR(INDEX(($BZ$26:$CC$28,$BZ$29:$CC$31), $BQ88, , $BR88), "-"))</f>
        <v>-</v>
      </c>
      <c r="AS88" s="245"/>
      <c r="AT88" s="245"/>
      <c r="AU88" s="245"/>
      <c r="AV88" s="246" t="str" cm="1">
        <f t="array" ref="AV88">IF($AM$20="A",
IFERROR(INDEX($CE$33:$CE$35, $BQ88), "-"),
IFERROR(INDEX(($CE$26:$CE$28, $CE$29:$CE$31), $BQ88, , $BR88), "-"))</f>
        <v>-</v>
      </c>
      <c r="AW88" s="242" t="str">
        <f t="shared" si="15"/>
        <v>-</v>
      </c>
      <c r="AX88" s="242" t="str">
        <f t="shared" si="15"/>
        <v>-</v>
      </c>
      <c r="AY88" s="242" t="str">
        <f t="shared" si="15"/>
        <v>-</v>
      </c>
      <c r="AZ88" s="242" t="str">
        <f t="shared" si="15"/>
        <v>-</v>
      </c>
      <c r="BA88" s="242" t="str">
        <f t="shared" si="16"/>
        <v>-</v>
      </c>
      <c r="BB88" s="242" t="str">
        <f t="shared" si="16"/>
        <v>-</v>
      </c>
      <c r="BC88" s="242" t="str">
        <f t="shared" si="16"/>
        <v>-</v>
      </c>
      <c r="BD88" s="242" t="str">
        <f t="shared" si="16"/>
        <v>-</v>
      </c>
      <c r="BE88" s="242" t="str">
        <f t="shared" si="17"/>
        <v>-</v>
      </c>
      <c r="BF88" s="242" t="str">
        <f t="shared" si="17"/>
        <v>-</v>
      </c>
      <c r="BG88" s="242" t="str">
        <f t="shared" si="17"/>
        <v>-</v>
      </c>
      <c r="BH88" s="242" t="str">
        <f t="shared" si="17"/>
        <v>-</v>
      </c>
      <c r="BI88" s="242" t="str">
        <f t="shared" si="19"/>
        <v>-</v>
      </c>
      <c r="BJ88" s="242" t="str">
        <f t="shared" si="19"/>
        <v>-</v>
      </c>
      <c r="BK88" s="242" t="str">
        <f t="shared" si="19"/>
        <v>-</v>
      </c>
      <c r="BL88" s="242" t="str">
        <f t="shared" si="19"/>
        <v>-</v>
      </c>
      <c r="BM88" s="245" t="str" cm="1">
        <f t="array" ref="BM88">IFERROR(INDEX($CD$38:$CD$41, $BT88), "-")</f>
        <v>-</v>
      </c>
      <c r="BN88" s="242" t="str" cm="1">
        <f t="array" ref="BN88">IFERROR(INDEX($CD$38:$CD$41, $BS88), "-")</f>
        <v>-</v>
      </c>
      <c r="BO88" s="242">
        <f t="shared" si="20"/>
        <v>0</v>
      </c>
      <c r="BP88" s="242">
        <f t="shared" si="21"/>
        <v>0</v>
      </c>
      <c r="BQ88" s="247" t="str">
        <f t="shared" ref="BQ88:BQ151" si="33">IF($AM$20="A",
IFERROR(MATCH($I88,INDEX(Kat_A,,1),0),IFERROR(MATCH($I88,INDEX(Kat_A,,2),0),IFERROR(MATCH($I88,INDEX(Kat_A,,3),0),"-"))),
IFERROR(MATCH($G88,INDEX(Kat_B,,1),0),IFERROR(MATCH($G88,INDEX(Kat_B,,2),0),IFERROR(MATCH($G88,INDEX(Kat_B,,3),0),"-")))
)</f>
        <v>-</v>
      </c>
      <c r="BR88" s="247" t="str">
        <f t="shared" ref="BR88:BR151" si="34">IF($AM$20="A",
IFERROR(MATCH($J88,INDEX(Sys_A,,1),0),IFERROR(MATCH($J88,INDEX(Sys_A,,2),0),IFERROR(MATCH($J88,INDEX(Sys_A,,3),0),"-"))),
IFERROR(MATCH($H88,INDEX(Sys_B,,1),0),IFERROR(MATCH($H88,INDEX(Sys_B,,2),0),IFERROR(MATCH($H88,INDEX(Sys_B,,3),0),"-")))
)</f>
        <v>-</v>
      </c>
      <c r="BS88" s="247" t="str">
        <f t="shared" ref="BS88:BS151" si="35">IF($AM$20="B", 1, IFERROR(MATCH($U88,INDEX(Reg,,1),0),IFERROR(MATCH($U88,INDEX(Reg,,2),0),IFERROR(MATCH($U88,INDEX(Reg,,3),0),"-"))))</f>
        <v>-</v>
      </c>
      <c r="BT88" s="247" t="str">
        <f t="shared" ref="BT88:BT151" si="36">IF($AM$20="B", 1, IFERROR(MATCH($AB88,INDEX(Reg,,1),0),IFERROR(MATCH($AB88,INDEX(Reg,,2),0),IFERROR(MATCH($AB88,INDEX(Reg,,3),0),"-"))))</f>
        <v>-</v>
      </c>
      <c r="BU88" s="247">
        <f t="shared" si="23"/>
        <v>0</v>
      </c>
      <c r="BV88" s="247" t="str">
        <f t="shared" si="24"/>
        <v>-</v>
      </c>
      <c r="BW88" s="232"/>
      <c r="CF88" s="232"/>
    </row>
    <row r="89" spans="1:84" ht="12.75" customHeight="1" x14ac:dyDescent="0.2">
      <c r="A89" s="240"/>
      <c r="B89" s="228">
        <v>66</v>
      </c>
      <c r="C89" s="137"/>
      <c r="D89" s="65"/>
      <c r="E89" s="241" t="str">
        <f>IF(ISBLANK(D89), "", VLOOKUP(D89, Z!$A$2:$C$4127, 3, FALSE))</f>
        <v/>
      </c>
      <c r="F89" s="138"/>
      <c r="G89" s="120"/>
      <c r="H89" s="120"/>
      <c r="I89" s="120"/>
      <c r="J89" s="120"/>
      <c r="K89" s="139"/>
      <c r="L89" s="168"/>
      <c r="M89" s="139"/>
      <c r="N89" s="139"/>
      <c r="O89" s="242">
        <f t="shared" si="32"/>
        <v>0</v>
      </c>
      <c r="P89" s="139"/>
      <c r="Q89" s="242">
        <f t="shared" ref="Q89:Q152" si="37">P89*O89*9.82/3.6</f>
        <v>0</v>
      </c>
      <c r="R89" s="242" t="str">
        <f t="shared" ref="R89:R152" si="38">BV89</f>
        <v>-</v>
      </c>
      <c r="S89" s="140"/>
      <c r="T89" s="141"/>
      <c r="U89" s="120"/>
      <c r="V89" s="139"/>
      <c r="W89" s="166"/>
      <c r="X89" s="243">
        <f t="shared" ref="X89:X152" si="39">IFERROR(AQ89*1000, 0)</f>
        <v>0</v>
      </c>
      <c r="Y89" s="140"/>
      <c r="Z89" s="141"/>
      <c r="AA89" s="139"/>
      <c r="AB89" s="120"/>
      <c r="AC89" s="139"/>
      <c r="AD89" s="166"/>
      <c r="AE89" s="243">
        <f t="shared" ref="AE89:AE152" si="40">IFERROR(AP89*1000, 0)</f>
        <v>0</v>
      </c>
      <c r="AF89" s="142"/>
      <c r="AG89" s="137"/>
      <c r="AH89" s="65"/>
      <c r="AI89" s="241" t="str">
        <f>IF(ISBLANK(AH89), "", VLOOKUP(AH89, Z!$A$2:$C$4127, 3, FALSE))</f>
        <v/>
      </c>
      <c r="AJ89" s="143"/>
      <c r="AK89" s="244">
        <f t="shared" ref="AK89:AK152" si="41">IFERROR(AM89*1000, 0)</f>
        <v>0</v>
      </c>
      <c r="AL89" s="232"/>
      <c r="AM89" s="242">
        <f t="shared" ref="AM89:AM152" si="42">IFERROR(AO89*AN89*(AQ89-AP89), 0)</f>
        <v>0</v>
      </c>
      <c r="AN89" s="228">
        <f>15</f>
        <v>15</v>
      </c>
      <c r="AO89" s="228">
        <v>0.75</v>
      </c>
      <c r="AP89" s="242" t="str">
        <f t="shared" ref="AP89:AP152" si="43">IFERROR((SUMPRODUCT($AW89:$AZ89,_xlfn.ANCHORARRAY( $AR89)) + SUMPRODUCT($BE89:$BH89,_xlfn.ANCHORARRAY( $AR89))) * $AV89/1000/1000, "-")</f>
        <v>-</v>
      </c>
      <c r="AQ89" s="242" t="str">
        <f t="shared" ref="AQ89:AQ152" si="44">IFERROR((SUMPRODUCT($BA89:$BD89,_xlfn.ANCHORARRAY( $AR89)) + SUMPRODUCT($BI89:$BL89,_xlfn.ANCHORARRAY( $AR89))) * $AV89/1000/1000, "-")</f>
        <v>-</v>
      </c>
      <c r="AR89" s="245" t="str" cm="1">
        <f t="array" ref="AR89">IF($AM$20="A",
IFERROR(INDEX($BZ$33:$CC$35, $BQ89,), "-"),
IFERROR(INDEX(($BZ$26:$CC$28,$BZ$29:$CC$31), $BQ89, , $BR89), "-"))</f>
        <v>-</v>
      </c>
      <c r="AS89" s="245"/>
      <c r="AT89" s="245"/>
      <c r="AU89" s="245"/>
      <c r="AV89" s="246" t="str" cm="1">
        <f t="array" ref="AV89">IF($AM$20="A",
IFERROR(INDEX($CE$33:$CE$35, $BQ89), "-"),
IFERROR(INDEX(($CE$26:$CE$28, $CE$29:$CE$31), $BQ89, , $BR89), "-"))</f>
        <v>-</v>
      </c>
      <c r="AW89" s="242" t="str">
        <f t="shared" ref="AW89:AZ152" si="45">IF($BT89=1, $BO89 * (-0.34*AW$23^2 + 0.67*AW$23 + 0.67), "-")</f>
        <v>-</v>
      </c>
      <c r="AX89" s="242" t="str">
        <f t="shared" si="45"/>
        <v>-</v>
      </c>
      <c r="AY89" s="242" t="str">
        <f t="shared" si="45"/>
        <v>-</v>
      </c>
      <c r="AZ89" s="242" t="str">
        <f t="shared" si="45"/>
        <v>-</v>
      </c>
      <c r="BA89" s="242" t="str">
        <f t="shared" ref="BA89:BD152" si="46">IF($BS89=1, $BP89 * (-0.34*BA$23^2 + 0.67*BA$23 + 0.67), "-")</f>
        <v>-</v>
      </c>
      <c r="BB89" s="242" t="str">
        <f t="shared" si="46"/>
        <v>-</v>
      </c>
      <c r="BC89" s="242" t="str">
        <f t="shared" si="46"/>
        <v>-</v>
      </c>
      <c r="BD89" s="242" t="str">
        <f t="shared" si="46"/>
        <v>-</v>
      </c>
      <c r="BE89" s="242" t="str">
        <f t="shared" ref="BE89:BH152" si="47">IFERROR(BE$23 * (1 - (1-BE$23)/0.75 * (1-$BM89)) * $BO89 * 1 / (-(BE$23^2) + 2*BE$23), "-")</f>
        <v>-</v>
      </c>
      <c r="BF89" s="242" t="str">
        <f t="shared" si="47"/>
        <v>-</v>
      </c>
      <c r="BG89" s="242" t="str">
        <f t="shared" si="47"/>
        <v>-</v>
      </c>
      <c r="BH89" s="242" t="str">
        <f t="shared" si="47"/>
        <v>-</v>
      </c>
      <c r="BI89" s="242" t="str">
        <f t="shared" ref="BI89:BL152" si="48">IFERROR(BI$23 * (1 - (1-BI$23)/0.75 * (1-$BN89)) * $BP89 * 1 / (-(BI$23^2) + 2*BI$23), "-")</f>
        <v>-</v>
      </c>
      <c r="BJ89" s="242" t="str">
        <f t="shared" si="48"/>
        <v>-</v>
      </c>
      <c r="BK89" s="242" t="str">
        <f t="shared" si="48"/>
        <v>-</v>
      </c>
      <c r="BL89" s="242" t="str">
        <f t="shared" si="48"/>
        <v>-</v>
      </c>
      <c r="BM89" s="245" t="str" cm="1">
        <f t="array" ref="BM89">IFERROR(INDEX($CD$38:$CD$41, $BT89), "-")</f>
        <v>-</v>
      </c>
      <c r="BN89" s="242" t="str" cm="1">
        <f t="array" ref="BN89">IFERROR(INDEX($CD$38:$CD$41, $BS89), "-")</f>
        <v>-</v>
      </c>
      <c r="BO89" s="242">
        <f t="shared" ref="BO89:BO152" si="49">IFERROR(IF(ISBLANK(AD89), AC89, AD89), 0)</f>
        <v>0</v>
      </c>
      <c r="BP89" s="242">
        <f t="shared" ref="BP89:BP152" si="50">IFERROR(IF(ISBLANK(W89), V89, W89), 0)</f>
        <v>0</v>
      </c>
      <c r="BQ89" s="247" t="str">
        <f t="shared" si="33"/>
        <v>-</v>
      </c>
      <c r="BR89" s="247" t="str">
        <f t="shared" si="34"/>
        <v>-</v>
      </c>
      <c r="BS89" s="247" t="str">
        <f t="shared" si="35"/>
        <v>-</v>
      </c>
      <c r="BT89" s="247" t="str">
        <f t="shared" si="36"/>
        <v>-</v>
      </c>
      <c r="BU89" s="247">
        <f t="shared" ref="BU89:BU152" si="51">IF($K89&gt;0, $K89, IF($L89&gt;0, 26+0.1*$L89, 0))</f>
        <v>0</v>
      </c>
      <c r="BV89" s="247" t="str">
        <f t="shared" ref="BV89:BV152" si="52">IF(AND(BR89=1, BU89&gt; 0), 0.5*(8+0.2*BU89) + 0.5*(3+0.1*BU89), "-")</f>
        <v>-</v>
      </c>
      <c r="BW89" s="232"/>
      <c r="CF89" s="232"/>
    </row>
    <row r="90" spans="1:84" ht="12.75" customHeight="1" x14ac:dyDescent="0.2">
      <c r="A90" s="240"/>
      <c r="B90" s="228">
        <v>67</v>
      </c>
      <c r="C90" s="137"/>
      <c r="D90" s="65"/>
      <c r="E90" s="241" t="str">
        <f>IF(ISBLANK(D90), "", VLOOKUP(D90, Z!$A$2:$C$4127, 3, FALSE))</f>
        <v/>
      </c>
      <c r="F90" s="138"/>
      <c r="G90" s="120"/>
      <c r="H90" s="120"/>
      <c r="I90" s="120"/>
      <c r="J90" s="120"/>
      <c r="K90" s="139"/>
      <c r="L90" s="168"/>
      <c r="M90" s="139"/>
      <c r="N90" s="139"/>
      <c r="O90" s="242">
        <f t="shared" si="32"/>
        <v>0</v>
      </c>
      <c r="P90" s="139"/>
      <c r="Q90" s="242">
        <f t="shared" si="37"/>
        <v>0</v>
      </c>
      <c r="R90" s="242" t="str">
        <f t="shared" si="38"/>
        <v>-</v>
      </c>
      <c r="S90" s="140"/>
      <c r="T90" s="141"/>
      <c r="U90" s="120"/>
      <c r="V90" s="139"/>
      <c r="W90" s="166"/>
      <c r="X90" s="243">
        <f t="shared" si="39"/>
        <v>0</v>
      </c>
      <c r="Y90" s="140"/>
      <c r="Z90" s="141"/>
      <c r="AA90" s="139"/>
      <c r="AB90" s="120"/>
      <c r="AC90" s="139"/>
      <c r="AD90" s="166"/>
      <c r="AE90" s="243">
        <f t="shared" si="40"/>
        <v>0</v>
      </c>
      <c r="AF90" s="142"/>
      <c r="AG90" s="137"/>
      <c r="AH90" s="65"/>
      <c r="AI90" s="241" t="str">
        <f>IF(ISBLANK(AH90), "", VLOOKUP(AH90, Z!$A$2:$C$4127, 3, FALSE))</f>
        <v/>
      </c>
      <c r="AJ90" s="143"/>
      <c r="AK90" s="244">
        <f t="shared" si="41"/>
        <v>0</v>
      </c>
      <c r="AL90" s="232"/>
      <c r="AM90" s="242">
        <f t="shared" si="42"/>
        <v>0</v>
      </c>
      <c r="AN90" s="228">
        <f>15</f>
        <v>15</v>
      </c>
      <c r="AO90" s="228">
        <v>0.75</v>
      </c>
      <c r="AP90" s="242" t="str">
        <f t="shared" si="43"/>
        <v>-</v>
      </c>
      <c r="AQ90" s="242" t="str">
        <f t="shared" si="44"/>
        <v>-</v>
      </c>
      <c r="AR90" s="245" t="str" cm="1">
        <f t="array" ref="AR90">IF($AM$20="A",
IFERROR(INDEX($BZ$33:$CC$35, $BQ90,), "-"),
IFERROR(INDEX(($BZ$26:$CC$28,$BZ$29:$CC$31), $BQ90, , $BR90), "-"))</f>
        <v>-</v>
      </c>
      <c r="AS90" s="245"/>
      <c r="AT90" s="245"/>
      <c r="AU90" s="245"/>
      <c r="AV90" s="246" t="str" cm="1">
        <f t="array" ref="AV90">IF($AM$20="A",
IFERROR(INDEX($CE$33:$CE$35, $BQ90), "-"),
IFERROR(INDEX(($CE$26:$CE$28, $CE$29:$CE$31), $BQ90, , $BR90), "-"))</f>
        <v>-</v>
      </c>
      <c r="AW90" s="242" t="str">
        <f t="shared" si="45"/>
        <v>-</v>
      </c>
      <c r="AX90" s="242" t="str">
        <f t="shared" si="45"/>
        <v>-</v>
      </c>
      <c r="AY90" s="242" t="str">
        <f t="shared" si="45"/>
        <v>-</v>
      </c>
      <c r="AZ90" s="242" t="str">
        <f t="shared" si="45"/>
        <v>-</v>
      </c>
      <c r="BA90" s="242" t="str">
        <f t="shared" si="46"/>
        <v>-</v>
      </c>
      <c r="BB90" s="242" t="str">
        <f t="shared" si="46"/>
        <v>-</v>
      </c>
      <c r="BC90" s="242" t="str">
        <f t="shared" si="46"/>
        <v>-</v>
      </c>
      <c r="BD90" s="242" t="str">
        <f t="shared" si="46"/>
        <v>-</v>
      </c>
      <c r="BE90" s="242" t="str">
        <f t="shared" si="47"/>
        <v>-</v>
      </c>
      <c r="BF90" s="242" t="str">
        <f t="shared" si="47"/>
        <v>-</v>
      </c>
      <c r="BG90" s="242" t="str">
        <f t="shared" si="47"/>
        <v>-</v>
      </c>
      <c r="BH90" s="242" t="str">
        <f t="shared" si="47"/>
        <v>-</v>
      </c>
      <c r="BI90" s="242" t="str">
        <f t="shared" si="48"/>
        <v>-</v>
      </c>
      <c r="BJ90" s="242" t="str">
        <f t="shared" si="48"/>
        <v>-</v>
      </c>
      <c r="BK90" s="242" t="str">
        <f t="shared" si="48"/>
        <v>-</v>
      </c>
      <c r="BL90" s="242" t="str">
        <f t="shared" si="48"/>
        <v>-</v>
      </c>
      <c r="BM90" s="245" t="str" cm="1">
        <f t="array" ref="BM90">IFERROR(INDEX($CD$38:$CD$41, $BT90), "-")</f>
        <v>-</v>
      </c>
      <c r="BN90" s="242" t="str" cm="1">
        <f t="array" ref="BN90">IFERROR(INDEX($CD$38:$CD$41, $BS90), "-")</f>
        <v>-</v>
      </c>
      <c r="BO90" s="242">
        <f t="shared" si="49"/>
        <v>0</v>
      </c>
      <c r="BP90" s="242">
        <f t="shared" si="50"/>
        <v>0</v>
      </c>
      <c r="BQ90" s="247" t="str">
        <f t="shared" si="33"/>
        <v>-</v>
      </c>
      <c r="BR90" s="247" t="str">
        <f t="shared" si="34"/>
        <v>-</v>
      </c>
      <c r="BS90" s="247" t="str">
        <f t="shared" si="35"/>
        <v>-</v>
      </c>
      <c r="BT90" s="247" t="str">
        <f t="shared" si="36"/>
        <v>-</v>
      </c>
      <c r="BU90" s="247">
        <f t="shared" si="51"/>
        <v>0</v>
      </c>
      <c r="BV90" s="247" t="str">
        <f t="shared" si="52"/>
        <v>-</v>
      </c>
      <c r="BW90" s="232"/>
      <c r="CF90" s="232"/>
    </row>
    <row r="91" spans="1:84" ht="12.75" customHeight="1" x14ac:dyDescent="0.2">
      <c r="A91" s="240"/>
      <c r="B91" s="228">
        <v>68</v>
      </c>
      <c r="C91" s="137"/>
      <c r="D91" s="65"/>
      <c r="E91" s="241" t="str">
        <f>IF(ISBLANK(D91), "", VLOOKUP(D91, Z!$A$2:$C$4127, 3, FALSE))</f>
        <v/>
      </c>
      <c r="F91" s="138"/>
      <c r="G91" s="120"/>
      <c r="H91" s="120"/>
      <c r="I91" s="120"/>
      <c r="J91" s="120"/>
      <c r="K91" s="139"/>
      <c r="L91" s="168"/>
      <c r="M91" s="139"/>
      <c r="N91" s="139"/>
      <c r="O91" s="242">
        <f t="shared" si="32"/>
        <v>0</v>
      </c>
      <c r="P91" s="139"/>
      <c r="Q91" s="242">
        <f t="shared" si="37"/>
        <v>0</v>
      </c>
      <c r="R91" s="242" t="str">
        <f t="shared" si="38"/>
        <v>-</v>
      </c>
      <c r="S91" s="140"/>
      <c r="T91" s="141"/>
      <c r="U91" s="120"/>
      <c r="V91" s="139"/>
      <c r="W91" s="166"/>
      <c r="X91" s="243">
        <f t="shared" si="39"/>
        <v>0</v>
      </c>
      <c r="Y91" s="140"/>
      <c r="Z91" s="141"/>
      <c r="AA91" s="139"/>
      <c r="AB91" s="120"/>
      <c r="AC91" s="139"/>
      <c r="AD91" s="166"/>
      <c r="AE91" s="243">
        <f t="shared" si="40"/>
        <v>0</v>
      </c>
      <c r="AF91" s="142"/>
      <c r="AG91" s="137"/>
      <c r="AH91" s="65"/>
      <c r="AI91" s="241" t="str">
        <f>IF(ISBLANK(AH91), "", VLOOKUP(AH91, Z!$A$2:$C$4127, 3, FALSE))</f>
        <v/>
      </c>
      <c r="AJ91" s="143"/>
      <c r="AK91" s="244">
        <f t="shared" si="41"/>
        <v>0</v>
      </c>
      <c r="AL91" s="232"/>
      <c r="AM91" s="242">
        <f t="shared" si="42"/>
        <v>0</v>
      </c>
      <c r="AN91" s="228">
        <f>15</f>
        <v>15</v>
      </c>
      <c r="AO91" s="228">
        <v>0.75</v>
      </c>
      <c r="AP91" s="242" t="str">
        <f t="shared" si="43"/>
        <v>-</v>
      </c>
      <c r="AQ91" s="242" t="str">
        <f t="shared" si="44"/>
        <v>-</v>
      </c>
      <c r="AR91" s="245" t="str" cm="1">
        <f t="array" ref="AR91">IF($AM$20="A",
IFERROR(INDEX($BZ$33:$CC$35, $BQ91,), "-"),
IFERROR(INDEX(($BZ$26:$CC$28,$BZ$29:$CC$31), $BQ91, , $BR91), "-"))</f>
        <v>-</v>
      </c>
      <c r="AS91" s="245"/>
      <c r="AT91" s="245"/>
      <c r="AU91" s="245"/>
      <c r="AV91" s="246" t="str" cm="1">
        <f t="array" ref="AV91">IF($AM$20="A",
IFERROR(INDEX($CE$33:$CE$35, $BQ91), "-"),
IFERROR(INDEX(($CE$26:$CE$28, $CE$29:$CE$31), $BQ91, , $BR91), "-"))</f>
        <v>-</v>
      </c>
      <c r="AW91" s="242" t="str">
        <f t="shared" si="45"/>
        <v>-</v>
      </c>
      <c r="AX91" s="242" t="str">
        <f t="shared" si="45"/>
        <v>-</v>
      </c>
      <c r="AY91" s="242" t="str">
        <f t="shared" si="45"/>
        <v>-</v>
      </c>
      <c r="AZ91" s="242" t="str">
        <f t="shared" si="45"/>
        <v>-</v>
      </c>
      <c r="BA91" s="242" t="str">
        <f t="shared" si="46"/>
        <v>-</v>
      </c>
      <c r="BB91" s="242" t="str">
        <f t="shared" si="46"/>
        <v>-</v>
      </c>
      <c r="BC91" s="242" t="str">
        <f t="shared" si="46"/>
        <v>-</v>
      </c>
      <c r="BD91" s="242" t="str">
        <f t="shared" si="46"/>
        <v>-</v>
      </c>
      <c r="BE91" s="242" t="str">
        <f t="shared" si="47"/>
        <v>-</v>
      </c>
      <c r="BF91" s="242" t="str">
        <f t="shared" si="47"/>
        <v>-</v>
      </c>
      <c r="BG91" s="242" t="str">
        <f t="shared" si="47"/>
        <v>-</v>
      </c>
      <c r="BH91" s="242" t="str">
        <f t="shared" si="47"/>
        <v>-</v>
      </c>
      <c r="BI91" s="242" t="str">
        <f t="shared" si="48"/>
        <v>-</v>
      </c>
      <c r="BJ91" s="242" t="str">
        <f t="shared" si="48"/>
        <v>-</v>
      </c>
      <c r="BK91" s="242" t="str">
        <f t="shared" si="48"/>
        <v>-</v>
      </c>
      <c r="BL91" s="242" t="str">
        <f t="shared" si="48"/>
        <v>-</v>
      </c>
      <c r="BM91" s="245" t="str" cm="1">
        <f t="array" ref="BM91">IFERROR(INDEX($CD$38:$CD$41, $BT91), "-")</f>
        <v>-</v>
      </c>
      <c r="BN91" s="242" t="str" cm="1">
        <f t="array" ref="BN91">IFERROR(INDEX($CD$38:$CD$41, $BS91), "-")</f>
        <v>-</v>
      </c>
      <c r="BO91" s="242">
        <f t="shared" si="49"/>
        <v>0</v>
      </c>
      <c r="BP91" s="242">
        <f t="shared" si="50"/>
        <v>0</v>
      </c>
      <c r="BQ91" s="247" t="str">
        <f t="shared" si="33"/>
        <v>-</v>
      </c>
      <c r="BR91" s="247" t="str">
        <f t="shared" si="34"/>
        <v>-</v>
      </c>
      <c r="BS91" s="247" t="str">
        <f t="shared" si="35"/>
        <v>-</v>
      </c>
      <c r="BT91" s="247" t="str">
        <f t="shared" si="36"/>
        <v>-</v>
      </c>
      <c r="BU91" s="247">
        <f t="shared" si="51"/>
        <v>0</v>
      </c>
      <c r="BV91" s="247" t="str">
        <f t="shared" si="52"/>
        <v>-</v>
      </c>
      <c r="BW91" s="232"/>
      <c r="CF91" s="232"/>
    </row>
    <row r="92" spans="1:84" ht="12.75" customHeight="1" x14ac:dyDescent="0.2">
      <c r="A92" s="240"/>
      <c r="B92" s="228">
        <v>69</v>
      </c>
      <c r="C92" s="137"/>
      <c r="D92" s="65"/>
      <c r="E92" s="241" t="str">
        <f>IF(ISBLANK(D92), "", VLOOKUP(D92, Z!$A$2:$C$4127, 3, FALSE))</f>
        <v/>
      </c>
      <c r="F92" s="138"/>
      <c r="G92" s="120"/>
      <c r="H92" s="120"/>
      <c r="I92" s="120"/>
      <c r="J92" s="120"/>
      <c r="K92" s="139"/>
      <c r="L92" s="168"/>
      <c r="M92" s="139"/>
      <c r="N92" s="139"/>
      <c r="O92" s="242">
        <f t="shared" si="32"/>
        <v>0</v>
      </c>
      <c r="P92" s="139"/>
      <c r="Q92" s="242">
        <f t="shared" si="37"/>
        <v>0</v>
      </c>
      <c r="R92" s="242" t="str">
        <f t="shared" si="38"/>
        <v>-</v>
      </c>
      <c r="S92" s="140"/>
      <c r="T92" s="141"/>
      <c r="U92" s="120"/>
      <c r="V92" s="139"/>
      <c r="W92" s="166"/>
      <c r="X92" s="243">
        <f t="shared" si="39"/>
        <v>0</v>
      </c>
      <c r="Y92" s="140"/>
      <c r="Z92" s="141"/>
      <c r="AA92" s="139"/>
      <c r="AB92" s="120"/>
      <c r="AC92" s="139"/>
      <c r="AD92" s="166"/>
      <c r="AE92" s="243">
        <f t="shared" si="40"/>
        <v>0</v>
      </c>
      <c r="AF92" s="142"/>
      <c r="AG92" s="137"/>
      <c r="AH92" s="65"/>
      <c r="AI92" s="241" t="str">
        <f>IF(ISBLANK(AH92), "", VLOOKUP(AH92, Z!$A$2:$C$4127, 3, FALSE))</f>
        <v/>
      </c>
      <c r="AJ92" s="143"/>
      <c r="AK92" s="244">
        <f t="shared" si="41"/>
        <v>0</v>
      </c>
      <c r="AL92" s="232"/>
      <c r="AM92" s="242">
        <f t="shared" si="42"/>
        <v>0</v>
      </c>
      <c r="AN92" s="228">
        <f>15</f>
        <v>15</v>
      </c>
      <c r="AO92" s="228">
        <v>0.75</v>
      </c>
      <c r="AP92" s="242" t="str">
        <f t="shared" si="43"/>
        <v>-</v>
      </c>
      <c r="AQ92" s="242" t="str">
        <f t="shared" si="44"/>
        <v>-</v>
      </c>
      <c r="AR92" s="245" t="str" cm="1">
        <f t="array" ref="AR92">IF($AM$20="A",
IFERROR(INDEX($BZ$33:$CC$35, $BQ92,), "-"),
IFERROR(INDEX(($BZ$26:$CC$28,$BZ$29:$CC$31), $BQ92, , $BR92), "-"))</f>
        <v>-</v>
      </c>
      <c r="AS92" s="245"/>
      <c r="AT92" s="245"/>
      <c r="AU92" s="245"/>
      <c r="AV92" s="246" t="str" cm="1">
        <f t="array" ref="AV92">IF($AM$20="A",
IFERROR(INDEX($CE$33:$CE$35, $BQ92), "-"),
IFERROR(INDEX(($CE$26:$CE$28, $CE$29:$CE$31), $BQ92, , $BR92), "-"))</f>
        <v>-</v>
      </c>
      <c r="AW92" s="242" t="str">
        <f t="shared" si="45"/>
        <v>-</v>
      </c>
      <c r="AX92" s="242" t="str">
        <f t="shared" si="45"/>
        <v>-</v>
      </c>
      <c r="AY92" s="242" t="str">
        <f t="shared" si="45"/>
        <v>-</v>
      </c>
      <c r="AZ92" s="242" t="str">
        <f t="shared" si="45"/>
        <v>-</v>
      </c>
      <c r="BA92" s="242" t="str">
        <f t="shared" si="46"/>
        <v>-</v>
      </c>
      <c r="BB92" s="242" t="str">
        <f t="shared" si="46"/>
        <v>-</v>
      </c>
      <c r="BC92" s="242" t="str">
        <f t="shared" si="46"/>
        <v>-</v>
      </c>
      <c r="BD92" s="242" t="str">
        <f t="shared" si="46"/>
        <v>-</v>
      </c>
      <c r="BE92" s="242" t="str">
        <f t="shared" si="47"/>
        <v>-</v>
      </c>
      <c r="BF92" s="242" t="str">
        <f t="shared" si="47"/>
        <v>-</v>
      </c>
      <c r="BG92" s="242" t="str">
        <f t="shared" si="47"/>
        <v>-</v>
      </c>
      <c r="BH92" s="242" t="str">
        <f t="shared" si="47"/>
        <v>-</v>
      </c>
      <c r="BI92" s="242" t="str">
        <f t="shared" si="48"/>
        <v>-</v>
      </c>
      <c r="BJ92" s="242" t="str">
        <f t="shared" si="48"/>
        <v>-</v>
      </c>
      <c r="BK92" s="242" t="str">
        <f t="shared" si="48"/>
        <v>-</v>
      </c>
      <c r="BL92" s="242" t="str">
        <f t="shared" si="48"/>
        <v>-</v>
      </c>
      <c r="BM92" s="245" t="str" cm="1">
        <f t="array" ref="BM92">IFERROR(INDEX($CD$38:$CD$41, $BT92), "-")</f>
        <v>-</v>
      </c>
      <c r="BN92" s="242" t="str" cm="1">
        <f t="array" ref="BN92">IFERROR(INDEX($CD$38:$CD$41, $BS92), "-")</f>
        <v>-</v>
      </c>
      <c r="BO92" s="242">
        <f t="shared" si="49"/>
        <v>0</v>
      </c>
      <c r="BP92" s="242">
        <f t="shared" si="50"/>
        <v>0</v>
      </c>
      <c r="BQ92" s="247" t="str">
        <f t="shared" si="33"/>
        <v>-</v>
      </c>
      <c r="BR92" s="247" t="str">
        <f t="shared" si="34"/>
        <v>-</v>
      </c>
      <c r="BS92" s="247" t="str">
        <f t="shared" si="35"/>
        <v>-</v>
      </c>
      <c r="BT92" s="247" t="str">
        <f t="shared" si="36"/>
        <v>-</v>
      </c>
      <c r="BU92" s="247">
        <f t="shared" si="51"/>
        <v>0</v>
      </c>
      <c r="BV92" s="247" t="str">
        <f t="shared" si="52"/>
        <v>-</v>
      </c>
      <c r="BW92" s="232"/>
      <c r="CF92" s="232"/>
    </row>
    <row r="93" spans="1:84" ht="12.75" customHeight="1" x14ac:dyDescent="0.2">
      <c r="A93" s="240"/>
      <c r="B93" s="228">
        <v>70</v>
      </c>
      <c r="C93" s="137"/>
      <c r="D93" s="65"/>
      <c r="E93" s="241" t="str">
        <f>IF(ISBLANK(D93), "", VLOOKUP(D93, Z!$A$2:$C$4127, 3, FALSE))</f>
        <v/>
      </c>
      <c r="F93" s="138"/>
      <c r="G93" s="120"/>
      <c r="H93" s="120"/>
      <c r="I93" s="120"/>
      <c r="J93" s="120"/>
      <c r="K93" s="139"/>
      <c r="L93" s="168"/>
      <c r="M93" s="139"/>
      <c r="N93" s="139"/>
      <c r="O93" s="242">
        <f t="shared" si="32"/>
        <v>0</v>
      </c>
      <c r="P93" s="139"/>
      <c r="Q93" s="242">
        <f t="shared" si="37"/>
        <v>0</v>
      </c>
      <c r="R93" s="242" t="str">
        <f t="shared" si="38"/>
        <v>-</v>
      </c>
      <c r="S93" s="140"/>
      <c r="T93" s="141"/>
      <c r="U93" s="120"/>
      <c r="V93" s="139"/>
      <c r="W93" s="166"/>
      <c r="X93" s="243">
        <f t="shared" si="39"/>
        <v>0</v>
      </c>
      <c r="Y93" s="140"/>
      <c r="Z93" s="141"/>
      <c r="AA93" s="139"/>
      <c r="AB93" s="120"/>
      <c r="AC93" s="139"/>
      <c r="AD93" s="166"/>
      <c r="AE93" s="243">
        <f t="shared" si="40"/>
        <v>0</v>
      </c>
      <c r="AF93" s="142"/>
      <c r="AG93" s="137"/>
      <c r="AH93" s="65"/>
      <c r="AI93" s="241" t="str">
        <f>IF(ISBLANK(AH93), "", VLOOKUP(AH93, Z!$A$2:$C$4127, 3, FALSE))</f>
        <v/>
      </c>
      <c r="AJ93" s="143"/>
      <c r="AK93" s="244">
        <f t="shared" si="41"/>
        <v>0</v>
      </c>
      <c r="AL93" s="232"/>
      <c r="AM93" s="242">
        <f t="shared" si="42"/>
        <v>0</v>
      </c>
      <c r="AN93" s="228">
        <f>15</f>
        <v>15</v>
      </c>
      <c r="AO93" s="228">
        <v>0.75</v>
      </c>
      <c r="AP93" s="242" t="str">
        <f t="shared" si="43"/>
        <v>-</v>
      </c>
      <c r="AQ93" s="242" t="str">
        <f t="shared" si="44"/>
        <v>-</v>
      </c>
      <c r="AR93" s="245" t="str" cm="1">
        <f t="array" ref="AR93">IF($AM$20="A",
IFERROR(INDEX($BZ$33:$CC$35, $BQ93,), "-"),
IFERROR(INDEX(($BZ$26:$CC$28,$BZ$29:$CC$31), $BQ93, , $BR93), "-"))</f>
        <v>-</v>
      </c>
      <c r="AS93" s="245"/>
      <c r="AT93" s="245"/>
      <c r="AU93" s="245"/>
      <c r="AV93" s="246" t="str" cm="1">
        <f t="array" ref="AV93">IF($AM$20="A",
IFERROR(INDEX($CE$33:$CE$35, $BQ93), "-"),
IFERROR(INDEX(($CE$26:$CE$28, $CE$29:$CE$31), $BQ93, , $BR93), "-"))</f>
        <v>-</v>
      </c>
      <c r="AW93" s="242" t="str">
        <f t="shared" si="45"/>
        <v>-</v>
      </c>
      <c r="AX93" s="242" t="str">
        <f t="shared" si="45"/>
        <v>-</v>
      </c>
      <c r="AY93" s="242" t="str">
        <f t="shared" si="45"/>
        <v>-</v>
      </c>
      <c r="AZ93" s="242" t="str">
        <f t="shared" si="45"/>
        <v>-</v>
      </c>
      <c r="BA93" s="242" t="str">
        <f t="shared" si="46"/>
        <v>-</v>
      </c>
      <c r="BB93" s="242" t="str">
        <f t="shared" si="46"/>
        <v>-</v>
      </c>
      <c r="BC93" s="242" t="str">
        <f t="shared" si="46"/>
        <v>-</v>
      </c>
      <c r="BD93" s="242" t="str">
        <f t="shared" si="46"/>
        <v>-</v>
      </c>
      <c r="BE93" s="242" t="str">
        <f t="shared" si="47"/>
        <v>-</v>
      </c>
      <c r="BF93" s="242" t="str">
        <f t="shared" si="47"/>
        <v>-</v>
      </c>
      <c r="BG93" s="242" t="str">
        <f t="shared" si="47"/>
        <v>-</v>
      </c>
      <c r="BH93" s="242" t="str">
        <f t="shared" si="47"/>
        <v>-</v>
      </c>
      <c r="BI93" s="242" t="str">
        <f t="shared" si="48"/>
        <v>-</v>
      </c>
      <c r="BJ93" s="242" t="str">
        <f t="shared" si="48"/>
        <v>-</v>
      </c>
      <c r="BK93" s="242" t="str">
        <f t="shared" si="48"/>
        <v>-</v>
      </c>
      <c r="BL93" s="242" t="str">
        <f t="shared" si="48"/>
        <v>-</v>
      </c>
      <c r="BM93" s="245" t="str" cm="1">
        <f t="array" ref="BM93">IFERROR(INDEX($CD$38:$CD$41, $BT93), "-")</f>
        <v>-</v>
      </c>
      <c r="BN93" s="242" t="str" cm="1">
        <f t="array" ref="BN93">IFERROR(INDEX($CD$38:$CD$41, $BS93), "-")</f>
        <v>-</v>
      </c>
      <c r="BO93" s="242">
        <f t="shared" si="49"/>
        <v>0</v>
      </c>
      <c r="BP93" s="242">
        <f t="shared" si="50"/>
        <v>0</v>
      </c>
      <c r="BQ93" s="247" t="str">
        <f t="shared" si="33"/>
        <v>-</v>
      </c>
      <c r="BR93" s="247" t="str">
        <f t="shared" si="34"/>
        <v>-</v>
      </c>
      <c r="BS93" s="247" t="str">
        <f t="shared" si="35"/>
        <v>-</v>
      </c>
      <c r="BT93" s="247" t="str">
        <f t="shared" si="36"/>
        <v>-</v>
      </c>
      <c r="BU93" s="247">
        <f t="shared" si="51"/>
        <v>0</v>
      </c>
      <c r="BV93" s="247" t="str">
        <f t="shared" si="52"/>
        <v>-</v>
      </c>
      <c r="BW93" s="232"/>
      <c r="CF93" s="232"/>
    </row>
    <row r="94" spans="1:84" ht="12.75" customHeight="1" x14ac:dyDescent="0.2">
      <c r="A94" s="240"/>
      <c r="B94" s="228">
        <v>71</v>
      </c>
      <c r="C94" s="137"/>
      <c r="D94" s="65"/>
      <c r="E94" s="241" t="str">
        <f>IF(ISBLANK(D94), "", VLOOKUP(D94, Z!$A$2:$C$4127, 3, FALSE))</f>
        <v/>
      </c>
      <c r="F94" s="138"/>
      <c r="G94" s="120"/>
      <c r="H94" s="120"/>
      <c r="I94" s="120"/>
      <c r="J94" s="120"/>
      <c r="K94" s="139"/>
      <c r="L94" s="168"/>
      <c r="M94" s="139"/>
      <c r="N94" s="139"/>
      <c r="O94" s="242">
        <f t="shared" si="32"/>
        <v>0</v>
      </c>
      <c r="P94" s="139"/>
      <c r="Q94" s="242">
        <f t="shared" si="37"/>
        <v>0</v>
      </c>
      <c r="R94" s="242" t="str">
        <f t="shared" si="38"/>
        <v>-</v>
      </c>
      <c r="S94" s="140"/>
      <c r="T94" s="141"/>
      <c r="U94" s="120"/>
      <c r="V94" s="139"/>
      <c r="W94" s="166"/>
      <c r="X94" s="243">
        <f t="shared" si="39"/>
        <v>0</v>
      </c>
      <c r="Y94" s="140"/>
      <c r="Z94" s="141"/>
      <c r="AA94" s="139"/>
      <c r="AB94" s="120"/>
      <c r="AC94" s="139"/>
      <c r="AD94" s="166"/>
      <c r="AE94" s="243">
        <f t="shared" si="40"/>
        <v>0</v>
      </c>
      <c r="AF94" s="142"/>
      <c r="AG94" s="137"/>
      <c r="AH94" s="65"/>
      <c r="AI94" s="241" t="str">
        <f>IF(ISBLANK(AH94), "", VLOOKUP(AH94, Z!$A$2:$C$4127, 3, FALSE))</f>
        <v/>
      </c>
      <c r="AJ94" s="143"/>
      <c r="AK94" s="244">
        <f t="shared" si="41"/>
        <v>0</v>
      </c>
      <c r="AL94" s="232"/>
      <c r="AM94" s="242">
        <f t="shared" si="42"/>
        <v>0</v>
      </c>
      <c r="AN94" s="228">
        <f>15</f>
        <v>15</v>
      </c>
      <c r="AO94" s="228">
        <v>0.75</v>
      </c>
      <c r="AP94" s="242" t="str">
        <f t="shared" si="43"/>
        <v>-</v>
      </c>
      <c r="AQ94" s="242" t="str">
        <f t="shared" si="44"/>
        <v>-</v>
      </c>
      <c r="AR94" s="245" t="str" cm="1">
        <f t="array" ref="AR94">IF($AM$20="A",
IFERROR(INDEX($BZ$33:$CC$35, $BQ94,), "-"),
IFERROR(INDEX(($BZ$26:$CC$28,$BZ$29:$CC$31), $BQ94, , $BR94), "-"))</f>
        <v>-</v>
      </c>
      <c r="AS94" s="245"/>
      <c r="AT94" s="245"/>
      <c r="AU94" s="245"/>
      <c r="AV94" s="246" t="str" cm="1">
        <f t="array" ref="AV94">IF($AM$20="A",
IFERROR(INDEX($CE$33:$CE$35, $BQ94), "-"),
IFERROR(INDEX(($CE$26:$CE$28, $CE$29:$CE$31), $BQ94, , $BR94), "-"))</f>
        <v>-</v>
      </c>
      <c r="AW94" s="242" t="str">
        <f t="shared" si="45"/>
        <v>-</v>
      </c>
      <c r="AX94" s="242" t="str">
        <f t="shared" si="45"/>
        <v>-</v>
      </c>
      <c r="AY94" s="242" t="str">
        <f t="shared" si="45"/>
        <v>-</v>
      </c>
      <c r="AZ94" s="242" t="str">
        <f t="shared" si="45"/>
        <v>-</v>
      </c>
      <c r="BA94" s="242" t="str">
        <f t="shared" si="46"/>
        <v>-</v>
      </c>
      <c r="BB94" s="242" t="str">
        <f t="shared" si="46"/>
        <v>-</v>
      </c>
      <c r="BC94" s="242" t="str">
        <f t="shared" si="46"/>
        <v>-</v>
      </c>
      <c r="BD94" s="242" t="str">
        <f t="shared" si="46"/>
        <v>-</v>
      </c>
      <c r="BE94" s="242" t="str">
        <f t="shared" si="47"/>
        <v>-</v>
      </c>
      <c r="BF94" s="242" t="str">
        <f t="shared" si="47"/>
        <v>-</v>
      </c>
      <c r="BG94" s="242" t="str">
        <f t="shared" si="47"/>
        <v>-</v>
      </c>
      <c r="BH94" s="242" t="str">
        <f t="shared" si="47"/>
        <v>-</v>
      </c>
      <c r="BI94" s="242" t="str">
        <f t="shared" si="48"/>
        <v>-</v>
      </c>
      <c r="BJ94" s="242" t="str">
        <f t="shared" si="48"/>
        <v>-</v>
      </c>
      <c r="BK94" s="242" t="str">
        <f t="shared" si="48"/>
        <v>-</v>
      </c>
      <c r="BL94" s="242" t="str">
        <f t="shared" si="48"/>
        <v>-</v>
      </c>
      <c r="BM94" s="245" t="str" cm="1">
        <f t="array" ref="BM94">IFERROR(INDEX($CD$38:$CD$41, $BT94), "-")</f>
        <v>-</v>
      </c>
      <c r="BN94" s="242" t="str" cm="1">
        <f t="array" ref="BN94">IFERROR(INDEX($CD$38:$CD$41, $BS94), "-")</f>
        <v>-</v>
      </c>
      <c r="BO94" s="242">
        <f t="shared" si="49"/>
        <v>0</v>
      </c>
      <c r="BP94" s="242">
        <f t="shared" si="50"/>
        <v>0</v>
      </c>
      <c r="BQ94" s="247" t="str">
        <f t="shared" si="33"/>
        <v>-</v>
      </c>
      <c r="BR94" s="247" t="str">
        <f t="shared" si="34"/>
        <v>-</v>
      </c>
      <c r="BS94" s="247" t="str">
        <f t="shared" si="35"/>
        <v>-</v>
      </c>
      <c r="BT94" s="247" t="str">
        <f t="shared" si="36"/>
        <v>-</v>
      </c>
      <c r="BU94" s="247">
        <f t="shared" si="51"/>
        <v>0</v>
      </c>
      <c r="BV94" s="247" t="str">
        <f t="shared" si="52"/>
        <v>-</v>
      </c>
      <c r="BW94" s="232"/>
      <c r="CF94" s="232"/>
    </row>
    <row r="95" spans="1:84" ht="12.75" customHeight="1" x14ac:dyDescent="0.2">
      <c r="A95" s="240"/>
      <c r="B95" s="228">
        <v>72</v>
      </c>
      <c r="C95" s="137"/>
      <c r="D95" s="65"/>
      <c r="E95" s="241" t="str">
        <f>IF(ISBLANK(D95), "", VLOOKUP(D95, Z!$A$2:$C$4127, 3, FALSE))</f>
        <v/>
      </c>
      <c r="F95" s="138"/>
      <c r="G95" s="120"/>
      <c r="H95" s="120"/>
      <c r="I95" s="120"/>
      <c r="J95" s="120"/>
      <c r="K95" s="139"/>
      <c r="L95" s="168"/>
      <c r="M95" s="139"/>
      <c r="N95" s="139"/>
      <c r="O95" s="242">
        <f t="shared" si="32"/>
        <v>0</v>
      </c>
      <c r="P95" s="139"/>
      <c r="Q95" s="242">
        <f t="shared" si="37"/>
        <v>0</v>
      </c>
      <c r="R95" s="242" t="str">
        <f t="shared" si="38"/>
        <v>-</v>
      </c>
      <c r="S95" s="140"/>
      <c r="T95" s="141"/>
      <c r="U95" s="120"/>
      <c r="V95" s="139"/>
      <c r="W95" s="166"/>
      <c r="X95" s="243">
        <f t="shared" si="39"/>
        <v>0</v>
      </c>
      <c r="Y95" s="140"/>
      <c r="Z95" s="141"/>
      <c r="AA95" s="139"/>
      <c r="AB95" s="120"/>
      <c r="AC95" s="139"/>
      <c r="AD95" s="166"/>
      <c r="AE95" s="243">
        <f t="shared" si="40"/>
        <v>0</v>
      </c>
      <c r="AF95" s="142"/>
      <c r="AG95" s="137"/>
      <c r="AH95" s="65"/>
      <c r="AI95" s="241" t="str">
        <f>IF(ISBLANK(AH95), "", VLOOKUP(AH95, Z!$A$2:$C$4127, 3, FALSE))</f>
        <v/>
      </c>
      <c r="AJ95" s="143"/>
      <c r="AK95" s="244">
        <f t="shared" si="41"/>
        <v>0</v>
      </c>
      <c r="AL95" s="232"/>
      <c r="AM95" s="242">
        <f t="shared" si="42"/>
        <v>0</v>
      </c>
      <c r="AN95" s="228">
        <f>15</f>
        <v>15</v>
      </c>
      <c r="AO95" s="228">
        <v>0.75</v>
      </c>
      <c r="AP95" s="242" t="str">
        <f t="shared" si="43"/>
        <v>-</v>
      </c>
      <c r="AQ95" s="242" t="str">
        <f t="shared" si="44"/>
        <v>-</v>
      </c>
      <c r="AR95" s="245" t="str" cm="1">
        <f t="array" ref="AR95">IF($AM$20="A",
IFERROR(INDEX($BZ$33:$CC$35, $BQ95,), "-"),
IFERROR(INDEX(($BZ$26:$CC$28,$BZ$29:$CC$31), $BQ95, , $BR95), "-"))</f>
        <v>-</v>
      </c>
      <c r="AS95" s="245"/>
      <c r="AT95" s="245"/>
      <c r="AU95" s="245"/>
      <c r="AV95" s="246" t="str" cm="1">
        <f t="array" ref="AV95">IF($AM$20="A",
IFERROR(INDEX($CE$33:$CE$35, $BQ95), "-"),
IFERROR(INDEX(($CE$26:$CE$28, $CE$29:$CE$31), $BQ95, , $BR95), "-"))</f>
        <v>-</v>
      </c>
      <c r="AW95" s="242" t="str">
        <f t="shared" si="45"/>
        <v>-</v>
      </c>
      <c r="AX95" s="242" t="str">
        <f t="shared" si="45"/>
        <v>-</v>
      </c>
      <c r="AY95" s="242" t="str">
        <f t="shared" si="45"/>
        <v>-</v>
      </c>
      <c r="AZ95" s="242" t="str">
        <f t="shared" si="45"/>
        <v>-</v>
      </c>
      <c r="BA95" s="242" t="str">
        <f t="shared" si="46"/>
        <v>-</v>
      </c>
      <c r="BB95" s="242" t="str">
        <f t="shared" si="46"/>
        <v>-</v>
      </c>
      <c r="BC95" s="242" t="str">
        <f t="shared" si="46"/>
        <v>-</v>
      </c>
      <c r="BD95" s="242" t="str">
        <f t="shared" si="46"/>
        <v>-</v>
      </c>
      <c r="BE95" s="242" t="str">
        <f t="shared" si="47"/>
        <v>-</v>
      </c>
      <c r="BF95" s="242" t="str">
        <f t="shared" si="47"/>
        <v>-</v>
      </c>
      <c r="BG95" s="242" t="str">
        <f t="shared" si="47"/>
        <v>-</v>
      </c>
      <c r="BH95" s="242" t="str">
        <f t="shared" si="47"/>
        <v>-</v>
      </c>
      <c r="BI95" s="242" t="str">
        <f t="shared" si="48"/>
        <v>-</v>
      </c>
      <c r="BJ95" s="242" t="str">
        <f t="shared" si="48"/>
        <v>-</v>
      </c>
      <c r="BK95" s="242" t="str">
        <f t="shared" si="48"/>
        <v>-</v>
      </c>
      <c r="BL95" s="242" t="str">
        <f t="shared" si="48"/>
        <v>-</v>
      </c>
      <c r="BM95" s="245" t="str" cm="1">
        <f t="array" ref="BM95">IFERROR(INDEX($CD$38:$CD$41, $BT95), "-")</f>
        <v>-</v>
      </c>
      <c r="BN95" s="242" t="str" cm="1">
        <f t="array" ref="BN95">IFERROR(INDEX($CD$38:$CD$41, $BS95), "-")</f>
        <v>-</v>
      </c>
      <c r="BO95" s="242">
        <f t="shared" si="49"/>
        <v>0</v>
      </c>
      <c r="BP95" s="242">
        <f t="shared" si="50"/>
        <v>0</v>
      </c>
      <c r="BQ95" s="247" t="str">
        <f t="shared" si="33"/>
        <v>-</v>
      </c>
      <c r="BR95" s="247" t="str">
        <f t="shared" si="34"/>
        <v>-</v>
      </c>
      <c r="BS95" s="247" t="str">
        <f t="shared" si="35"/>
        <v>-</v>
      </c>
      <c r="BT95" s="247" t="str">
        <f t="shared" si="36"/>
        <v>-</v>
      </c>
      <c r="BU95" s="247">
        <f t="shared" si="51"/>
        <v>0</v>
      </c>
      <c r="BV95" s="247" t="str">
        <f t="shared" si="52"/>
        <v>-</v>
      </c>
      <c r="BW95" s="232"/>
      <c r="CF95" s="232"/>
    </row>
    <row r="96" spans="1:84" ht="12.75" customHeight="1" x14ac:dyDescent="0.2">
      <c r="A96" s="240"/>
      <c r="B96" s="228">
        <v>73</v>
      </c>
      <c r="C96" s="137"/>
      <c r="D96" s="65"/>
      <c r="E96" s="241" t="str">
        <f>IF(ISBLANK(D96), "", VLOOKUP(D96, Z!$A$2:$C$4127, 3, FALSE))</f>
        <v/>
      </c>
      <c r="F96" s="138"/>
      <c r="G96" s="120"/>
      <c r="H96" s="120"/>
      <c r="I96" s="120"/>
      <c r="J96" s="120"/>
      <c r="K96" s="139"/>
      <c r="L96" s="168"/>
      <c r="M96" s="139"/>
      <c r="N96" s="139"/>
      <c r="O96" s="242">
        <f t="shared" si="32"/>
        <v>0</v>
      </c>
      <c r="P96" s="139"/>
      <c r="Q96" s="242">
        <f t="shared" si="37"/>
        <v>0</v>
      </c>
      <c r="R96" s="242" t="str">
        <f t="shared" si="38"/>
        <v>-</v>
      </c>
      <c r="S96" s="140"/>
      <c r="T96" s="141"/>
      <c r="U96" s="120"/>
      <c r="V96" s="139"/>
      <c r="W96" s="166"/>
      <c r="X96" s="243">
        <f t="shared" si="39"/>
        <v>0</v>
      </c>
      <c r="Y96" s="140"/>
      <c r="Z96" s="141"/>
      <c r="AA96" s="139"/>
      <c r="AB96" s="120"/>
      <c r="AC96" s="139"/>
      <c r="AD96" s="166"/>
      <c r="AE96" s="243">
        <f t="shared" si="40"/>
        <v>0</v>
      </c>
      <c r="AF96" s="142"/>
      <c r="AG96" s="137"/>
      <c r="AH96" s="65"/>
      <c r="AI96" s="241" t="str">
        <f>IF(ISBLANK(AH96), "", VLOOKUP(AH96, Z!$A$2:$C$4127, 3, FALSE))</f>
        <v/>
      </c>
      <c r="AJ96" s="143"/>
      <c r="AK96" s="244">
        <f t="shared" si="41"/>
        <v>0</v>
      </c>
      <c r="AL96" s="232"/>
      <c r="AM96" s="242">
        <f t="shared" si="42"/>
        <v>0</v>
      </c>
      <c r="AN96" s="228">
        <f>15</f>
        <v>15</v>
      </c>
      <c r="AO96" s="228">
        <v>0.75</v>
      </c>
      <c r="AP96" s="242" t="str">
        <f t="shared" si="43"/>
        <v>-</v>
      </c>
      <c r="AQ96" s="242" t="str">
        <f t="shared" si="44"/>
        <v>-</v>
      </c>
      <c r="AR96" s="245" t="str" cm="1">
        <f t="array" ref="AR96">IF($AM$20="A",
IFERROR(INDEX($BZ$33:$CC$35, $BQ96,), "-"),
IFERROR(INDEX(($BZ$26:$CC$28,$BZ$29:$CC$31), $BQ96, , $BR96), "-"))</f>
        <v>-</v>
      </c>
      <c r="AS96" s="245"/>
      <c r="AT96" s="245"/>
      <c r="AU96" s="245"/>
      <c r="AV96" s="246" t="str" cm="1">
        <f t="array" ref="AV96">IF($AM$20="A",
IFERROR(INDEX($CE$33:$CE$35, $BQ96), "-"),
IFERROR(INDEX(($CE$26:$CE$28, $CE$29:$CE$31), $BQ96, , $BR96), "-"))</f>
        <v>-</v>
      </c>
      <c r="AW96" s="242" t="str">
        <f t="shared" si="45"/>
        <v>-</v>
      </c>
      <c r="AX96" s="242" t="str">
        <f t="shared" si="45"/>
        <v>-</v>
      </c>
      <c r="AY96" s="242" t="str">
        <f t="shared" si="45"/>
        <v>-</v>
      </c>
      <c r="AZ96" s="242" t="str">
        <f t="shared" si="45"/>
        <v>-</v>
      </c>
      <c r="BA96" s="242" t="str">
        <f t="shared" si="46"/>
        <v>-</v>
      </c>
      <c r="BB96" s="242" t="str">
        <f t="shared" si="46"/>
        <v>-</v>
      </c>
      <c r="BC96" s="242" t="str">
        <f t="shared" si="46"/>
        <v>-</v>
      </c>
      <c r="BD96" s="242" t="str">
        <f t="shared" si="46"/>
        <v>-</v>
      </c>
      <c r="BE96" s="242" t="str">
        <f t="shared" si="47"/>
        <v>-</v>
      </c>
      <c r="BF96" s="242" t="str">
        <f t="shared" si="47"/>
        <v>-</v>
      </c>
      <c r="BG96" s="242" t="str">
        <f t="shared" si="47"/>
        <v>-</v>
      </c>
      <c r="BH96" s="242" t="str">
        <f t="shared" si="47"/>
        <v>-</v>
      </c>
      <c r="BI96" s="242" t="str">
        <f t="shared" si="48"/>
        <v>-</v>
      </c>
      <c r="BJ96" s="242" t="str">
        <f t="shared" si="48"/>
        <v>-</v>
      </c>
      <c r="BK96" s="242" t="str">
        <f t="shared" si="48"/>
        <v>-</v>
      </c>
      <c r="BL96" s="242" t="str">
        <f t="shared" si="48"/>
        <v>-</v>
      </c>
      <c r="BM96" s="245" t="str" cm="1">
        <f t="array" ref="BM96">IFERROR(INDEX($CD$38:$CD$41, $BT96), "-")</f>
        <v>-</v>
      </c>
      <c r="BN96" s="242" t="str" cm="1">
        <f t="array" ref="BN96">IFERROR(INDEX($CD$38:$CD$41, $BS96), "-")</f>
        <v>-</v>
      </c>
      <c r="BO96" s="242">
        <f t="shared" si="49"/>
        <v>0</v>
      </c>
      <c r="BP96" s="242">
        <f t="shared" si="50"/>
        <v>0</v>
      </c>
      <c r="BQ96" s="247" t="str">
        <f t="shared" si="33"/>
        <v>-</v>
      </c>
      <c r="BR96" s="247" t="str">
        <f t="shared" si="34"/>
        <v>-</v>
      </c>
      <c r="BS96" s="247" t="str">
        <f t="shared" si="35"/>
        <v>-</v>
      </c>
      <c r="BT96" s="247" t="str">
        <f t="shared" si="36"/>
        <v>-</v>
      </c>
      <c r="BU96" s="247">
        <f t="shared" si="51"/>
        <v>0</v>
      </c>
      <c r="BV96" s="247" t="str">
        <f t="shared" si="52"/>
        <v>-</v>
      </c>
      <c r="BW96" s="232"/>
      <c r="CF96" s="232"/>
    </row>
    <row r="97" spans="1:84" ht="12.75" customHeight="1" x14ac:dyDescent="0.2">
      <c r="A97" s="240"/>
      <c r="B97" s="228">
        <v>74</v>
      </c>
      <c r="C97" s="137"/>
      <c r="D97" s="65"/>
      <c r="E97" s="241" t="str">
        <f>IF(ISBLANK(D97), "", VLOOKUP(D97, Z!$A$2:$C$4127, 3, FALSE))</f>
        <v/>
      </c>
      <c r="F97" s="138"/>
      <c r="G97" s="120"/>
      <c r="H97" s="120"/>
      <c r="I97" s="120"/>
      <c r="J97" s="120"/>
      <c r="K97" s="139"/>
      <c r="L97" s="168"/>
      <c r="M97" s="139"/>
      <c r="N97" s="139"/>
      <c r="O97" s="242">
        <f t="shared" si="32"/>
        <v>0</v>
      </c>
      <c r="P97" s="139"/>
      <c r="Q97" s="242">
        <f t="shared" si="37"/>
        <v>0</v>
      </c>
      <c r="R97" s="242" t="str">
        <f t="shared" si="38"/>
        <v>-</v>
      </c>
      <c r="S97" s="140"/>
      <c r="T97" s="141"/>
      <c r="U97" s="120"/>
      <c r="V97" s="139"/>
      <c r="W97" s="166"/>
      <c r="X97" s="243">
        <f t="shared" si="39"/>
        <v>0</v>
      </c>
      <c r="Y97" s="140"/>
      <c r="Z97" s="141"/>
      <c r="AA97" s="139"/>
      <c r="AB97" s="120"/>
      <c r="AC97" s="139"/>
      <c r="AD97" s="166"/>
      <c r="AE97" s="243">
        <f t="shared" si="40"/>
        <v>0</v>
      </c>
      <c r="AF97" s="142"/>
      <c r="AG97" s="137"/>
      <c r="AH97" s="65"/>
      <c r="AI97" s="241" t="str">
        <f>IF(ISBLANK(AH97), "", VLOOKUP(AH97, Z!$A$2:$C$4127, 3, FALSE))</f>
        <v/>
      </c>
      <c r="AJ97" s="143"/>
      <c r="AK97" s="244">
        <f t="shared" si="41"/>
        <v>0</v>
      </c>
      <c r="AL97" s="232"/>
      <c r="AM97" s="242">
        <f t="shared" si="42"/>
        <v>0</v>
      </c>
      <c r="AN97" s="228">
        <f>15</f>
        <v>15</v>
      </c>
      <c r="AO97" s="228">
        <v>0.75</v>
      </c>
      <c r="AP97" s="242" t="str">
        <f t="shared" si="43"/>
        <v>-</v>
      </c>
      <c r="AQ97" s="242" t="str">
        <f t="shared" si="44"/>
        <v>-</v>
      </c>
      <c r="AR97" s="245" t="str" cm="1">
        <f t="array" ref="AR97">IF($AM$20="A",
IFERROR(INDEX($BZ$33:$CC$35, $BQ97,), "-"),
IFERROR(INDEX(($BZ$26:$CC$28,$BZ$29:$CC$31), $BQ97, , $BR97), "-"))</f>
        <v>-</v>
      </c>
      <c r="AS97" s="245"/>
      <c r="AT97" s="245"/>
      <c r="AU97" s="245"/>
      <c r="AV97" s="246" t="str" cm="1">
        <f t="array" ref="AV97">IF($AM$20="A",
IFERROR(INDEX($CE$33:$CE$35, $BQ97), "-"),
IFERROR(INDEX(($CE$26:$CE$28, $CE$29:$CE$31), $BQ97, , $BR97), "-"))</f>
        <v>-</v>
      </c>
      <c r="AW97" s="242" t="str">
        <f t="shared" si="45"/>
        <v>-</v>
      </c>
      <c r="AX97" s="242" t="str">
        <f t="shared" si="45"/>
        <v>-</v>
      </c>
      <c r="AY97" s="242" t="str">
        <f t="shared" si="45"/>
        <v>-</v>
      </c>
      <c r="AZ97" s="242" t="str">
        <f t="shared" si="45"/>
        <v>-</v>
      </c>
      <c r="BA97" s="242" t="str">
        <f t="shared" si="46"/>
        <v>-</v>
      </c>
      <c r="BB97" s="242" t="str">
        <f t="shared" si="46"/>
        <v>-</v>
      </c>
      <c r="BC97" s="242" t="str">
        <f t="shared" si="46"/>
        <v>-</v>
      </c>
      <c r="BD97" s="242" t="str">
        <f t="shared" si="46"/>
        <v>-</v>
      </c>
      <c r="BE97" s="242" t="str">
        <f t="shared" si="47"/>
        <v>-</v>
      </c>
      <c r="BF97" s="242" t="str">
        <f t="shared" si="47"/>
        <v>-</v>
      </c>
      <c r="BG97" s="242" t="str">
        <f t="shared" si="47"/>
        <v>-</v>
      </c>
      <c r="BH97" s="242" t="str">
        <f t="shared" si="47"/>
        <v>-</v>
      </c>
      <c r="BI97" s="242" t="str">
        <f t="shared" si="48"/>
        <v>-</v>
      </c>
      <c r="BJ97" s="242" t="str">
        <f t="shared" si="48"/>
        <v>-</v>
      </c>
      <c r="BK97" s="242" t="str">
        <f t="shared" si="48"/>
        <v>-</v>
      </c>
      <c r="BL97" s="242" t="str">
        <f t="shared" si="48"/>
        <v>-</v>
      </c>
      <c r="BM97" s="245" t="str" cm="1">
        <f t="array" ref="BM97">IFERROR(INDEX($CD$38:$CD$41, $BT97), "-")</f>
        <v>-</v>
      </c>
      <c r="BN97" s="242" t="str" cm="1">
        <f t="array" ref="BN97">IFERROR(INDEX($CD$38:$CD$41, $BS97), "-")</f>
        <v>-</v>
      </c>
      <c r="BO97" s="242">
        <f t="shared" si="49"/>
        <v>0</v>
      </c>
      <c r="BP97" s="242">
        <f t="shared" si="50"/>
        <v>0</v>
      </c>
      <c r="BQ97" s="247" t="str">
        <f t="shared" si="33"/>
        <v>-</v>
      </c>
      <c r="BR97" s="247" t="str">
        <f t="shared" si="34"/>
        <v>-</v>
      </c>
      <c r="BS97" s="247" t="str">
        <f t="shared" si="35"/>
        <v>-</v>
      </c>
      <c r="BT97" s="247" t="str">
        <f t="shared" si="36"/>
        <v>-</v>
      </c>
      <c r="BU97" s="247">
        <f t="shared" si="51"/>
        <v>0</v>
      </c>
      <c r="BV97" s="247" t="str">
        <f t="shared" si="52"/>
        <v>-</v>
      </c>
      <c r="BW97" s="232"/>
      <c r="CF97" s="232"/>
    </row>
    <row r="98" spans="1:84" ht="12.75" customHeight="1" x14ac:dyDescent="0.2">
      <c r="A98" s="240"/>
      <c r="B98" s="228">
        <v>75</v>
      </c>
      <c r="C98" s="137"/>
      <c r="D98" s="65"/>
      <c r="E98" s="241" t="str">
        <f>IF(ISBLANK(D98), "", VLOOKUP(D98, Z!$A$2:$C$4127, 3, FALSE))</f>
        <v/>
      </c>
      <c r="F98" s="138"/>
      <c r="G98" s="120"/>
      <c r="H98" s="120"/>
      <c r="I98" s="120"/>
      <c r="J98" s="120"/>
      <c r="K98" s="139"/>
      <c r="L98" s="168"/>
      <c r="M98" s="139"/>
      <c r="N98" s="139"/>
      <c r="O98" s="242">
        <f t="shared" si="32"/>
        <v>0</v>
      </c>
      <c r="P98" s="139"/>
      <c r="Q98" s="242">
        <f t="shared" si="37"/>
        <v>0</v>
      </c>
      <c r="R98" s="242" t="str">
        <f t="shared" si="38"/>
        <v>-</v>
      </c>
      <c r="S98" s="140"/>
      <c r="T98" s="141"/>
      <c r="U98" s="120"/>
      <c r="V98" s="139"/>
      <c r="W98" s="166"/>
      <c r="X98" s="243">
        <f t="shared" si="39"/>
        <v>0</v>
      </c>
      <c r="Y98" s="140"/>
      <c r="Z98" s="141"/>
      <c r="AA98" s="139"/>
      <c r="AB98" s="120"/>
      <c r="AC98" s="139"/>
      <c r="AD98" s="166"/>
      <c r="AE98" s="243">
        <f t="shared" si="40"/>
        <v>0</v>
      </c>
      <c r="AF98" s="142"/>
      <c r="AG98" s="137"/>
      <c r="AH98" s="65"/>
      <c r="AI98" s="241" t="str">
        <f>IF(ISBLANK(AH98), "", VLOOKUP(AH98, Z!$A$2:$C$4127, 3, FALSE))</f>
        <v/>
      </c>
      <c r="AJ98" s="143"/>
      <c r="AK98" s="244">
        <f t="shared" si="41"/>
        <v>0</v>
      </c>
      <c r="AL98" s="232"/>
      <c r="AM98" s="242">
        <f t="shared" si="42"/>
        <v>0</v>
      </c>
      <c r="AN98" s="228">
        <f>15</f>
        <v>15</v>
      </c>
      <c r="AO98" s="228">
        <v>0.75</v>
      </c>
      <c r="AP98" s="242" t="str">
        <f t="shared" si="43"/>
        <v>-</v>
      </c>
      <c r="AQ98" s="242" t="str">
        <f t="shared" si="44"/>
        <v>-</v>
      </c>
      <c r="AR98" s="245" t="str" cm="1">
        <f t="array" ref="AR98">IF($AM$20="A",
IFERROR(INDEX($BZ$33:$CC$35, $BQ98,), "-"),
IFERROR(INDEX(($BZ$26:$CC$28,$BZ$29:$CC$31), $BQ98, , $BR98), "-"))</f>
        <v>-</v>
      </c>
      <c r="AS98" s="245"/>
      <c r="AT98" s="245"/>
      <c r="AU98" s="245"/>
      <c r="AV98" s="246" t="str" cm="1">
        <f t="array" ref="AV98">IF($AM$20="A",
IFERROR(INDEX($CE$33:$CE$35, $BQ98), "-"),
IFERROR(INDEX(($CE$26:$CE$28, $CE$29:$CE$31), $BQ98, , $BR98), "-"))</f>
        <v>-</v>
      </c>
      <c r="AW98" s="242" t="str">
        <f t="shared" si="45"/>
        <v>-</v>
      </c>
      <c r="AX98" s="242" t="str">
        <f t="shared" si="45"/>
        <v>-</v>
      </c>
      <c r="AY98" s="242" t="str">
        <f t="shared" si="45"/>
        <v>-</v>
      </c>
      <c r="AZ98" s="242" t="str">
        <f t="shared" si="45"/>
        <v>-</v>
      </c>
      <c r="BA98" s="242" t="str">
        <f t="shared" si="46"/>
        <v>-</v>
      </c>
      <c r="BB98" s="242" t="str">
        <f t="shared" si="46"/>
        <v>-</v>
      </c>
      <c r="BC98" s="242" t="str">
        <f t="shared" si="46"/>
        <v>-</v>
      </c>
      <c r="BD98" s="242" t="str">
        <f t="shared" si="46"/>
        <v>-</v>
      </c>
      <c r="BE98" s="242" t="str">
        <f t="shared" si="47"/>
        <v>-</v>
      </c>
      <c r="BF98" s="242" t="str">
        <f t="shared" si="47"/>
        <v>-</v>
      </c>
      <c r="BG98" s="242" t="str">
        <f t="shared" si="47"/>
        <v>-</v>
      </c>
      <c r="BH98" s="242" t="str">
        <f t="shared" si="47"/>
        <v>-</v>
      </c>
      <c r="BI98" s="242" t="str">
        <f t="shared" si="48"/>
        <v>-</v>
      </c>
      <c r="BJ98" s="242" t="str">
        <f t="shared" si="48"/>
        <v>-</v>
      </c>
      <c r="BK98" s="242" t="str">
        <f t="shared" si="48"/>
        <v>-</v>
      </c>
      <c r="BL98" s="242" t="str">
        <f t="shared" si="48"/>
        <v>-</v>
      </c>
      <c r="BM98" s="245" t="str" cm="1">
        <f t="array" ref="BM98">IFERROR(INDEX($CD$38:$CD$41, $BT98), "-")</f>
        <v>-</v>
      </c>
      <c r="BN98" s="242" t="str" cm="1">
        <f t="array" ref="BN98">IFERROR(INDEX($CD$38:$CD$41, $BS98), "-")</f>
        <v>-</v>
      </c>
      <c r="BO98" s="242">
        <f t="shared" si="49"/>
        <v>0</v>
      </c>
      <c r="BP98" s="242">
        <f t="shared" si="50"/>
        <v>0</v>
      </c>
      <c r="BQ98" s="247" t="str">
        <f t="shared" si="33"/>
        <v>-</v>
      </c>
      <c r="BR98" s="247" t="str">
        <f t="shared" si="34"/>
        <v>-</v>
      </c>
      <c r="BS98" s="247" t="str">
        <f t="shared" si="35"/>
        <v>-</v>
      </c>
      <c r="BT98" s="247" t="str">
        <f t="shared" si="36"/>
        <v>-</v>
      </c>
      <c r="BU98" s="247">
        <f t="shared" si="51"/>
        <v>0</v>
      </c>
      <c r="BV98" s="247" t="str">
        <f t="shared" si="52"/>
        <v>-</v>
      </c>
      <c r="BW98" s="232"/>
      <c r="CF98" s="232"/>
    </row>
    <row r="99" spans="1:84" ht="12.75" customHeight="1" x14ac:dyDescent="0.2">
      <c r="A99" s="240"/>
      <c r="B99" s="228">
        <v>76</v>
      </c>
      <c r="C99" s="137"/>
      <c r="D99" s="65"/>
      <c r="E99" s="241" t="str">
        <f>IF(ISBLANK(D99), "", VLOOKUP(D99, Z!$A$2:$C$4127, 3, FALSE))</f>
        <v/>
      </c>
      <c r="F99" s="138"/>
      <c r="G99" s="120"/>
      <c r="H99" s="120"/>
      <c r="I99" s="120"/>
      <c r="J99" s="120"/>
      <c r="K99" s="139"/>
      <c r="L99" s="168"/>
      <c r="M99" s="139"/>
      <c r="N99" s="139"/>
      <c r="O99" s="242">
        <f t="shared" si="32"/>
        <v>0</v>
      </c>
      <c r="P99" s="139"/>
      <c r="Q99" s="242">
        <f t="shared" si="37"/>
        <v>0</v>
      </c>
      <c r="R99" s="242" t="str">
        <f t="shared" si="38"/>
        <v>-</v>
      </c>
      <c r="S99" s="140"/>
      <c r="T99" s="141"/>
      <c r="U99" s="120"/>
      <c r="V99" s="139"/>
      <c r="W99" s="166"/>
      <c r="X99" s="243">
        <f t="shared" si="39"/>
        <v>0</v>
      </c>
      <c r="Y99" s="140"/>
      <c r="Z99" s="141"/>
      <c r="AA99" s="139"/>
      <c r="AB99" s="120"/>
      <c r="AC99" s="139"/>
      <c r="AD99" s="166"/>
      <c r="AE99" s="243">
        <f t="shared" si="40"/>
        <v>0</v>
      </c>
      <c r="AF99" s="142"/>
      <c r="AG99" s="137"/>
      <c r="AH99" s="65"/>
      <c r="AI99" s="241" t="str">
        <f>IF(ISBLANK(AH99), "", VLOOKUP(AH99, Z!$A$2:$C$4127, 3, FALSE))</f>
        <v/>
      </c>
      <c r="AJ99" s="143"/>
      <c r="AK99" s="244">
        <f t="shared" si="41"/>
        <v>0</v>
      </c>
      <c r="AL99" s="232"/>
      <c r="AM99" s="242">
        <f t="shared" si="42"/>
        <v>0</v>
      </c>
      <c r="AN99" s="228">
        <f>15</f>
        <v>15</v>
      </c>
      <c r="AO99" s="228">
        <v>0.75</v>
      </c>
      <c r="AP99" s="242" t="str">
        <f t="shared" si="43"/>
        <v>-</v>
      </c>
      <c r="AQ99" s="242" t="str">
        <f t="shared" si="44"/>
        <v>-</v>
      </c>
      <c r="AR99" s="245" t="str" cm="1">
        <f t="array" ref="AR99">IF($AM$20="A",
IFERROR(INDEX($BZ$33:$CC$35, $BQ99,), "-"),
IFERROR(INDEX(($BZ$26:$CC$28,$BZ$29:$CC$31), $BQ99, , $BR99), "-"))</f>
        <v>-</v>
      </c>
      <c r="AS99" s="245"/>
      <c r="AT99" s="245"/>
      <c r="AU99" s="245"/>
      <c r="AV99" s="246" t="str" cm="1">
        <f t="array" ref="AV99">IF($AM$20="A",
IFERROR(INDEX($CE$33:$CE$35, $BQ99), "-"),
IFERROR(INDEX(($CE$26:$CE$28, $CE$29:$CE$31), $BQ99, , $BR99), "-"))</f>
        <v>-</v>
      </c>
      <c r="AW99" s="242" t="str">
        <f t="shared" si="45"/>
        <v>-</v>
      </c>
      <c r="AX99" s="242" t="str">
        <f t="shared" si="45"/>
        <v>-</v>
      </c>
      <c r="AY99" s="242" t="str">
        <f t="shared" si="45"/>
        <v>-</v>
      </c>
      <c r="AZ99" s="242" t="str">
        <f t="shared" si="45"/>
        <v>-</v>
      </c>
      <c r="BA99" s="242" t="str">
        <f t="shared" si="46"/>
        <v>-</v>
      </c>
      <c r="BB99" s="242" t="str">
        <f t="shared" si="46"/>
        <v>-</v>
      </c>
      <c r="BC99" s="242" t="str">
        <f t="shared" si="46"/>
        <v>-</v>
      </c>
      <c r="BD99" s="242" t="str">
        <f t="shared" si="46"/>
        <v>-</v>
      </c>
      <c r="BE99" s="242" t="str">
        <f t="shared" si="47"/>
        <v>-</v>
      </c>
      <c r="BF99" s="242" t="str">
        <f t="shared" si="47"/>
        <v>-</v>
      </c>
      <c r="BG99" s="242" t="str">
        <f t="shared" si="47"/>
        <v>-</v>
      </c>
      <c r="BH99" s="242" t="str">
        <f t="shared" si="47"/>
        <v>-</v>
      </c>
      <c r="BI99" s="242" t="str">
        <f t="shared" si="48"/>
        <v>-</v>
      </c>
      <c r="BJ99" s="242" t="str">
        <f t="shared" si="48"/>
        <v>-</v>
      </c>
      <c r="BK99" s="242" t="str">
        <f t="shared" si="48"/>
        <v>-</v>
      </c>
      <c r="BL99" s="242" t="str">
        <f t="shared" si="48"/>
        <v>-</v>
      </c>
      <c r="BM99" s="245" t="str" cm="1">
        <f t="array" ref="BM99">IFERROR(INDEX($CD$38:$CD$41, $BT99), "-")</f>
        <v>-</v>
      </c>
      <c r="BN99" s="242" t="str" cm="1">
        <f t="array" ref="BN99">IFERROR(INDEX($CD$38:$CD$41, $BS99), "-")</f>
        <v>-</v>
      </c>
      <c r="BO99" s="242">
        <f t="shared" si="49"/>
        <v>0</v>
      </c>
      <c r="BP99" s="242">
        <f t="shared" si="50"/>
        <v>0</v>
      </c>
      <c r="BQ99" s="247" t="str">
        <f t="shared" si="33"/>
        <v>-</v>
      </c>
      <c r="BR99" s="247" t="str">
        <f t="shared" si="34"/>
        <v>-</v>
      </c>
      <c r="BS99" s="247" t="str">
        <f t="shared" si="35"/>
        <v>-</v>
      </c>
      <c r="BT99" s="247" t="str">
        <f t="shared" si="36"/>
        <v>-</v>
      </c>
      <c r="BU99" s="247">
        <f t="shared" si="51"/>
        <v>0</v>
      </c>
      <c r="BV99" s="247" t="str">
        <f t="shared" si="52"/>
        <v>-</v>
      </c>
      <c r="BW99" s="232"/>
      <c r="CF99" s="232"/>
    </row>
    <row r="100" spans="1:84" ht="12.75" customHeight="1" x14ac:dyDescent="0.2">
      <c r="A100" s="240"/>
      <c r="B100" s="228">
        <v>77</v>
      </c>
      <c r="C100" s="137"/>
      <c r="D100" s="65"/>
      <c r="E100" s="241" t="str">
        <f>IF(ISBLANK(D100), "", VLOOKUP(D100, Z!$A$2:$C$4127, 3, FALSE))</f>
        <v/>
      </c>
      <c r="F100" s="138"/>
      <c r="G100" s="120"/>
      <c r="H100" s="120"/>
      <c r="I100" s="120"/>
      <c r="J100" s="120"/>
      <c r="K100" s="139"/>
      <c r="L100" s="168"/>
      <c r="M100" s="139"/>
      <c r="N100" s="139"/>
      <c r="O100" s="242">
        <f t="shared" si="32"/>
        <v>0</v>
      </c>
      <c r="P100" s="139"/>
      <c r="Q100" s="242">
        <f t="shared" si="37"/>
        <v>0</v>
      </c>
      <c r="R100" s="242" t="str">
        <f t="shared" si="38"/>
        <v>-</v>
      </c>
      <c r="S100" s="140"/>
      <c r="T100" s="141"/>
      <c r="U100" s="120"/>
      <c r="V100" s="139"/>
      <c r="W100" s="166"/>
      <c r="X100" s="243">
        <f t="shared" si="39"/>
        <v>0</v>
      </c>
      <c r="Y100" s="140"/>
      <c r="Z100" s="141"/>
      <c r="AA100" s="139"/>
      <c r="AB100" s="120"/>
      <c r="AC100" s="139"/>
      <c r="AD100" s="166"/>
      <c r="AE100" s="243">
        <f t="shared" si="40"/>
        <v>0</v>
      </c>
      <c r="AF100" s="142"/>
      <c r="AG100" s="137"/>
      <c r="AH100" s="65"/>
      <c r="AI100" s="241" t="str">
        <f>IF(ISBLANK(AH100), "", VLOOKUP(AH100, Z!$A$2:$C$4127, 3, FALSE))</f>
        <v/>
      </c>
      <c r="AJ100" s="143"/>
      <c r="AK100" s="244">
        <f t="shared" si="41"/>
        <v>0</v>
      </c>
      <c r="AL100" s="232"/>
      <c r="AM100" s="242">
        <f t="shared" si="42"/>
        <v>0</v>
      </c>
      <c r="AN100" s="228">
        <f>15</f>
        <v>15</v>
      </c>
      <c r="AO100" s="228">
        <v>0.75</v>
      </c>
      <c r="AP100" s="242" t="str">
        <f t="shared" si="43"/>
        <v>-</v>
      </c>
      <c r="AQ100" s="242" t="str">
        <f t="shared" si="44"/>
        <v>-</v>
      </c>
      <c r="AR100" s="245" t="str" cm="1">
        <f t="array" ref="AR100">IF($AM$20="A",
IFERROR(INDEX($BZ$33:$CC$35, $BQ100,), "-"),
IFERROR(INDEX(($BZ$26:$CC$28,$BZ$29:$CC$31), $BQ100, , $BR100), "-"))</f>
        <v>-</v>
      </c>
      <c r="AS100" s="245"/>
      <c r="AT100" s="245"/>
      <c r="AU100" s="245"/>
      <c r="AV100" s="246" t="str" cm="1">
        <f t="array" ref="AV100">IF($AM$20="A",
IFERROR(INDEX($CE$33:$CE$35, $BQ100), "-"),
IFERROR(INDEX(($CE$26:$CE$28, $CE$29:$CE$31), $BQ100, , $BR100), "-"))</f>
        <v>-</v>
      </c>
      <c r="AW100" s="242" t="str">
        <f t="shared" si="45"/>
        <v>-</v>
      </c>
      <c r="AX100" s="242" t="str">
        <f t="shared" si="45"/>
        <v>-</v>
      </c>
      <c r="AY100" s="242" t="str">
        <f t="shared" si="45"/>
        <v>-</v>
      </c>
      <c r="AZ100" s="242" t="str">
        <f t="shared" si="45"/>
        <v>-</v>
      </c>
      <c r="BA100" s="242" t="str">
        <f t="shared" si="46"/>
        <v>-</v>
      </c>
      <c r="BB100" s="242" t="str">
        <f t="shared" si="46"/>
        <v>-</v>
      </c>
      <c r="BC100" s="242" t="str">
        <f t="shared" si="46"/>
        <v>-</v>
      </c>
      <c r="BD100" s="242" t="str">
        <f t="shared" si="46"/>
        <v>-</v>
      </c>
      <c r="BE100" s="242" t="str">
        <f t="shared" si="47"/>
        <v>-</v>
      </c>
      <c r="BF100" s="242" t="str">
        <f t="shared" si="47"/>
        <v>-</v>
      </c>
      <c r="BG100" s="242" t="str">
        <f t="shared" si="47"/>
        <v>-</v>
      </c>
      <c r="BH100" s="242" t="str">
        <f t="shared" si="47"/>
        <v>-</v>
      </c>
      <c r="BI100" s="242" t="str">
        <f t="shared" si="48"/>
        <v>-</v>
      </c>
      <c r="BJ100" s="242" t="str">
        <f t="shared" si="48"/>
        <v>-</v>
      </c>
      <c r="BK100" s="242" t="str">
        <f t="shared" si="48"/>
        <v>-</v>
      </c>
      <c r="BL100" s="242" t="str">
        <f t="shared" si="48"/>
        <v>-</v>
      </c>
      <c r="BM100" s="245" t="str" cm="1">
        <f t="array" ref="BM100">IFERROR(INDEX($CD$38:$CD$41, $BT100), "-")</f>
        <v>-</v>
      </c>
      <c r="BN100" s="242" t="str" cm="1">
        <f t="array" ref="BN100">IFERROR(INDEX($CD$38:$CD$41, $BS100), "-")</f>
        <v>-</v>
      </c>
      <c r="BO100" s="242">
        <f t="shared" si="49"/>
        <v>0</v>
      </c>
      <c r="BP100" s="242">
        <f t="shared" si="50"/>
        <v>0</v>
      </c>
      <c r="BQ100" s="247" t="str">
        <f t="shared" si="33"/>
        <v>-</v>
      </c>
      <c r="BR100" s="247" t="str">
        <f t="shared" si="34"/>
        <v>-</v>
      </c>
      <c r="BS100" s="247" t="str">
        <f t="shared" si="35"/>
        <v>-</v>
      </c>
      <c r="BT100" s="247" t="str">
        <f t="shared" si="36"/>
        <v>-</v>
      </c>
      <c r="BU100" s="247">
        <f t="shared" si="51"/>
        <v>0</v>
      </c>
      <c r="BV100" s="247" t="str">
        <f t="shared" si="52"/>
        <v>-</v>
      </c>
      <c r="BW100" s="232"/>
      <c r="CF100" s="232"/>
    </row>
    <row r="101" spans="1:84" ht="12.75" customHeight="1" x14ac:dyDescent="0.2">
      <c r="A101" s="240"/>
      <c r="B101" s="228">
        <v>78</v>
      </c>
      <c r="C101" s="137"/>
      <c r="D101" s="65"/>
      <c r="E101" s="241" t="str">
        <f>IF(ISBLANK(D101), "", VLOOKUP(D101, Z!$A$2:$C$4127, 3, FALSE))</f>
        <v/>
      </c>
      <c r="F101" s="138"/>
      <c r="G101" s="120"/>
      <c r="H101" s="120"/>
      <c r="I101" s="120"/>
      <c r="J101" s="120"/>
      <c r="K101" s="139"/>
      <c r="L101" s="168"/>
      <c r="M101" s="139"/>
      <c r="N101" s="139"/>
      <c r="O101" s="242">
        <f t="shared" si="32"/>
        <v>0</v>
      </c>
      <c r="P101" s="139"/>
      <c r="Q101" s="242">
        <f t="shared" si="37"/>
        <v>0</v>
      </c>
      <c r="R101" s="242" t="str">
        <f t="shared" si="38"/>
        <v>-</v>
      </c>
      <c r="S101" s="140"/>
      <c r="T101" s="141"/>
      <c r="U101" s="120"/>
      <c r="V101" s="139"/>
      <c r="W101" s="166"/>
      <c r="X101" s="243">
        <f t="shared" si="39"/>
        <v>0</v>
      </c>
      <c r="Y101" s="140"/>
      <c r="Z101" s="141"/>
      <c r="AA101" s="139"/>
      <c r="AB101" s="120"/>
      <c r="AC101" s="139"/>
      <c r="AD101" s="166"/>
      <c r="AE101" s="243">
        <f t="shared" si="40"/>
        <v>0</v>
      </c>
      <c r="AF101" s="142"/>
      <c r="AG101" s="137"/>
      <c r="AH101" s="65"/>
      <c r="AI101" s="241" t="str">
        <f>IF(ISBLANK(AH101), "", VLOOKUP(AH101, Z!$A$2:$C$4127, 3, FALSE))</f>
        <v/>
      </c>
      <c r="AJ101" s="143"/>
      <c r="AK101" s="244">
        <f t="shared" si="41"/>
        <v>0</v>
      </c>
      <c r="AL101" s="232"/>
      <c r="AM101" s="242">
        <f t="shared" si="42"/>
        <v>0</v>
      </c>
      <c r="AN101" s="228">
        <f>15</f>
        <v>15</v>
      </c>
      <c r="AO101" s="228">
        <v>0.75</v>
      </c>
      <c r="AP101" s="242" t="str">
        <f t="shared" si="43"/>
        <v>-</v>
      </c>
      <c r="AQ101" s="242" t="str">
        <f t="shared" si="44"/>
        <v>-</v>
      </c>
      <c r="AR101" s="245" t="str" cm="1">
        <f t="array" ref="AR101">IF($AM$20="A",
IFERROR(INDEX($BZ$33:$CC$35, $BQ101,), "-"),
IFERROR(INDEX(($BZ$26:$CC$28,$BZ$29:$CC$31), $BQ101, , $BR101), "-"))</f>
        <v>-</v>
      </c>
      <c r="AS101" s="245"/>
      <c r="AT101" s="245"/>
      <c r="AU101" s="245"/>
      <c r="AV101" s="246" t="str" cm="1">
        <f t="array" ref="AV101">IF($AM$20="A",
IFERROR(INDEX($CE$33:$CE$35, $BQ101), "-"),
IFERROR(INDEX(($CE$26:$CE$28, $CE$29:$CE$31), $BQ101, , $BR101), "-"))</f>
        <v>-</v>
      </c>
      <c r="AW101" s="242" t="str">
        <f t="shared" si="45"/>
        <v>-</v>
      </c>
      <c r="AX101" s="242" t="str">
        <f t="shared" si="45"/>
        <v>-</v>
      </c>
      <c r="AY101" s="242" t="str">
        <f t="shared" si="45"/>
        <v>-</v>
      </c>
      <c r="AZ101" s="242" t="str">
        <f t="shared" si="45"/>
        <v>-</v>
      </c>
      <c r="BA101" s="242" t="str">
        <f t="shared" si="46"/>
        <v>-</v>
      </c>
      <c r="BB101" s="242" t="str">
        <f t="shared" si="46"/>
        <v>-</v>
      </c>
      <c r="BC101" s="242" t="str">
        <f t="shared" si="46"/>
        <v>-</v>
      </c>
      <c r="BD101" s="242" t="str">
        <f t="shared" si="46"/>
        <v>-</v>
      </c>
      <c r="BE101" s="242" t="str">
        <f t="shared" si="47"/>
        <v>-</v>
      </c>
      <c r="BF101" s="242" t="str">
        <f t="shared" si="47"/>
        <v>-</v>
      </c>
      <c r="BG101" s="242" t="str">
        <f t="shared" si="47"/>
        <v>-</v>
      </c>
      <c r="BH101" s="242" t="str">
        <f t="shared" si="47"/>
        <v>-</v>
      </c>
      <c r="BI101" s="242" t="str">
        <f t="shared" si="48"/>
        <v>-</v>
      </c>
      <c r="BJ101" s="242" t="str">
        <f t="shared" si="48"/>
        <v>-</v>
      </c>
      <c r="BK101" s="242" t="str">
        <f t="shared" si="48"/>
        <v>-</v>
      </c>
      <c r="BL101" s="242" t="str">
        <f t="shared" si="48"/>
        <v>-</v>
      </c>
      <c r="BM101" s="245" t="str" cm="1">
        <f t="array" ref="BM101">IFERROR(INDEX($CD$38:$CD$41, $BT101), "-")</f>
        <v>-</v>
      </c>
      <c r="BN101" s="242" t="str" cm="1">
        <f t="array" ref="BN101">IFERROR(INDEX($CD$38:$CD$41, $BS101), "-")</f>
        <v>-</v>
      </c>
      <c r="BO101" s="242">
        <f t="shared" si="49"/>
        <v>0</v>
      </c>
      <c r="BP101" s="242">
        <f t="shared" si="50"/>
        <v>0</v>
      </c>
      <c r="BQ101" s="247" t="str">
        <f t="shared" si="33"/>
        <v>-</v>
      </c>
      <c r="BR101" s="247" t="str">
        <f t="shared" si="34"/>
        <v>-</v>
      </c>
      <c r="BS101" s="247" t="str">
        <f t="shared" si="35"/>
        <v>-</v>
      </c>
      <c r="BT101" s="247" t="str">
        <f t="shared" si="36"/>
        <v>-</v>
      </c>
      <c r="BU101" s="247">
        <f t="shared" si="51"/>
        <v>0</v>
      </c>
      <c r="BV101" s="247" t="str">
        <f t="shared" si="52"/>
        <v>-</v>
      </c>
      <c r="BW101" s="232"/>
      <c r="CF101" s="232"/>
    </row>
    <row r="102" spans="1:84" ht="12.75" customHeight="1" x14ac:dyDescent="0.2">
      <c r="A102" s="240"/>
      <c r="B102" s="228">
        <v>79</v>
      </c>
      <c r="C102" s="137"/>
      <c r="D102" s="65"/>
      <c r="E102" s="241" t="str">
        <f>IF(ISBLANK(D102), "", VLOOKUP(D102, Z!$A$2:$C$4127, 3, FALSE))</f>
        <v/>
      </c>
      <c r="F102" s="138"/>
      <c r="G102" s="120"/>
      <c r="H102" s="120"/>
      <c r="I102" s="120"/>
      <c r="J102" s="120"/>
      <c r="K102" s="139"/>
      <c r="L102" s="168"/>
      <c r="M102" s="139"/>
      <c r="N102" s="139"/>
      <c r="O102" s="242">
        <f t="shared" si="32"/>
        <v>0</v>
      </c>
      <c r="P102" s="139"/>
      <c r="Q102" s="242">
        <f t="shared" si="37"/>
        <v>0</v>
      </c>
      <c r="R102" s="242" t="str">
        <f t="shared" si="38"/>
        <v>-</v>
      </c>
      <c r="S102" s="140"/>
      <c r="T102" s="141"/>
      <c r="U102" s="120"/>
      <c r="V102" s="139"/>
      <c r="W102" s="166"/>
      <c r="X102" s="243">
        <f t="shared" si="39"/>
        <v>0</v>
      </c>
      <c r="Y102" s="140"/>
      <c r="Z102" s="141"/>
      <c r="AA102" s="139"/>
      <c r="AB102" s="120"/>
      <c r="AC102" s="139"/>
      <c r="AD102" s="166"/>
      <c r="AE102" s="243">
        <f t="shared" si="40"/>
        <v>0</v>
      </c>
      <c r="AF102" s="142"/>
      <c r="AG102" s="137"/>
      <c r="AH102" s="65"/>
      <c r="AI102" s="241" t="str">
        <f>IF(ISBLANK(AH102), "", VLOOKUP(AH102, Z!$A$2:$C$4127, 3, FALSE))</f>
        <v/>
      </c>
      <c r="AJ102" s="143"/>
      <c r="AK102" s="244">
        <f t="shared" si="41"/>
        <v>0</v>
      </c>
      <c r="AL102" s="232"/>
      <c r="AM102" s="242">
        <f t="shared" si="42"/>
        <v>0</v>
      </c>
      <c r="AN102" s="228">
        <f>15</f>
        <v>15</v>
      </c>
      <c r="AO102" s="228">
        <v>0.75</v>
      </c>
      <c r="AP102" s="242" t="str">
        <f t="shared" si="43"/>
        <v>-</v>
      </c>
      <c r="AQ102" s="242" t="str">
        <f t="shared" si="44"/>
        <v>-</v>
      </c>
      <c r="AR102" s="245" t="str" cm="1">
        <f t="array" ref="AR102">IF($AM$20="A",
IFERROR(INDEX($BZ$33:$CC$35, $BQ102,), "-"),
IFERROR(INDEX(($BZ$26:$CC$28,$BZ$29:$CC$31), $BQ102, , $BR102), "-"))</f>
        <v>-</v>
      </c>
      <c r="AS102" s="245"/>
      <c r="AT102" s="245"/>
      <c r="AU102" s="245"/>
      <c r="AV102" s="246" t="str" cm="1">
        <f t="array" ref="AV102">IF($AM$20="A",
IFERROR(INDEX($CE$33:$CE$35, $BQ102), "-"),
IFERROR(INDEX(($CE$26:$CE$28, $CE$29:$CE$31), $BQ102, , $BR102), "-"))</f>
        <v>-</v>
      </c>
      <c r="AW102" s="242" t="str">
        <f t="shared" si="45"/>
        <v>-</v>
      </c>
      <c r="AX102" s="242" t="str">
        <f t="shared" si="45"/>
        <v>-</v>
      </c>
      <c r="AY102" s="242" t="str">
        <f t="shared" si="45"/>
        <v>-</v>
      </c>
      <c r="AZ102" s="242" t="str">
        <f t="shared" si="45"/>
        <v>-</v>
      </c>
      <c r="BA102" s="242" t="str">
        <f t="shared" si="46"/>
        <v>-</v>
      </c>
      <c r="BB102" s="242" t="str">
        <f t="shared" si="46"/>
        <v>-</v>
      </c>
      <c r="BC102" s="242" t="str">
        <f t="shared" si="46"/>
        <v>-</v>
      </c>
      <c r="BD102" s="242" t="str">
        <f t="shared" si="46"/>
        <v>-</v>
      </c>
      <c r="BE102" s="242" t="str">
        <f t="shared" si="47"/>
        <v>-</v>
      </c>
      <c r="BF102" s="242" t="str">
        <f t="shared" si="47"/>
        <v>-</v>
      </c>
      <c r="BG102" s="242" t="str">
        <f t="shared" si="47"/>
        <v>-</v>
      </c>
      <c r="BH102" s="242" t="str">
        <f t="shared" si="47"/>
        <v>-</v>
      </c>
      <c r="BI102" s="242" t="str">
        <f t="shared" si="48"/>
        <v>-</v>
      </c>
      <c r="BJ102" s="242" t="str">
        <f t="shared" si="48"/>
        <v>-</v>
      </c>
      <c r="BK102" s="242" t="str">
        <f t="shared" si="48"/>
        <v>-</v>
      </c>
      <c r="BL102" s="242" t="str">
        <f t="shared" si="48"/>
        <v>-</v>
      </c>
      <c r="BM102" s="245" t="str" cm="1">
        <f t="array" ref="BM102">IFERROR(INDEX($CD$38:$CD$41, $BT102), "-")</f>
        <v>-</v>
      </c>
      <c r="BN102" s="242" t="str" cm="1">
        <f t="array" ref="BN102">IFERROR(INDEX($CD$38:$CD$41, $BS102), "-")</f>
        <v>-</v>
      </c>
      <c r="BO102" s="242">
        <f t="shared" si="49"/>
        <v>0</v>
      </c>
      <c r="BP102" s="242">
        <f t="shared" si="50"/>
        <v>0</v>
      </c>
      <c r="BQ102" s="247" t="str">
        <f t="shared" si="33"/>
        <v>-</v>
      </c>
      <c r="BR102" s="247" t="str">
        <f t="shared" si="34"/>
        <v>-</v>
      </c>
      <c r="BS102" s="247" t="str">
        <f t="shared" si="35"/>
        <v>-</v>
      </c>
      <c r="BT102" s="247" t="str">
        <f t="shared" si="36"/>
        <v>-</v>
      </c>
      <c r="BU102" s="247">
        <f t="shared" si="51"/>
        <v>0</v>
      </c>
      <c r="BV102" s="247" t="str">
        <f t="shared" si="52"/>
        <v>-</v>
      </c>
      <c r="BW102" s="232"/>
      <c r="CF102" s="232"/>
    </row>
    <row r="103" spans="1:84" ht="12.75" customHeight="1" x14ac:dyDescent="0.2">
      <c r="A103" s="240"/>
      <c r="B103" s="228">
        <v>80</v>
      </c>
      <c r="C103" s="137"/>
      <c r="D103" s="65"/>
      <c r="E103" s="241" t="str">
        <f>IF(ISBLANK(D103), "", VLOOKUP(D103, Z!$A$2:$C$4127, 3, FALSE))</f>
        <v/>
      </c>
      <c r="F103" s="138"/>
      <c r="G103" s="120"/>
      <c r="H103" s="120"/>
      <c r="I103" s="120"/>
      <c r="J103" s="120"/>
      <c r="K103" s="139"/>
      <c r="L103" s="168"/>
      <c r="M103" s="139"/>
      <c r="N103" s="139"/>
      <c r="O103" s="242">
        <f t="shared" si="32"/>
        <v>0</v>
      </c>
      <c r="P103" s="139"/>
      <c r="Q103" s="242">
        <f t="shared" si="37"/>
        <v>0</v>
      </c>
      <c r="R103" s="242" t="str">
        <f t="shared" si="38"/>
        <v>-</v>
      </c>
      <c r="S103" s="140"/>
      <c r="T103" s="141"/>
      <c r="U103" s="120"/>
      <c r="V103" s="139"/>
      <c r="W103" s="166"/>
      <c r="X103" s="243">
        <f t="shared" si="39"/>
        <v>0</v>
      </c>
      <c r="Y103" s="140"/>
      <c r="Z103" s="141"/>
      <c r="AA103" s="139"/>
      <c r="AB103" s="120"/>
      <c r="AC103" s="139"/>
      <c r="AD103" s="166"/>
      <c r="AE103" s="243">
        <f t="shared" si="40"/>
        <v>0</v>
      </c>
      <c r="AF103" s="142"/>
      <c r="AG103" s="137"/>
      <c r="AH103" s="65"/>
      <c r="AI103" s="241" t="str">
        <f>IF(ISBLANK(AH103), "", VLOOKUP(AH103, Z!$A$2:$C$4127, 3, FALSE))</f>
        <v/>
      </c>
      <c r="AJ103" s="143"/>
      <c r="AK103" s="244">
        <f t="shared" si="41"/>
        <v>0</v>
      </c>
      <c r="AL103" s="232"/>
      <c r="AM103" s="242">
        <f t="shared" si="42"/>
        <v>0</v>
      </c>
      <c r="AN103" s="228">
        <f>15</f>
        <v>15</v>
      </c>
      <c r="AO103" s="228">
        <v>0.75</v>
      </c>
      <c r="AP103" s="242" t="str">
        <f t="shared" si="43"/>
        <v>-</v>
      </c>
      <c r="AQ103" s="242" t="str">
        <f t="shared" si="44"/>
        <v>-</v>
      </c>
      <c r="AR103" s="245" t="str" cm="1">
        <f t="array" ref="AR103">IF($AM$20="A",
IFERROR(INDEX($BZ$33:$CC$35, $BQ103,), "-"),
IFERROR(INDEX(($BZ$26:$CC$28,$BZ$29:$CC$31), $BQ103, , $BR103), "-"))</f>
        <v>-</v>
      </c>
      <c r="AS103" s="245"/>
      <c r="AT103" s="245"/>
      <c r="AU103" s="245"/>
      <c r="AV103" s="246" t="str" cm="1">
        <f t="array" ref="AV103">IF($AM$20="A",
IFERROR(INDEX($CE$33:$CE$35, $BQ103), "-"),
IFERROR(INDEX(($CE$26:$CE$28, $CE$29:$CE$31), $BQ103, , $BR103), "-"))</f>
        <v>-</v>
      </c>
      <c r="AW103" s="242" t="str">
        <f t="shared" si="45"/>
        <v>-</v>
      </c>
      <c r="AX103" s="242" t="str">
        <f t="shared" si="45"/>
        <v>-</v>
      </c>
      <c r="AY103" s="242" t="str">
        <f t="shared" si="45"/>
        <v>-</v>
      </c>
      <c r="AZ103" s="242" t="str">
        <f t="shared" si="45"/>
        <v>-</v>
      </c>
      <c r="BA103" s="242" t="str">
        <f t="shared" si="46"/>
        <v>-</v>
      </c>
      <c r="BB103" s="242" t="str">
        <f t="shared" si="46"/>
        <v>-</v>
      </c>
      <c r="BC103" s="242" t="str">
        <f t="shared" si="46"/>
        <v>-</v>
      </c>
      <c r="BD103" s="242" t="str">
        <f t="shared" si="46"/>
        <v>-</v>
      </c>
      <c r="BE103" s="242" t="str">
        <f t="shared" si="47"/>
        <v>-</v>
      </c>
      <c r="BF103" s="242" t="str">
        <f t="shared" si="47"/>
        <v>-</v>
      </c>
      <c r="BG103" s="242" t="str">
        <f t="shared" si="47"/>
        <v>-</v>
      </c>
      <c r="BH103" s="242" t="str">
        <f t="shared" si="47"/>
        <v>-</v>
      </c>
      <c r="BI103" s="242" t="str">
        <f t="shared" si="48"/>
        <v>-</v>
      </c>
      <c r="BJ103" s="242" t="str">
        <f t="shared" si="48"/>
        <v>-</v>
      </c>
      <c r="BK103" s="242" t="str">
        <f t="shared" si="48"/>
        <v>-</v>
      </c>
      <c r="BL103" s="242" t="str">
        <f t="shared" si="48"/>
        <v>-</v>
      </c>
      <c r="BM103" s="245" t="str" cm="1">
        <f t="array" ref="BM103">IFERROR(INDEX($CD$38:$CD$41, $BT103), "-")</f>
        <v>-</v>
      </c>
      <c r="BN103" s="242" t="str" cm="1">
        <f t="array" ref="BN103">IFERROR(INDEX($CD$38:$CD$41, $BS103), "-")</f>
        <v>-</v>
      </c>
      <c r="BO103" s="242">
        <f t="shared" si="49"/>
        <v>0</v>
      </c>
      <c r="BP103" s="242">
        <f t="shared" si="50"/>
        <v>0</v>
      </c>
      <c r="BQ103" s="247" t="str">
        <f t="shared" si="33"/>
        <v>-</v>
      </c>
      <c r="BR103" s="247" t="str">
        <f t="shared" si="34"/>
        <v>-</v>
      </c>
      <c r="BS103" s="247" t="str">
        <f t="shared" si="35"/>
        <v>-</v>
      </c>
      <c r="BT103" s="247" t="str">
        <f t="shared" si="36"/>
        <v>-</v>
      </c>
      <c r="BU103" s="247">
        <f t="shared" si="51"/>
        <v>0</v>
      </c>
      <c r="BV103" s="247" t="str">
        <f t="shared" si="52"/>
        <v>-</v>
      </c>
      <c r="BW103" s="232"/>
      <c r="CF103" s="232"/>
    </row>
    <row r="104" spans="1:84" ht="12.75" customHeight="1" x14ac:dyDescent="0.2">
      <c r="A104" s="240"/>
      <c r="B104" s="228">
        <v>81</v>
      </c>
      <c r="C104" s="137"/>
      <c r="D104" s="65"/>
      <c r="E104" s="241" t="str">
        <f>IF(ISBLANK(D104), "", VLOOKUP(D104, Z!$A$2:$C$4127, 3, FALSE))</f>
        <v/>
      </c>
      <c r="F104" s="138"/>
      <c r="G104" s="120"/>
      <c r="H104" s="120"/>
      <c r="I104" s="120"/>
      <c r="J104" s="120"/>
      <c r="K104" s="139"/>
      <c r="L104" s="168"/>
      <c r="M104" s="139"/>
      <c r="N104" s="139"/>
      <c r="O104" s="242">
        <f t="shared" si="32"/>
        <v>0</v>
      </c>
      <c r="P104" s="139"/>
      <c r="Q104" s="242">
        <f t="shared" si="37"/>
        <v>0</v>
      </c>
      <c r="R104" s="242" t="str">
        <f t="shared" si="38"/>
        <v>-</v>
      </c>
      <c r="S104" s="140"/>
      <c r="T104" s="141"/>
      <c r="U104" s="120"/>
      <c r="V104" s="139"/>
      <c r="W104" s="166"/>
      <c r="X104" s="243">
        <f t="shared" si="39"/>
        <v>0</v>
      </c>
      <c r="Y104" s="140"/>
      <c r="Z104" s="141"/>
      <c r="AA104" s="139"/>
      <c r="AB104" s="120"/>
      <c r="AC104" s="139"/>
      <c r="AD104" s="166"/>
      <c r="AE104" s="243">
        <f t="shared" si="40"/>
        <v>0</v>
      </c>
      <c r="AF104" s="142"/>
      <c r="AG104" s="137"/>
      <c r="AH104" s="65"/>
      <c r="AI104" s="241" t="str">
        <f>IF(ISBLANK(AH104), "", VLOOKUP(AH104, Z!$A$2:$C$4127, 3, FALSE))</f>
        <v/>
      </c>
      <c r="AJ104" s="143"/>
      <c r="AK104" s="244">
        <f t="shared" si="41"/>
        <v>0</v>
      </c>
      <c r="AL104" s="232"/>
      <c r="AM104" s="242">
        <f t="shared" si="42"/>
        <v>0</v>
      </c>
      <c r="AN104" s="228">
        <f>15</f>
        <v>15</v>
      </c>
      <c r="AO104" s="228">
        <v>0.75</v>
      </c>
      <c r="AP104" s="242" t="str">
        <f t="shared" si="43"/>
        <v>-</v>
      </c>
      <c r="AQ104" s="242" t="str">
        <f t="shared" si="44"/>
        <v>-</v>
      </c>
      <c r="AR104" s="245" t="str" cm="1">
        <f t="array" ref="AR104">IF($AM$20="A",
IFERROR(INDEX($BZ$33:$CC$35, $BQ104,), "-"),
IFERROR(INDEX(($BZ$26:$CC$28,$BZ$29:$CC$31), $BQ104, , $BR104), "-"))</f>
        <v>-</v>
      </c>
      <c r="AS104" s="245"/>
      <c r="AT104" s="245"/>
      <c r="AU104" s="245"/>
      <c r="AV104" s="246" t="str" cm="1">
        <f t="array" ref="AV104">IF($AM$20="A",
IFERROR(INDEX($CE$33:$CE$35, $BQ104), "-"),
IFERROR(INDEX(($CE$26:$CE$28, $CE$29:$CE$31), $BQ104, , $BR104), "-"))</f>
        <v>-</v>
      </c>
      <c r="AW104" s="242" t="str">
        <f t="shared" si="45"/>
        <v>-</v>
      </c>
      <c r="AX104" s="242" t="str">
        <f t="shared" si="45"/>
        <v>-</v>
      </c>
      <c r="AY104" s="242" t="str">
        <f t="shared" si="45"/>
        <v>-</v>
      </c>
      <c r="AZ104" s="242" t="str">
        <f t="shared" si="45"/>
        <v>-</v>
      </c>
      <c r="BA104" s="242" t="str">
        <f t="shared" si="46"/>
        <v>-</v>
      </c>
      <c r="BB104" s="242" t="str">
        <f t="shared" si="46"/>
        <v>-</v>
      </c>
      <c r="BC104" s="242" t="str">
        <f t="shared" si="46"/>
        <v>-</v>
      </c>
      <c r="BD104" s="242" t="str">
        <f t="shared" si="46"/>
        <v>-</v>
      </c>
      <c r="BE104" s="242" t="str">
        <f t="shared" si="47"/>
        <v>-</v>
      </c>
      <c r="BF104" s="242" t="str">
        <f t="shared" si="47"/>
        <v>-</v>
      </c>
      <c r="BG104" s="242" t="str">
        <f t="shared" si="47"/>
        <v>-</v>
      </c>
      <c r="BH104" s="242" t="str">
        <f t="shared" si="47"/>
        <v>-</v>
      </c>
      <c r="BI104" s="242" t="str">
        <f t="shared" si="48"/>
        <v>-</v>
      </c>
      <c r="BJ104" s="242" t="str">
        <f t="shared" si="48"/>
        <v>-</v>
      </c>
      <c r="BK104" s="242" t="str">
        <f t="shared" si="48"/>
        <v>-</v>
      </c>
      <c r="BL104" s="242" t="str">
        <f t="shared" si="48"/>
        <v>-</v>
      </c>
      <c r="BM104" s="245" t="str" cm="1">
        <f t="array" ref="BM104">IFERROR(INDEX($CD$38:$CD$41, $BT104), "-")</f>
        <v>-</v>
      </c>
      <c r="BN104" s="242" t="str" cm="1">
        <f t="array" ref="BN104">IFERROR(INDEX($CD$38:$CD$41, $BS104), "-")</f>
        <v>-</v>
      </c>
      <c r="BO104" s="242">
        <f t="shared" si="49"/>
        <v>0</v>
      </c>
      <c r="BP104" s="242">
        <f t="shared" si="50"/>
        <v>0</v>
      </c>
      <c r="BQ104" s="247" t="str">
        <f t="shared" si="33"/>
        <v>-</v>
      </c>
      <c r="BR104" s="247" t="str">
        <f t="shared" si="34"/>
        <v>-</v>
      </c>
      <c r="BS104" s="247" t="str">
        <f t="shared" si="35"/>
        <v>-</v>
      </c>
      <c r="BT104" s="247" t="str">
        <f t="shared" si="36"/>
        <v>-</v>
      </c>
      <c r="BU104" s="247">
        <f t="shared" si="51"/>
        <v>0</v>
      </c>
      <c r="BV104" s="247" t="str">
        <f t="shared" si="52"/>
        <v>-</v>
      </c>
      <c r="BW104" s="232"/>
      <c r="CF104" s="232"/>
    </row>
    <row r="105" spans="1:84" ht="12.75" customHeight="1" x14ac:dyDescent="0.2">
      <c r="A105" s="240"/>
      <c r="B105" s="228">
        <v>82</v>
      </c>
      <c r="C105" s="137"/>
      <c r="D105" s="65"/>
      <c r="E105" s="241" t="str">
        <f>IF(ISBLANK(D105), "", VLOOKUP(D105, Z!$A$2:$C$4127, 3, FALSE))</f>
        <v/>
      </c>
      <c r="F105" s="138"/>
      <c r="G105" s="120"/>
      <c r="H105" s="120"/>
      <c r="I105" s="120"/>
      <c r="J105" s="120"/>
      <c r="K105" s="139"/>
      <c r="L105" s="168"/>
      <c r="M105" s="139"/>
      <c r="N105" s="139"/>
      <c r="O105" s="242">
        <f t="shared" si="32"/>
        <v>0</v>
      </c>
      <c r="P105" s="139"/>
      <c r="Q105" s="242">
        <f t="shared" si="37"/>
        <v>0</v>
      </c>
      <c r="R105" s="242" t="str">
        <f t="shared" si="38"/>
        <v>-</v>
      </c>
      <c r="S105" s="140"/>
      <c r="T105" s="141"/>
      <c r="U105" s="120"/>
      <c r="V105" s="139"/>
      <c r="W105" s="166"/>
      <c r="X105" s="243">
        <f t="shared" si="39"/>
        <v>0</v>
      </c>
      <c r="Y105" s="140"/>
      <c r="Z105" s="141"/>
      <c r="AA105" s="139"/>
      <c r="AB105" s="120"/>
      <c r="AC105" s="139"/>
      <c r="AD105" s="166"/>
      <c r="AE105" s="243">
        <f t="shared" si="40"/>
        <v>0</v>
      </c>
      <c r="AF105" s="142"/>
      <c r="AG105" s="137"/>
      <c r="AH105" s="65"/>
      <c r="AI105" s="241" t="str">
        <f>IF(ISBLANK(AH105), "", VLOOKUP(AH105, Z!$A$2:$C$4127, 3, FALSE))</f>
        <v/>
      </c>
      <c r="AJ105" s="143"/>
      <c r="AK105" s="244">
        <f t="shared" si="41"/>
        <v>0</v>
      </c>
      <c r="AL105" s="232"/>
      <c r="AM105" s="242">
        <f t="shared" si="42"/>
        <v>0</v>
      </c>
      <c r="AN105" s="228">
        <f>15</f>
        <v>15</v>
      </c>
      <c r="AO105" s="228">
        <v>0.75</v>
      </c>
      <c r="AP105" s="242" t="str">
        <f t="shared" si="43"/>
        <v>-</v>
      </c>
      <c r="AQ105" s="242" t="str">
        <f t="shared" si="44"/>
        <v>-</v>
      </c>
      <c r="AR105" s="245" t="str" cm="1">
        <f t="array" ref="AR105">IF($AM$20="A",
IFERROR(INDEX($BZ$33:$CC$35, $BQ105,), "-"),
IFERROR(INDEX(($BZ$26:$CC$28,$BZ$29:$CC$31), $BQ105, , $BR105), "-"))</f>
        <v>-</v>
      </c>
      <c r="AS105" s="245"/>
      <c r="AT105" s="245"/>
      <c r="AU105" s="245"/>
      <c r="AV105" s="246" t="str" cm="1">
        <f t="array" ref="AV105">IF($AM$20="A",
IFERROR(INDEX($CE$33:$CE$35, $BQ105), "-"),
IFERROR(INDEX(($CE$26:$CE$28, $CE$29:$CE$31), $BQ105, , $BR105), "-"))</f>
        <v>-</v>
      </c>
      <c r="AW105" s="242" t="str">
        <f t="shared" si="45"/>
        <v>-</v>
      </c>
      <c r="AX105" s="242" t="str">
        <f t="shared" si="45"/>
        <v>-</v>
      </c>
      <c r="AY105" s="242" t="str">
        <f t="shared" si="45"/>
        <v>-</v>
      </c>
      <c r="AZ105" s="242" t="str">
        <f t="shared" si="45"/>
        <v>-</v>
      </c>
      <c r="BA105" s="242" t="str">
        <f t="shared" si="46"/>
        <v>-</v>
      </c>
      <c r="BB105" s="242" t="str">
        <f t="shared" si="46"/>
        <v>-</v>
      </c>
      <c r="BC105" s="242" t="str">
        <f t="shared" si="46"/>
        <v>-</v>
      </c>
      <c r="BD105" s="242" t="str">
        <f t="shared" si="46"/>
        <v>-</v>
      </c>
      <c r="BE105" s="242" t="str">
        <f t="shared" si="47"/>
        <v>-</v>
      </c>
      <c r="BF105" s="242" t="str">
        <f t="shared" si="47"/>
        <v>-</v>
      </c>
      <c r="BG105" s="242" t="str">
        <f t="shared" si="47"/>
        <v>-</v>
      </c>
      <c r="BH105" s="242" t="str">
        <f t="shared" si="47"/>
        <v>-</v>
      </c>
      <c r="BI105" s="242" t="str">
        <f t="shared" si="48"/>
        <v>-</v>
      </c>
      <c r="BJ105" s="242" t="str">
        <f t="shared" si="48"/>
        <v>-</v>
      </c>
      <c r="BK105" s="242" t="str">
        <f t="shared" si="48"/>
        <v>-</v>
      </c>
      <c r="BL105" s="242" t="str">
        <f t="shared" si="48"/>
        <v>-</v>
      </c>
      <c r="BM105" s="245" t="str" cm="1">
        <f t="array" ref="BM105">IFERROR(INDEX($CD$38:$CD$41, $BT105), "-")</f>
        <v>-</v>
      </c>
      <c r="BN105" s="242" t="str" cm="1">
        <f t="array" ref="BN105">IFERROR(INDEX($CD$38:$CD$41, $BS105), "-")</f>
        <v>-</v>
      </c>
      <c r="BO105" s="242">
        <f t="shared" si="49"/>
        <v>0</v>
      </c>
      <c r="BP105" s="242">
        <f t="shared" si="50"/>
        <v>0</v>
      </c>
      <c r="BQ105" s="247" t="str">
        <f t="shared" si="33"/>
        <v>-</v>
      </c>
      <c r="BR105" s="247" t="str">
        <f t="shared" si="34"/>
        <v>-</v>
      </c>
      <c r="BS105" s="247" t="str">
        <f t="shared" si="35"/>
        <v>-</v>
      </c>
      <c r="BT105" s="247" t="str">
        <f t="shared" si="36"/>
        <v>-</v>
      </c>
      <c r="BU105" s="247">
        <f t="shared" si="51"/>
        <v>0</v>
      </c>
      <c r="BV105" s="247" t="str">
        <f t="shared" si="52"/>
        <v>-</v>
      </c>
      <c r="BW105" s="232"/>
      <c r="CF105" s="232"/>
    </row>
    <row r="106" spans="1:84" ht="12.75" customHeight="1" x14ac:dyDescent="0.2">
      <c r="A106" s="240"/>
      <c r="B106" s="228">
        <v>83</v>
      </c>
      <c r="C106" s="137"/>
      <c r="D106" s="65"/>
      <c r="E106" s="241" t="str">
        <f>IF(ISBLANK(D106), "", VLOOKUP(D106, Z!$A$2:$C$4127, 3, FALSE))</f>
        <v/>
      </c>
      <c r="F106" s="138"/>
      <c r="G106" s="120"/>
      <c r="H106" s="120"/>
      <c r="I106" s="120"/>
      <c r="J106" s="120"/>
      <c r="K106" s="139"/>
      <c r="L106" s="168"/>
      <c r="M106" s="139"/>
      <c r="N106" s="139"/>
      <c r="O106" s="242">
        <f t="shared" si="32"/>
        <v>0</v>
      </c>
      <c r="P106" s="139"/>
      <c r="Q106" s="242">
        <f t="shared" si="37"/>
        <v>0</v>
      </c>
      <c r="R106" s="242" t="str">
        <f t="shared" si="38"/>
        <v>-</v>
      </c>
      <c r="S106" s="140"/>
      <c r="T106" s="141"/>
      <c r="U106" s="120"/>
      <c r="V106" s="139"/>
      <c r="W106" s="166"/>
      <c r="X106" s="243">
        <f t="shared" si="39"/>
        <v>0</v>
      </c>
      <c r="Y106" s="140"/>
      <c r="Z106" s="141"/>
      <c r="AA106" s="139"/>
      <c r="AB106" s="120"/>
      <c r="AC106" s="139"/>
      <c r="AD106" s="166"/>
      <c r="AE106" s="243">
        <f t="shared" si="40"/>
        <v>0</v>
      </c>
      <c r="AF106" s="142"/>
      <c r="AG106" s="137"/>
      <c r="AH106" s="65"/>
      <c r="AI106" s="241" t="str">
        <f>IF(ISBLANK(AH106), "", VLOOKUP(AH106, Z!$A$2:$C$4127, 3, FALSE))</f>
        <v/>
      </c>
      <c r="AJ106" s="143"/>
      <c r="AK106" s="244">
        <f t="shared" si="41"/>
        <v>0</v>
      </c>
      <c r="AL106" s="232"/>
      <c r="AM106" s="242">
        <f t="shared" si="42"/>
        <v>0</v>
      </c>
      <c r="AN106" s="228">
        <f>15</f>
        <v>15</v>
      </c>
      <c r="AO106" s="228">
        <v>0.75</v>
      </c>
      <c r="AP106" s="242" t="str">
        <f t="shared" si="43"/>
        <v>-</v>
      </c>
      <c r="AQ106" s="242" t="str">
        <f t="shared" si="44"/>
        <v>-</v>
      </c>
      <c r="AR106" s="245" t="str" cm="1">
        <f t="array" ref="AR106">IF($AM$20="A",
IFERROR(INDEX($BZ$33:$CC$35, $BQ106,), "-"),
IFERROR(INDEX(($BZ$26:$CC$28,$BZ$29:$CC$31), $BQ106, , $BR106), "-"))</f>
        <v>-</v>
      </c>
      <c r="AS106" s="245"/>
      <c r="AT106" s="245"/>
      <c r="AU106" s="245"/>
      <c r="AV106" s="246" t="str" cm="1">
        <f t="array" ref="AV106">IF($AM$20="A",
IFERROR(INDEX($CE$33:$CE$35, $BQ106), "-"),
IFERROR(INDEX(($CE$26:$CE$28, $CE$29:$CE$31), $BQ106, , $BR106), "-"))</f>
        <v>-</v>
      </c>
      <c r="AW106" s="242" t="str">
        <f t="shared" si="45"/>
        <v>-</v>
      </c>
      <c r="AX106" s="242" t="str">
        <f t="shared" si="45"/>
        <v>-</v>
      </c>
      <c r="AY106" s="242" t="str">
        <f t="shared" si="45"/>
        <v>-</v>
      </c>
      <c r="AZ106" s="242" t="str">
        <f t="shared" si="45"/>
        <v>-</v>
      </c>
      <c r="BA106" s="242" t="str">
        <f t="shared" si="46"/>
        <v>-</v>
      </c>
      <c r="BB106" s="242" t="str">
        <f t="shared" si="46"/>
        <v>-</v>
      </c>
      <c r="BC106" s="242" t="str">
        <f t="shared" si="46"/>
        <v>-</v>
      </c>
      <c r="BD106" s="242" t="str">
        <f t="shared" si="46"/>
        <v>-</v>
      </c>
      <c r="BE106" s="242" t="str">
        <f t="shared" si="47"/>
        <v>-</v>
      </c>
      <c r="BF106" s="242" t="str">
        <f t="shared" si="47"/>
        <v>-</v>
      </c>
      <c r="BG106" s="242" t="str">
        <f t="shared" si="47"/>
        <v>-</v>
      </c>
      <c r="BH106" s="242" t="str">
        <f t="shared" si="47"/>
        <v>-</v>
      </c>
      <c r="BI106" s="242" t="str">
        <f t="shared" si="48"/>
        <v>-</v>
      </c>
      <c r="BJ106" s="242" t="str">
        <f t="shared" si="48"/>
        <v>-</v>
      </c>
      <c r="BK106" s="242" t="str">
        <f t="shared" si="48"/>
        <v>-</v>
      </c>
      <c r="BL106" s="242" t="str">
        <f t="shared" si="48"/>
        <v>-</v>
      </c>
      <c r="BM106" s="245" t="str" cm="1">
        <f t="array" ref="BM106">IFERROR(INDEX($CD$38:$CD$41, $BT106), "-")</f>
        <v>-</v>
      </c>
      <c r="BN106" s="242" t="str" cm="1">
        <f t="array" ref="BN106">IFERROR(INDEX($CD$38:$CD$41, $BS106), "-")</f>
        <v>-</v>
      </c>
      <c r="BO106" s="242">
        <f t="shared" si="49"/>
        <v>0</v>
      </c>
      <c r="BP106" s="242">
        <f t="shared" si="50"/>
        <v>0</v>
      </c>
      <c r="BQ106" s="247" t="str">
        <f t="shared" si="33"/>
        <v>-</v>
      </c>
      <c r="BR106" s="247" t="str">
        <f t="shared" si="34"/>
        <v>-</v>
      </c>
      <c r="BS106" s="247" t="str">
        <f t="shared" si="35"/>
        <v>-</v>
      </c>
      <c r="BT106" s="247" t="str">
        <f t="shared" si="36"/>
        <v>-</v>
      </c>
      <c r="BU106" s="247">
        <f t="shared" si="51"/>
        <v>0</v>
      </c>
      <c r="BV106" s="247" t="str">
        <f t="shared" si="52"/>
        <v>-</v>
      </c>
      <c r="BW106" s="232"/>
      <c r="CF106" s="232"/>
    </row>
    <row r="107" spans="1:84" ht="12.75" customHeight="1" x14ac:dyDescent="0.2">
      <c r="A107" s="240"/>
      <c r="B107" s="228">
        <v>84</v>
      </c>
      <c r="C107" s="137"/>
      <c r="D107" s="65"/>
      <c r="E107" s="241" t="str">
        <f>IF(ISBLANK(D107), "", VLOOKUP(D107, Z!$A$2:$C$4127, 3, FALSE))</f>
        <v/>
      </c>
      <c r="F107" s="138"/>
      <c r="G107" s="120"/>
      <c r="H107" s="120"/>
      <c r="I107" s="120"/>
      <c r="J107" s="120"/>
      <c r="K107" s="139"/>
      <c r="L107" s="168"/>
      <c r="M107" s="139"/>
      <c r="N107" s="139"/>
      <c r="O107" s="242">
        <f t="shared" si="32"/>
        <v>0</v>
      </c>
      <c r="P107" s="139"/>
      <c r="Q107" s="242">
        <f t="shared" si="37"/>
        <v>0</v>
      </c>
      <c r="R107" s="242" t="str">
        <f t="shared" si="38"/>
        <v>-</v>
      </c>
      <c r="S107" s="140"/>
      <c r="T107" s="141"/>
      <c r="U107" s="120"/>
      <c r="V107" s="139"/>
      <c r="W107" s="166"/>
      <c r="X107" s="243">
        <f t="shared" si="39"/>
        <v>0</v>
      </c>
      <c r="Y107" s="140"/>
      <c r="Z107" s="141"/>
      <c r="AA107" s="139"/>
      <c r="AB107" s="120"/>
      <c r="AC107" s="139"/>
      <c r="AD107" s="166"/>
      <c r="AE107" s="243">
        <f t="shared" si="40"/>
        <v>0</v>
      </c>
      <c r="AF107" s="142"/>
      <c r="AG107" s="137"/>
      <c r="AH107" s="65"/>
      <c r="AI107" s="241" t="str">
        <f>IF(ISBLANK(AH107), "", VLOOKUP(AH107, Z!$A$2:$C$4127, 3, FALSE))</f>
        <v/>
      </c>
      <c r="AJ107" s="143"/>
      <c r="AK107" s="244">
        <f t="shared" si="41"/>
        <v>0</v>
      </c>
      <c r="AL107" s="232"/>
      <c r="AM107" s="242">
        <f t="shared" si="42"/>
        <v>0</v>
      </c>
      <c r="AN107" s="228">
        <f>15</f>
        <v>15</v>
      </c>
      <c r="AO107" s="228">
        <v>0.75</v>
      </c>
      <c r="AP107" s="242" t="str">
        <f t="shared" si="43"/>
        <v>-</v>
      </c>
      <c r="AQ107" s="242" t="str">
        <f t="shared" si="44"/>
        <v>-</v>
      </c>
      <c r="AR107" s="245" t="str" cm="1">
        <f t="array" ref="AR107">IF($AM$20="A",
IFERROR(INDEX($BZ$33:$CC$35, $BQ107,), "-"),
IFERROR(INDEX(($BZ$26:$CC$28,$BZ$29:$CC$31), $BQ107, , $BR107), "-"))</f>
        <v>-</v>
      </c>
      <c r="AS107" s="245"/>
      <c r="AT107" s="245"/>
      <c r="AU107" s="245"/>
      <c r="AV107" s="246" t="str" cm="1">
        <f t="array" ref="AV107">IF($AM$20="A",
IFERROR(INDEX($CE$33:$CE$35, $BQ107), "-"),
IFERROR(INDEX(($CE$26:$CE$28, $CE$29:$CE$31), $BQ107, , $BR107), "-"))</f>
        <v>-</v>
      </c>
      <c r="AW107" s="242" t="str">
        <f t="shared" si="45"/>
        <v>-</v>
      </c>
      <c r="AX107" s="242" t="str">
        <f t="shared" si="45"/>
        <v>-</v>
      </c>
      <c r="AY107" s="242" t="str">
        <f t="shared" si="45"/>
        <v>-</v>
      </c>
      <c r="AZ107" s="242" t="str">
        <f t="shared" si="45"/>
        <v>-</v>
      </c>
      <c r="BA107" s="242" t="str">
        <f t="shared" si="46"/>
        <v>-</v>
      </c>
      <c r="BB107" s="242" t="str">
        <f t="shared" si="46"/>
        <v>-</v>
      </c>
      <c r="BC107" s="242" t="str">
        <f t="shared" si="46"/>
        <v>-</v>
      </c>
      <c r="BD107" s="242" t="str">
        <f t="shared" si="46"/>
        <v>-</v>
      </c>
      <c r="BE107" s="242" t="str">
        <f t="shared" si="47"/>
        <v>-</v>
      </c>
      <c r="BF107" s="242" t="str">
        <f t="shared" si="47"/>
        <v>-</v>
      </c>
      <c r="BG107" s="242" t="str">
        <f t="shared" si="47"/>
        <v>-</v>
      </c>
      <c r="BH107" s="242" t="str">
        <f t="shared" si="47"/>
        <v>-</v>
      </c>
      <c r="BI107" s="242" t="str">
        <f t="shared" si="48"/>
        <v>-</v>
      </c>
      <c r="BJ107" s="242" t="str">
        <f t="shared" si="48"/>
        <v>-</v>
      </c>
      <c r="BK107" s="242" t="str">
        <f t="shared" si="48"/>
        <v>-</v>
      </c>
      <c r="BL107" s="242" t="str">
        <f t="shared" si="48"/>
        <v>-</v>
      </c>
      <c r="BM107" s="245" t="str" cm="1">
        <f t="array" ref="BM107">IFERROR(INDEX($CD$38:$CD$41, $BT107), "-")</f>
        <v>-</v>
      </c>
      <c r="BN107" s="242" t="str" cm="1">
        <f t="array" ref="BN107">IFERROR(INDEX($CD$38:$CD$41, $BS107), "-")</f>
        <v>-</v>
      </c>
      <c r="BO107" s="242">
        <f t="shared" si="49"/>
        <v>0</v>
      </c>
      <c r="BP107" s="242">
        <f t="shared" si="50"/>
        <v>0</v>
      </c>
      <c r="BQ107" s="247" t="str">
        <f t="shared" si="33"/>
        <v>-</v>
      </c>
      <c r="BR107" s="247" t="str">
        <f t="shared" si="34"/>
        <v>-</v>
      </c>
      <c r="BS107" s="247" t="str">
        <f t="shared" si="35"/>
        <v>-</v>
      </c>
      <c r="BT107" s="247" t="str">
        <f t="shared" si="36"/>
        <v>-</v>
      </c>
      <c r="BU107" s="247">
        <f t="shared" si="51"/>
        <v>0</v>
      </c>
      <c r="BV107" s="247" t="str">
        <f t="shared" si="52"/>
        <v>-</v>
      </c>
      <c r="BW107" s="232"/>
      <c r="CF107" s="232"/>
    </row>
    <row r="108" spans="1:84" ht="12.75" customHeight="1" x14ac:dyDescent="0.2">
      <c r="A108" s="240"/>
      <c r="B108" s="228">
        <v>85</v>
      </c>
      <c r="C108" s="137"/>
      <c r="D108" s="65"/>
      <c r="E108" s="241" t="str">
        <f>IF(ISBLANK(D108), "", VLOOKUP(D108, Z!$A$2:$C$4127, 3, FALSE))</f>
        <v/>
      </c>
      <c r="F108" s="138"/>
      <c r="G108" s="120"/>
      <c r="H108" s="120"/>
      <c r="I108" s="120"/>
      <c r="J108" s="120"/>
      <c r="K108" s="139"/>
      <c r="L108" s="168"/>
      <c r="M108" s="139"/>
      <c r="N108" s="139"/>
      <c r="O108" s="242">
        <f t="shared" si="32"/>
        <v>0</v>
      </c>
      <c r="P108" s="139"/>
      <c r="Q108" s="242">
        <f t="shared" si="37"/>
        <v>0</v>
      </c>
      <c r="R108" s="242" t="str">
        <f t="shared" si="38"/>
        <v>-</v>
      </c>
      <c r="S108" s="140"/>
      <c r="T108" s="141"/>
      <c r="U108" s="120"/>
      <c r="V108" s="139"/>
      <c r="W108" s="166"/>
      <c r="X108" s="243">
        <f t="shared" si="39"/>
        <v>0</v>
      </c>
      <c r="Y108" s="140"/>
      <c r="Z108" s="141"/>
      <c r="AA108" s="139"/>
      <c r="AB108" s="120"/>
      <c r="AC108" s="139"/>
      <c r="AD108" s="166"/>
      <c r="AE108" s="243">
        <f t="shared" si="40"/>
        <v>0</v>
      </c>
      <c r="AF108" s="142"/>
      <c r="AG108" s="137"/>
      <c r="AH108" s="65"/>
      <c r="AI108" s="241" t="str">
        <f>IF(ISBLANK(AH108), "", VLOOKUP(AH108, Z!$A$2:$C$4127, 3, FALSE))</f>
        <v/>
      </c>
      <c r="AJ108" s="143"/>
      <c r="AK108" s="244">
        <f t="shared" si="41"/>
        <v>0</v>
      </c>
      <c r="AL108" s="232"/>
      <c r="AM108" s="242">
        <f t="shared" si="42"/>
        <v>0</v>
      </c>
      <c r="AN108" s="228">
        <f>15</f>
        <v>15</v>
      </c>
      <c r="AO108" s="228">
        <v>0.75</v>
      </c>
      <c r="AP108" s="242" t="str">
        <f t="shared" si="43"/>
        <v>-</v>
      </c>
      <c r="AQ108" s="242" t="str">
        <f t="shared" si="44"/>
        <v>-</v>
      </c>
      <c r="AR108" s="245" t="str" cm="1">
        <f t="array" ref="AR108">IF($AM$20="A",
IFERROR(INDEX($BZ$33:$CC$35, $BQ108,), "-"),
IFERROR(INDEX(($BZ$26:$CC$28,$BZ$29:$CC$31), $BQ108, , $BR108), "-"))</f>
        <v>-</v>
      </c>
      <c r="AS108" s="245"/>
      <c r="AT108" s="245"/>
      <c r="AU108" s="245"/>
      <c r="AV108" s="246" t="str" cm="1">
        <f t="array" ref="AV108">IF($AM$20="A",
IFERROR(INDEX($CE$33:$CE$35, $BQ108), "-"),
IFERROR(INDEX(($CE$26:$CE$28, $CE$29:$CE$31), $BQ108, , $BR108), "-"))</f>
        <v>-</v>
      </c>
      <c r="AW108" s="242" t="str">
        <f t="shared" si="45"/>
        <v>-</v>
      </c>
      <c r="AX108" s="242" t="str">
        <f t="shared" si="45"/>
        <v>-</v>
      </c>
      <c r="AY108" s="242" t="str">
        <f t="shared" si="45"/>
        <v>-</v>
      </c>
      <c r="AZ108" s="242" t="str">
        <f t="shared" si="45"/>
        <v>-</v>
      </c>
      <c r="BA108" s="242" t="str">
        <f t="shared" si="46"/>
        <v>-</v>
      </c>
      <c r="BB108" s="242" t="str">
        <f t="shared" si="46"/>
        <v>-</v>
      </c>
      <c r="BC108" s="242" t="str">
        <f t="shared" si="46"/>
        <v>-</v>
      </c>
      <c r="BD108" s="242" t="str">
        <f t="shared" si="46"/>
        <v>-</v>
      </c>
      <c r="BE108" s="242" t="str">
        <f t="shared" si="47"/>
        <v>-</v>
      </c>
      <c r="BF108" s="242" t="str">
        <f t="shared" si="47"/>
        <v>-</v>
      </c>
      <c r="BG108" s="242" t="str">
        <f t="shared" si="47"/>
        <v>-</v>
      </c>
      <c r="BH108" s="242" t="str">
        <f t="shared" si="47"/>
        <v>-</v>
      </c>
      <c r="BI108" s="242" t="str">
        <f t="shared" si="48"/>
        <v>-</v>
      </c>
      <c r="BJ108" s="242" t="str">
        <f t="shared" si="48"/>
        <v>-</v>
      </c>
      <c r="BK108" s="242" t="str">
        <f t="shared" si="48"/>
        <v>-</v>
      </c>
      <c r="BL108" s="242" t="str">
        <f t="shared" si="48"/>
        <v>-</v>
      </c>
      <c r="BM108" s="245" t="str" cm="1">
        <f t="array" ref="BM108">IFERROR(INDEX($CD$38:$CD$41, $BT108), "-")</f>
        <v>-</v>
      </c>
      <c r="BN108" s="242" t="str" cm="1">
        <f t="array" ref="BN108">IFERROR(INDEX($CD$38:$CD$41, $BS108), "-")</f>
        <v>-</v>
      </c>
      <c r="BO108" s="242">
        <f t="shared" si="49"/>
        <v>0</v>
      </c>
      <c r="BP108" s="242">
        <f t="shared" si="50"/>
        <v>0</v>
      </c>
      <c r="BQ108" s="247" t="str">
        <f t="shared" si="33"/>
        <v>-</v>
      </c>
      <c r="BR108" s="247" t="str">
        <f t="shared" si="34"/>
        <v>-</v>
      </c>
      <c r="BS108" s="247" t="str">
        <f t="shared" si="35"/>
        <v>-</v>
      </c>
      <c r="BT108" s="247" t="str">
        <f t="shared" si="36"/>
        <v>-</v>
      </c>
      <c r="BU108" s="247">
        <f t="shared" si="51"/>
        <v>0</v>
      </c>
      <c r="BV108" s="247" t="str">
        <f t="shared" si="52"/>
        <v>-</v>
      </c>
      <c r="BW108" s="232"/>
      <c r="CF108" s="232"/>
    </row>
    <row r="109" spans="1:84" ht="12.75" customHeight="1" x14ac:dyDescent="0.2">
      <c r="A109" s="240"/>
      <c r="B109" s="228">
        <v>86</v>
      </c>
      <c r="C109" s="137"/>
      <c r="D109" s="65"/>
      <c r="E109" s="241" t="str">
        <f>IF(ISBLANK(D109), "", VLOOKUP(D109, Z!$A$2:$C$4127, 3, FALSE))</f>
        <v/>
      </c>
      <c r="F109" s="138"/>
      <c r="G109" s="120"/>
      <c r="H109" s="120"/>
      <c r="I109" s="120"/>
      <c r="J109" s="120"/>
      <c r="K109" s="139"/>
      <c r="L109" s="168"/>
      <c r="M109" s="139"/>
      <c r="N109" s="139"/>
      <c r="O109" s="242">
        <f t="shared" si="32"/>
        <v>0</v>
      </c>
      <c r="P109" s="139"/>
      <c r="Q109" s="242">
        <f t="shared" si="37"/>
        <v>0</v>
      </c>
      <c r="R109" s="242" t="str">
        <f t="shared" si="38"/>
        <v>-</v>
      </c>
      <c r="S109" s="140"/>
      <c r="T109" s="141"/>
      <c r="U109" s="120"/>
      <c r="V109" s="139"/>
      <c r="W109" s="166"/>
      <c r="X109" s="243">
        <f t="shared" si="39"/>
        <v>0</v>
      </c>
      <c r="Y109" s="140"/>
      <c r="Z109" s="141"/>
      <c r="AA109" s="139"/>
      <c r="AB109" s="120"/>
      <c r="AC109" s="139"/>
      <c r="AD109" s="166"/>
      <c r="AE109" s="243">
        <f t="shared" si="40"/>
        <v>0</v>
      </c>
      <c r="AF109" s="142"/>
      <c r="AG109" s="137"/>
      <c r="AH109" s="65"/>
      <c r="AI109" s="241" t="str">
        <f>IF(ISBLANK(AH109), "", VLOOKUP(AH109, Z!$A$2:$C$4127, 3, FALSE))</f>
        <v/>
      </c>
      <c r="AJ109" s="143"/>
      <c r="AK109" s="244">
        <f t="shared" si="41"/>
        <v>0</v>
      </c>
      <c r="AL109" s="232"/>
      <c r="AM109" s="242">
        <f t="shared" si="42"/>
        <v>0</v>
      </c>
      <c r="AN109" s="228">
        <f>15</f>
        <v>15</v>
      </c>
      <c r="AO109" s="228">
        <v>0.75</v>
      </c>
      <c r="AP109" s="242" t="str">
        <f t="shared" si="43"/>
        <v>-</v>
      </c>
      <c r="AQ109" s="242" t="str">
        <f t="shared" si="44"/>
        <v>-</v>
      </c>
      <c r="AR109" s="245" t="str" cm="1">
        <f t="array" ref="AR109">IF($AM$20="A",
IFERROR(INDEX($BZ$33:$CC$35, $BQ109,), "-"),
IFERROR(INDEX(($BZ$26:$CC$28,$BZ$29:$CC$31), $BQ109, , $BR109), "-"))</f>
        <v>-</v>
      </c>
      <c r="AS109" s="245"/>
      <c r="AT109" s="245"/>
      <c r="AU109" s="245"/>
      <c r="AV109" s="246" t="str" cm="1">
        <f t="array" ref="AV109">IF($AM$20="A",
IFERROR(INDEX($CE$33:$CE$35, $BQ109), "-"),
IFERROR(INDEX(($CE$26:$CE$28, $CE$29:$CE$31), $BQ109, , $BR109), "-"))</f>
        <v>-</v>
      </c>
      <c r="AW109" s="242" t="str">
        <f t="shared" si="45"/>
        <v>-</v>
      </c>
      <c r="AX109" s="242" t="str">
        <f t="shared" si="45"/>
        <v>-</v>
      </c>
      <c r="AY109" s="242" t="str">
        <f t="shared" si="45"/>
        <v>-</v>
      </c>
      <c r="AZ109" s="242" t="str">
        <f t="shared" si="45"/>
        <v>-</v>
      </c>
      <c r="BA109" s="242" t="str">
        <f t="shared" si="46"/>
        <v>-</v>
      </c>
      <c r="BB109" s="242" t="str">
        <f t="shared" si="46"/>
        <v>-</v>
      </c>
      <c r="BC109" s="242" t="str">
        <f t="shared" si="46"/>
        <v>-</v>
      </c>
      <c r="BD109" s="242" t="str">
        <f t="shared" si="46"/>
        <v>-</v>
      </c>
      <c r="BE109" s="242" t="str">
        <f t="shared" si="47"/>
        <v>-</v>
      </c>
      <c r="BF109" s="242" t="str">
        <f t="shared" si="47"/>
        <v>-</v>
      </c>
      <c r="BG109" s="242" t="str">
        <f t="shared" si="47"/>
        <v>-</v>
      </c>
      <c r="BH109" s="242" t="str">
        <f t="shared" si="47"/>
        <v>-</v>
      </c>
      <c r="BI109" s="242" t="str">
        <f t="shared" si="48"/>
        <v>-</v>
      </c>
      <c r="BJ109" s="242" t="str">
        <f t="shared" si="48"/>
        <v>-</v>
      </c>
      <c r="BK109" s="242" t="str">
        <f t="shared" si="48"/>
        <v>-</v>
      </c>
      <c r="BL109" s="242" t="str">
        <f t="shared" si="48"/>
        <v>-</v>
      </c>
      <c r="BM109" s="245" t="str" cm="1">
        <f t="array" ref="BM109">IFERROR(INDEX($CD$38:$CD$41, $BT109), "-")</f>
        <v>-</v>
      </c>
      <c r="BN109" s="242" t="str" cm="1">
        <f t="array" ref="BN109">IFERROR(INDEX($CD$38:$CD$41, $BS109), "-")</f>
        <v>-</v>
      </c>
      <c r="BO109" s="242">
        <f t="shared" si="49"/>
        <v>0</v>
      </c>
      <c r="BP109" s="242">
        <f t="shared" si="50"/>
        <v>0</v>
      </c>
      <c r="BQ109" s="247" t="str">
        <f t="shared" si="33"/>
        <v>-</v>
      </c>
      <c r="BR109" s="247" t="str">
        <f t="shared" si="34"/>
        <v>-</v>
      </c>
      <c r="BS109" s="247" t="str">
        <f t="shared" si="35"/>
        <v>-</v>
      </c>
      <c r="BT109" s="247" t="str">
        <f t="shared" si="36"/>
        <v>-</v>
      </c>
      <c r="BU109" s="247">
        <f t="shared" si="51"/>
        <v>0</v>
      </c>
      <c r="BV109" s="247" t="str">
        <f t="shared" si="52"/>
        <v>-</v>
      </c>
      <c r="BW109" s="232"/>
      <c r="CF109" s="232"/>
    </row>
    <row r="110" spans="1:84" ht="12.75" customHeight="1" x14ac:dyDescent="0.2">
      <c r="A110" s="240"/>
      <c r="B110" s="228">
        <v>87</v>
      </c>
      <c r="C110" s="137"/>
      <c r="D110" s="65"/>
      <c r="E110" s="241" t="str">
        <f>IF(ISBLANK(D110), "", VLOOKUP(D110, Z!$A$2:$C$4127, 3, FALSE))</f>
        <v/>
      </c>
      <c r="F110" s="138"/>
      <c r="G110" s="120"/>
      <c r="H110" s="120"/>
      <c r="I110" s="120"/>
      <c r="J110" s="120"/>
      <c r="K110" s="139"/>
      <c r="L110" s="168"/>
      <c r="M110" s="139"/>
      <c r="N110" s="139"/>
      <c r="O110" s="242">
        <f t="shared" si="32"/>
        <v>0</v>
      </c>
      <c r="P110" s="139"/>
      <c r="Q110" s="242">
        <f t="shared" si="37"/>
        <v>0</v>
      </c>
      <c r="R110" s="242" t="str">
        <f t="shared" si="38"/>
        <v>-</v>
      </c>
      <c r="S110" s="140"/>
      <c r="T110" s="141"/>
      <c r="U110" s="120"/>
      <c r="V110" s="139"/>
      <c r="W110" s="166"/>
      <c r="X110" s="243">
        <f t="shared" si="39"/>
        <v>0</v>
      </c>
      <c r="Y110" s="140"/>
      <c r="Z110" s="141"/>
      <c r="AA110" s="139"/>
      <c r="AB110" s="120"/>
      <c r="AC110" s="139"/>
      <c r="AD110" s="166"/>
      <c r="AE110" s="243">
        <f t="shared" si="40"/>
        <v>0</v>
      </c>
      <c r="AF110" s="142"/>
      <c r="AG110" s="137"/>
      <c r="AH110" s="65"/>
      <c r="AI110" s="241" t="str">
        <f>IF(ISBLANK(AH110), "", VLOOKUP(AH110, Z!$A$2:$C$4127, 3, FALSE))</f>
        <v/>
      </c>
      <c r="AJ110" s="143"/>
      <c r="AK110" s="244">
        <f t="shared" si="41"/>
        <v>0</v>
      </c>
      <c r="AL110" s="232"/>
      <c r="AM110" s="242">
        <f t="shared" si="42"/>
        <v>0</v>
      </c>
      <c r="AN110" s="228">
        <f>15</f>
        <v>15</v>
      </c>
      <c r="AO110" s="228">
        <v>0.75</v>
      </c>
      <c r="AP110" s="242" t="str">
        <f t="shared" si="43"/>
        <v>-</v>
      </c>
      <c r="AQ110" s="242" t="str">
        <f t="shared" si="44"/>
        <v>-</v>
      </c>
      <c r="AR110" s="245" t="str" cm="1">
        <f t="array" ref="AR110">IF($AM$20="A",
IFERROR(INDEX($BZ$33:$CC$35, $BQ110,), "-"),
IFERROR(INDEX(($BZ$26:$CC$28,$BZ$29:$CC$31), $BQ110, , $BR110), "-"))</f>
        <v>-</v>
      </c>
      <c r="AS110" s="245"/>
      <c r="AT110" s="245"/>
      <c r="AU110" s="245"/>
      <c r="AV110" s="246" t="str" cm="1">
        <f t="array" ref="AV110">IF($AM$20="A",
IFERROR(INDEX($CE$33:$CE$35, $BQ110), "-"),
IFERROR(INDEX(($CE$26:$CE$28, $CE$29:$CE$31), $BQ110, , $BR110), "-"))</f>
        <v>-</v>
      </c>
      <c r="AW110" s="242" t="str">
        <f t="shared" si="45"/>
        <v>-</v>
      </c>
      <c r="AX110" s="242" t="str">
        <f t="shared" si="45"/>
        <v>-</v>
      </c>
      <c r="AY110" s="242" t="str">
        <f t="shared" si="45"/>
        <v>-</v>
      </c>
      <c r="AZ110" s="242" t="str">
        <f t="shared" si="45"/>
        <v>-</v>
      </c>
      <c r="BA110" s="242" t="str">
        <f t="shared" si="46"/>
        <v>-</v>
      </c>
      <c r="BB110" s="242" t="str">
        <f t="shared" si="46"/>
        <v>-</v>
      </c>
      <c r="BC110" s="242" t="str">
        <f t="shared" si="46"/>
        <v>-</v>
      </c>
      <c r="BD110" s="242" t="str">
        <f t="shared" si="46"/>
        <v>-</v>
      </c>
      <c r="BE110" s="242" t="str">
        <f t="shared" si="47"/>
        <v>-</v>
      </c>
      <c r="BF110" s="242" t="str">
        <f t="shared" si="47"/>
        <v>-</v>
      </c>
      <c r="BG110" s="242" t="str">
        <f t="shared" si="47"/>
        <v>-</v>
      </c>
      <c r="BH110" s="242" t="str">
        <f t="shared" si="47"/>
        <v>-</v>
      </c>
      <c r="BI110" s="242" t="str">
        <f t="shared" si="48"/>
        <v>-</v>
      </c>
      <c r="BJ110" s="242" t="str">
        <f t="shared" si="48"/>
        <v>-</v>
      </c>
      <c r="BK110" s="242" t="str">
        <f t="shared" si="48"/>
        <v>-</v>
      </c>
      <c r="BL110" s="242" t="str">
        <f t="shared" si="48"/>
        <v>-</v>
      </c>
      <c r="BM110" s="245" t="str" cm="1">
        <f t="array" ref="BM110">IFERROR(INDEX($CD$38:$CD$41, $BT110), "-")</f>
        <v>-</v>
      </c>
      <c r="BN110" s="242" t="str" cm="1">
        <f t="array" ref="BN110">IFERROR(INDEX($CD$38:$CD$41, $BS110), "-")</f>
        <v>-</v>
      </c>
      <c r="BO110" s="242">
        <f t="shared" si="49"/>
        <v>0</v>
      </c>
      <c r="BP110" s="242">
        <f t="shared" si="50"/>
        <v>0</v>
      </c>
      <c r="BQ110" s="247" t="str">
        <f t="shared" si="33"/>
        <v>-</v>
      </c>
      <c r="BR110" s="247" t="str">
        <f t="shared" si="34"/>
        <v>-</v>
      </c>
      <c r="BS110" s="247" t="str">
        <f t="shared" si="35"/>
        <v>-</v>
      </c>
      <c r="BT110" s="247" t="str">
        <f t="shared" si="36"/>
        <v>-</v>
      </c>
      <c r="BU110" s="247">
        <f t="shared" si="51"/>
        <v>0</v>
      </c>
      <c r="BV110" s="247" t="str">
        <f t="shared" si="52"/>
        <v>-</v>
      </c>
      <c r="BW110" s="232"/>
      <c r="CF110" s="232"/>
    </row>
    <row r="111" spans="1:84" ht="12.75" customHeight="1" x14ac:dyDescent="0.2">
      <c r="A111" s="240"/>
      <c r="B111" s="228">
        <v>88</v>
      </c>
      <c r="C111" s="137"/>
      <c r="D111" s="65"/>
      <c r="E111" s="241" t="str">
        <f>IF(ISBLANK(D111), "", VLOOKUP(D111, Z!$A$2:$C$4127, 3, FALSE))</f>
        <v/>
      </c>
      <c r="F111" s="138"/>
      <c r="G111" s="120"/>
      <c r="H111" s="120"/>
      <c r="I111" s="120"/>
      <c r="J111" s="120"/>
      <c r="K111" s="139"/>
      <c r="L111" s="168"/>
      <c r="M111" s="139"/>
      <c r="N111" s="139"/>
      <c r="O111" s="242">
        <f t="shared" si="32"/>
        <v>0</v>
      </c>
      <c r="P111" s="139"/>
      <c r="Q111" s="242">
        <f t="shared" si="37"/>
        <v>0</v>
      </c>
      <c r="R111" s="242" t="str">
        <f t="shared" si="38"/>
        <v>-</v>
      </c>
      <c r="S111" s="140"/>
      <c r="T111" s="141"/>
      <c r="U111" s="120"/>
      <c r="V111" s="139"/>
      <c r="W111" s="166"/>
      <c r="X111" s="243">
        <f t="shared" si="39"/>
        <v>0</v>
      </c>
      <c r="Y111" s="140"/>
      <c r="Z111" s="141"/>
      <c r="AA111" s="139"/>
      <c r="AB111" s="120"/>
      <c r="AC111" s="139"/>
      <c r="AD111" s="166"/>
      <c r="AE111" s="243">
        <f t="shared" si="40"/>
        <v>0</v>
      </c>
      <c r="AF111" s="142"/>
      <c r="AG111" s="137"/>
      <c r="AH111" s="65"/>
      <c r="AI111" s="241" t="str">
        <f>IF(ISBLANK(AH111), "", VLOOKUP(AH111, Z!$A$2:$C$4127, 3, FALSE))</f>
        <v/>
      </c>
      <c r="AJ111" s="143"/>
      <c r="AK111" s="244">
        <f t="shared" si="41"/>
        <v>0</v>
      </c>
      <c r="AL111" s="232"/>
      <c r="AM111" s="242">
        <f t="shared" si="42"/>
        <v>0</v>
      </c>
      <c r="AN111" s="228">
        <f>15</f>
        <v>15</v>
      </c>
      <c r="AO111" s="228">
        <v>0.75</v>
      </c>
      <c r="AP111" s="242" t="str">
        <f t="shared" si="43"/>
        <v>-</v>
      </c>
      <c r="AQ111" s="242" t="str">
        <f t="shared" si="44"/>
        <v>-</v>
      </c>
      <c r="AR111" s="245" t="str" cm="1">
        <f t="array" ref="AR111">IF($AM$20="A",
IFERROR(INDEX($BZ$33:$CC$35, $BQ111,), "-"),
IFERROR(INDEX(($BZ$26:$CC$28,$BZ$29:$CC$31), $BQ111, , $BR111), "-"))</f>
        <v>-</v>
      </c>
      <c r="AS111" s="245"/>
      <c r="AT111" s="245"/>
      <c r="AU111" s="245"/>
      <c r="AV111" s="246" t="str" cm="1">
        <f t="array" ref="AV111">IF($AM$20="A",
IFERROR(INDEX($CE$33:$CE$35, $BQ111), "-"),
IFERROR(INDEX(($CE$26:$CE$28, $CE$29:$CE$31), $BQ111, , $BR111), "-"))</f>
        <v>-</v>
      </c>
      <c r="AW111" s="242" t="str">
        <f t="shared" si="45"/>
        <v>-</v>
      </c>
      <c r="AX111" s="242" t="str">
        <f t="shared" si="45"/>
        <v>-</v>
      </c>
      <c r="AY111" s="242" t="str">
        <f t="shared" si="45"/>
        <v>-</v>
      </c>
      <c r="AZ111" s="242" t="str">
        <f t="shared" si="45"/>
        <v>-</v>
      </c>
      <c r="BA111" s="242" t="str">
        <f t="shared" si="46"/>
        <v>-</v>
      </c>
      <c r="BB111" s="242" t="str">
        <f t="shared" si="46"/>
        <v>-</v>
      </c>
      <c r="BC111" s="242" t="str">
        <f t="shared" si="46"/>
        <v>-</v>
      </c>
      <c r="BD111" s="242" t="str">
        <f t="shared" si="46"/>
        <v>-</v>
      </c>
      <c r="BE111" s="242" t="str">
        <f t="shared" si="47"/>
        <v>-</v>
      </c>
      <c r="BF111" s="242" t="str">
        <f t="shared" si="47"/>
        <v>-</v>
      </c>
      <c r="BG111" s="242" t="str">
        <f t="shared" si="47"/>
        <v>-</v>
      </c>
      <c r="BH111" s="242" t="str">
        <f t="shared" si="47"/>
        <v>-</v>
      </c>
      <c r="BI111" s="242" t="str">
        <f t="shared" si="48"/>
        <v>-</v>
      </c>
      <c r="BJ111" s="242" t="str">
        <f t="shared" si="48"/>
        <v>-</v>
      </c>
      <c r="BK111" s="242" t="str">
        <f t="shared" si="48"/>
        <v>-</v>
      </c>
      <c r="BL111" s="242" t="str">
        <f t="shared" si="48"/>
        <v>-</v>
      </c>
      <c r="BM111" s="245" t="str" cm="1">
        <f t="array" ref="BM111">IFERROR(INDEX($CD$38:$CD$41, $BT111), "-")</f>
        <v>-</v>
      </c>
      <c r="BN111" s="242" t="str" cm="1">
        <f t="array" ref="BN111">IFERROR(INDEX($CD$38:$CD$41, $BS111), "-")</f>
        <v>-</v>
      </c>
      <c r="BO111" s="242">
        <f t="shared" si="49"/>
        <v>0</v>
      </c>
      <c r="BP111" s="242">
        <f t="shared" si="50"/>
        <v>0</v>
      </c>
      <c r="BQ111" s="247" t="str">
        <f t="shared" si="33"/>
        <v>-</v>
      </c>
      <c r="BR111" s="247" t="str">
        <f t="shared" si="34"/>
        <v>-</v>
      </c>
      <c r="BS111" s="247" t="str">
        <f t="shared" si="35"/>
        <v>-</v>
      </c>
      <c r="BT111" s="247" t="str">
        <f t="shared" si="36"/>
        <v>-</v>
      </c>
      <c r="BU111" s="247">
        <f t="shared" si="51"/>
        <v>0</v>
      </c>
      <c r="BV111" s="247" t="str">
        <f t="shared" si="52"/>
        <v>-</v>
      </c>
      <c r="BW111" s="232"/>
      <c r="CF111" s="232"/>
    </row>
    <row r="112" spans="1:84" ht="12.75" customHeight="1" x14ac:dyDescent="0.2">
      <c r="A112" s="240"/>
      <c r="B112" s="228">
        <v>89</v>
      </c>
      <c r="C112" s="137"/>
      <c r="D112" s="65"/>
      <c r="E112" s="241" t="str">
        <f>IF(ISBLANK(D112), "", VLOOKUP(D112, Z!$A$2:$C$4127, 3, FALSE))</f>
        <v/>
      </c>
      <c r="F112" s="138"/>
      <c r="G112" s="120"/>
      <c r="H112" s="120"/>
      <c r="I112" s="120"/>
      <c r="J112" s="120"/>
      <c r="K112" s="139"/>
      <c r="L112" s="168"/>
      <c r="M112" s="139"/>
      <c r="N112" s="139"/>
      <c r="O112" s="242">
        <f t="shared" si="32"/>
        <v>0</v>
      </c>
      <c r="P112" s="139"/>
      <c r="Q112" s="242">
        <f t="shared" si="37"/>
        <v>0</v>
      </c>
      <c r="R112" s="242" t="str">
        <f t="shared" si="38"/>
        <v>-</v>
      </c>
      <c r="S112" s="140"/>
      <c r="T112" s="141"/>
      <c r="U112" s="120"/>
      <c r="V112" s="139"/>
      <c r="W112" s="166"/>
      <c r="X112" s="243">
        <f t="shared" si="39"/>
        <v>0</v>
      </c>
      <c r="Y112" s="140"/>
      <c r="Z112" s="141"/>
      <c r="AA112" s="139"/>
      <c r="AB112" s="120"/>
      <c r="AC112" s="139"/>
      <c r="AD112" s="166"/>
      <c r="AE112" s="243">
        <f t="shared" si="40"/>
        <v>0</v>
      </c>
      <c r="AF112" s="142"/>
      <c r="AG112" s="137"/>
      <c r="AH112" s="65"/>
      <c r="AI112" s="241" t="str">
        <f>IF(ISBLANK(AH112), "", VLOOKUP(AH112, Z!$A$2:$C$4127, 3, FALSE))</f>
        <v/>
      </c>
      <c r="AJ112" s="143"/>
      <c r="AK112" s="244">
        <f t="shared" si="41"/>
        <v>0</v>
      </c>
      <c r="AL112" s="232"/>
      <c r="AM112" s="242">
        <f t="shared" si="42"/>
        <v>0</v>
      </c>
      <c r="AN112" s="228">
        <f>15</f>
        <v>15</v>
      </c>
      <c r="AO112" s="228">
        <v>0.75</v>
      </c>
      <c r="AP112" s="242" t="str">
        <f t="shared" si="43"/>
        <v>-</v>
      </c>
      <c r="AQ112" s="242" t="str">
        <f t="shared" si="44"/>
        <v>-</v>
      </c>
      <c r="AR112" s="245" t="str" cm="1">
        <f t="array" ref="AR112">IF($AM$20="A",
IFERROR(INDEX($BZ$33:$CC$35, $BQ112,), "-"),
IFERROR(INDEX(($BZ$26:$CC$28,$BZ$29:$CC$31), $BQ112, , $BR112), "-"))</f>
        <v>-</v>
      </c>
      <c r="AS112" s="245"/>
      <c r="AT112" s="245"/>
      <c r="AU112" s="245"/>
      <c r="AV112" s="246" t="str" cm="1">
        <f t="array" ref="AV112">IF($AM$20="A",
IFERROR(INDEX($CE$33:$CE$35, $BQ112), "-"),
IFERROR(INDEX(($CE$26:$CE$28, $CE$29:$CE$31), $BQ112, , $BR112), "-"))</f>
        <v>-</v>
      </c>
      <c r="AW112" s="242" t="str">
        <f t="shared" si="45"/>
        <v>-</v>
      </c>
      <c r="AX112" s="242" t="str">
        <f t="shared" si="45"/>
        <v>-</v>
      </c>
      <c r="AY112" s="242" t="str">
        <f t="shared" si="45"/>
        <v>-</v>
      </c>
      <c r="AZ112" s="242" t="str">
        <f t="shared" si="45"/>
        <v>-</v>
      </c>
      <c r="BA112" s="242" t="str">
        <f t="shared" si="46"/>
        <v>-</v>
      </c>
      <c r="BB112" s="242" t="str">
        <f t="shared" si="46"/>
        <v>-</v>
      </c>
      <c r="BC112" s="242" t="str">
        <f t="shared" si="46"/>
        <v>-</v>
      </c>
      <c r="BD112" s="242" t="str">
        <f t="shared" si="46"/>
        <v>-</v>
      </c>
      <c r="BE112" s="242" t="str">
        <f t="shared" si="47"/>
        <v>-</v>
      </c>
      <c r="BF112" s="242" t="str">
        <f t="shared" si="47"/>
        <v>-</v>
      </c>
      <c r="BG112" s="242" t="str">
        <f t="shared" si="47"/>
        <v>-</v>
      </c>
      <c r="BH112" s="242" t="str">
        <f t="shared" si="47"/>
        <v>-</v>
      </c>
      <c r="BI112" s="242" t="str">
        <f t="shared" si="48"/>
        <v>-</v>
      </c>
      <c r="BJ112" s="242" t="str">
        <f t="shared" si="48"/>
        <v>-</v>
      </c>
      <c r="BK112" s="242" t="str">
        <f t="shared" si="48"/>
        <v>-</v>
      </c>
      <c r="BL112" s="242" t="str">
        <f t="shared" si="48"/>
        <v>-</v>
      </c>
      <c r="BM112" s="245" t="str" cm="1">
        <f t="array" ref="BM112">IFERROR(INDEX($CD$38:$CD$41, $BT112), "-")</f>
        <v>-</v>
      </c>
      <c r="BN112" s="242" t="str" cm="1">
        <f t="array" ref="BN112">IFERROR(INDEX($CD$38:$CD$41, $BS112), "-")</f>
        <v>-</v>
      </c>
      <c r="BO112" s="242">
        <f t="shared" si="49"/>
        <v>0</v>
      </c>
      <c r="BP112" s="242">
        <f t="shared" si="50"/>
        <v>0</v>
      </c>
      <c r="BQ112" s="247" t="str">
        <f t="shared" si="33"/>
        <v>-</v>
      </c>
      <c r="BR112" s="247" t="str">
        <f t="shared" si="34"/>
        <v>-</v>
      </c>
      <c r="BS112" s="247" t="str">
        <f t="shared" si="35"/>
        <v>-</v>
      </c>
      <c r="BT112" s="247" t="str">
        <f t="shared" si="36"/>
        <v>-</v>
      </c>
      <c r="BU112" s="247">
        <f t="shared" si="51"/>
        <v>0</v>
      </c>
      <c r="BV112" s="247" t="str">
        <f t="shared" si="52"/>
        <v>-</v>
      </c>
      <c r="BW112" s="232"/>
      <c r="CF112" s="232"/>
    </row>
    <row r="113" spans="1:84" ht="12.75" customHeight="1" x14ac:dyDescent="0.2">
      <c r="A113" s="240"/>
      <c r="B113" s="228">
        <v>90</v>
      </c>
      <c r="C113" s="137"/>
      <c r="D113" s="65"/>
      <c r="E113" s="241" t="str">
        <f>IF(ISBLANK(D113), "", VLOOKUP(D113, Z!$A$2:$C$4127, 3, FALSE))</f>
        <v/>
      </c>
      <c r="F113" s="138"/>
      <c r="G113" s="120"/>
      <c r="H113" s="120"/>
      <c r="I113" s="120"/>
      <c r="J113" s="120"/>
      <c r="K113" s="139"/>
      <c r="L113" s="168"/>
      <c r="M113" s="139"/>
      <c r="N113" s="139"/>
      <c r="O113" s="242">
        <f t="shared" si="32"/>
        <v>0</v>
      </c>
      <c r="P113" s="139"/>
      <c r="Q113" s="242">
        <f t="shared" si="37"/>
        <v>0</v>
      </c>
      <c r="R113" s="242" t="str">
        <f t="shared" si="38"/>
        <v>-</v>
      </c>
      <c r="S113" s="140"/>
      <c r="T113" s="141"/>
      <c r="U113" s="120"/>
      <c r="V113" s="139"/>
      <c r="W113" s="166"/>
      <c r="X113" s="243">
        <f t="shared" si="39"/>
        <v>0</v>
      </c>
      <c r="Y113" s="140"/>
      <c r="Z113" s="141"/>
      <c r="AA113" s="139"/>
      <c r="AB113" s="120"/>
      <c r="AC113" s="139"/>
      <c r="AD113" s="166"/>
      <c r="AE113" s="243">
        <f t="shared" si="40"/>
        <v>0</v>
      </c>
      <c r="AF113" s="142"/>
      <c r="AG113" s="137"/>
      <c r="AH113" s="65"/>
      <c r="AI113" s="241" t="str">
        <f>IF(ISBLANK(AH113), "", VLOOKUP(AH113, Z!$A$2:$C$4127, 3, FALSE))</f>
        <v/>
      </c>
      <c r="AJ113" s="143"/>
      <c r="AK113" s="244">
        <f t="shared" si="41"/>
        <v>0</v>
      </c>
      <c r="AL113" s="232"/>
      <c r="AM113" s="242">
        <f t="shared" si="42"/>
        <v>0</v>
      </c>
      <c r="AN113" s="228">
        <f>15</f>
        <v>15</v>
      </c>
      <c r="AO113" s="228">
        <v>0.75</v>
      </c>
      <c r="AP113" s="242" t="str">
        <f t="shared" si="43"/>
        <v>-</v>
      </c>
      <c r="AQ113" s="242" t="str">
        <f t="shared" si="44"/>
        <v>-</v>
      </c>
      <c r="AR113" s="245" t="str" cm="1">
        <f t="array" ref="AR113">IF($AM$20="A",
IFERROR(INDEX($BZ$33:$CC$35, $BQ113,), "-"),
IFERROR(INDEX(($BZ$26:$CC$28,$BZ$29:$CC$31), $BQ113, , $BR113), "-"))</f>
        <v>-</v>
      </c>
      <c r="AS113" s="245"/>
      <c r="AT113" s="245"/>
      <c r="AU113" s="245"/>
      <c r="AV113" s="246" t="str" cm="1">
        <f t="array" ref="AV113">IF($AM$20="A",
IFERROR(INDEX($CE$33:$CE$35, $BQ113), "-"),
IFERROR(INDEX(($CE$26:$CE$28, $CE$29:$CE$31), $BQ113, , $BR113), "-"))</f>
        <v>-</v>
      </c>
      <c r="AW113" s="242" t="str">
        <f t="shared" si="45"/>
        <v>-</v>
      </c>
      <c r="AX113" s="242" t="str">
        <f t="shared" si="45"/>
        <v>-</v>
      </c>
      <c r="AY113" s="242" t="str">
        <f t="shared" si="45"/>
        <v>-</v>
      </c>
      <c r="AZ113" s="242" t="str">
        <f t="shared" si="45"/>
        <v>-</v>
      </c>
      <c r="BA113" s="242" t="str">
        <f t="shared" si="46"/>
        <v>-</v>
      </c>
      <c r="BB113" s="242" t="str">
        <f t="shared" si="46"/>
        <v>-</v>
      </c>
      <c r="BC113" s="242" t="str">
        <f t="shared" si="46"/>
        <v>-</v>
      </c>
      <c r="BD113" s="242" t="str">
        <f t="shared" si="46"/>
        <v>-</v>
      </c>
      <c r="BE113" s="242" t="str">
        <f t="shared" si="47"/>
        <v>-</v>
      </c>
      <c r="BF113" s="242" t="str">
        <f t="shared" si="47"/>
        <v>-</v>
      </c>
      <c r="BG113" s="242" t="str">
        <f t="shared" si="47"/>
        <v>-</v>
      </c>
      <c r="BH113" s="242" t="str">
        <f t="shared" si="47"/>
        <v>-</v>
      </c>
      <c r="BI113" s="242" t="str">
        <f t="shared" si="48"/>
        <v>-</v>
      </c>
      <c r="BJ113" s="242" t="str">
        <f t="shared" si="48"/>
        <v>-</v>
      </c>
      <c r="BK113" s="242" t="str">
        <f t="shared" si="48"/>
        <v>-</v>
      </c>
      <c r="BL113" s="242" t="str">
        <f t="shared" si="48"/>
        <v>-</v>
      </c>
      <c r="BM113" s="245" t="str" cm="1">
        <f t="array" ref="BM113">IFERROR(INDEX($CD$38:$CD$41, $BT113), "-")</f>
        <v>-</v>
      </c>
      <c r="BN113" s="242" t="str" cm="1">
        <f t="array" ref="BN113">IFERROR(INDEX($CD$38:$CD$41, $BS113), "-")</f>
        <v>-</v>
      </c>
      <c r="BO113" s="242">
        <f t="shared" si="49"/>
        <v>0</v>
      </c>
      <c r="BP113" s="242">
        <f t="shared" si="50"/>
        <v>0</v>
      </c>
      <c r="BQ113" s="247" t="str">
        <f t="shared" si="33"/>
        <v>-</v>
      </c>
      <c r="BR113" s="247" t="str">
        <f t="shared" si="34"/>
        <v>-</v>
      </c>
      <c r="BS113" s="247" t="str">
        <f t="shared" si="35"/>
        <v>-</v>
      </c>
      <c r="BT113" s="247" t="str">
        <f t="shared" si="36"/>
        <v>-</v>
      </c>
      <c r="BU113" s="247">
        <f t="shared" si="51"/>
        <v>0</v>
      </c>
      <c r="BV113" s="247" t="str">
        <f t="shared" si="52"/>
        <v>-</v>
      </c>
      <c r="BW113" s="232"/>
      <c r="CF113" s="232"/>
    </row>
    <row r="114" spans="1:84" ht="12.75" customHeight="1" x14ac:dyDescent="0.2">
      <c r="A114" s="240"/>
      <c r="B114" s="228">
        <v>91</v>
      </c>
      <c r="C114" s="137"/>
      <c r="D114" s="65"/>
      <c r="E114" s="241" t="str">
        <f>IF(ISBLANK(D114), "", VLOOKUP(D114, Z!$A$2:$C$4127, 3, FALSE))</f>
        <v/>
      </c>
      <c r="F114" s="138"/>
      <c r="G114" s="120"/>
      <c r="H114" s="120"/>
      <c r="I114" s="120"/>
      <c r="J114" s="120"/>
      <c r="K114" s="139"/>
      <c r="L114" s="168"/>
      <c r="M114" s="139"/>
      <c r="N114" s="139"/>
      <c r="O114" s="242">
        <f t="shared" si="32"/>
        <v>0</v>
      </c>
      <c r="P114" s="139"/>
      <c r="Q114" s="242">
        <f t="shared" si="37"/>
        <v>0</v>
      </c>
      <c r="R114" s="242" t="str">
        <f t="shared" si="38"/>
        <v>-</v>
      </c>
      <c r="S114" s="140"/>
      <c r="T114" s="141"/>
      <c r="U114" s="120"/>
      <c r="V114" s="139"/>
      <c r="W114" s="166"/>
      <c r="X114" s="243">
        <f t="shared" si="39"/>
        <v>0</v>
      </c>
      <c r="Y114" s="140"/>
      <c r="Z114" s="141"/>
      <c r="AA114" s="139"/>
      <c r="AB114" s="120"/>
      <c r="AC114" s="139"/>
      <c r="AD114" s="166"/>
      <c r="AE114" s="243">
        <f t="shared" si="40"/>
        <v>0</v>
      </c>
      <c r="AF114" s="142"/>
      <c r="AG114" s="137"/>
      <c r="AH114" s="65"/>
      <c r="AI114" s="241" t="str">
        <f>IF(ISBLANK(AH114), "", VLOOKUP(AH114, Z!$A$2:$C$4127, 3, FALSE))</f>
        <v/>
      </c>
      <c r="AJ114" s="143"/>
      <c r="AK114" s="244">
        <f t="shared" si="41"/>
        <v>0</v>
      </c>
      <c r="AL114" s="232"/>
      <c r="AM114" s="242">
        <f t="shared" si="42"/>
        <v>0</v>
      </c>
      <c r="AN114" s="228">
        <f>15</f>
        <v>15</v>
      </c>
      <c r="AO114" s="228">
        <v>0.75</v>
      </c>
      <c r="AP114" s="242" t="str">
        <f t="shared" si="43"/>
        <v>-</v>
      </c>
      <c r="AQ114" s="242" t="str">
        <f t="shared" si="44"/>
        <v>-</v>
      </c>
      <c r="AR114" s="245" t="str" cm="1">
        <f t="array" ref="AR114">IF($AM$20="A",
IFERROR(INDEX($BZ$33:$CC$35, $BQ114,), "-"),
IFERROR(INDEX(($BZ$26:$CC$28,$BZ$29:$CC$31), $BQ114, , $BR114), "-"))</f>
        <v>-</v>
      </c>
      <c r="AS114" s="245"/>
      <c r="AT114" s="245"/>
      <c r="AU114" s="245"/>
      <c r="AV114" s="246" t="str" cm="1">
        <f t="array" ref="AV114">IF($AM$20="A",
IFERROR(INDEX($CE$33:$CE$35, $BQ114), "-"),
IFERROR(INDEX(($CE$26:$CE$28, $CE$29:$CE$31), $BQ114, , $BR114), "-"))</f>
        <v>-</v>
      </c>
      <c r="AW114" s="242" t="str">
        <f t="shared" si="45"/>
        <v>-</v>
      </c>
      <c r="AX114" s="242" t="str">
        <f t="shared" si="45"/>
        <v>-</v>
      </c>
      <c r="AY114" s="242" t="str">
        <f t="shared" si="45"/>
        <v>-</v>
      </c>
      <c r="AZ114" s="242" t="str">
        <f t="shared" si="45"/>
        <v>-</v>
      </c>
      <c r="BA114" s="242" t="str">
        <f t="shared" si="46"/>
        <v>-</v>
      </c>
      <c r="BB114" s="242" t="str">
        <f t="shared" si="46"/>
        <v>-</v>
      </c>
      <c r="BC114" s="242" t="str">
        <f t="shared" si="46"/>
        <v>-</v>
      </c>
      <c r="BD114" s="242" t="str">
        <f t="shared" si="46"/>
        <v>-</v>
      </c>
      <c r="BE114" s="242" t="str">
        <f t="shared" si="47"/>
        <v>-</v>
      </c>
      <c r="BF114" s="242" t="str">
        <f t="shared" si="47"/>
        <v>-</v>
      </c>
      <c r="BG114" s="242" t="str">
        <f t="shared" si="47"/>
        <v>-</v>
      </c>
      <c r="BH114" s="242" t="str">
        <f t="shared" si="47"/>
        <v>-</v>
      </c>
      <c r="BI114" s="242" t="str">
        <f t="shared" si="48"/>
        <v>-</v>
      </c>
      <c r="BJ114" s="242" t="str">
        <f t="shared" si="48"/>
        <v>-</v>
      </c>
      <c r="BK114" s="242" t="str">
        <f t="shared" si="48"/>
        <v>-</v>
      </c>
      <c r="BL114" s="242" t="str">
        <f t="shared" si="48"/>
        <v>-</v>
      </c>
      <c r="BM114" s="245" t="str" cm="1">
        <f t="array" ref="BM114">IFERROR(INDEX($CD$38:$CD$41, $BT114), "-")</f>
        <v>-</v>
      </c>
      <c r="BN114" s="242" t="str" cm="1">
        <f t="array" ref="BN114">IFERROR(INDEX($CD$38:$CD$41, $BS114), "-")</f>
        <v>-</v>
      </c>
      <c r="BO114" s="242">
        <f t="shared" si="49"/>
        <v>0</v>
      </c>
      <c r="BP114" s="242">
        <f t="shared" si="50"/>
        <v>0</v>
      </c>
      <c r="BQ114" s="247" t="str">
        <f t="shared" si="33"/>
        <v>-</v>
      </c>
      <c r="BR114" s="247" t="str">
        <f t="shared" si="34"/>
        <v>-</v>
      </c>
      <c r="BS114" s="247" t="str">
        <f t="shared" si="35"/>
        <v>-</v>
      </c>
      <c r="BT114" s="247" t="str">
        <f t="shared" si="36"/>
        <v>-</v>
      </c>
      <c r="BU114" s="247">
        <f t="shared" si="51"/>
        <v>0</v>
      </c>
      <c r="BV114" s="247" t="str">
        <f t="shared" si="52"/>
        <v>-</v>
      </c>
      <c r="BW114" s="232"/>
      <c r="CF114" s="232"/>
    </row>
    <row r="115" spans="1:84" ht="12.75" customHeight="1" x14ac:dyDescent="0.2">
      <c r="A115" s="240"/>
      <c r="B115" s="228">
        <v>92</v>
      </c>
      <c r="C115" s="137"/>
      <c r="D115" s="65"/>
      <c r="E115" s="241" t="str">
        <f>IF(ISBLANK(D115), "", VLOOKUP(D115, Z!$A$2:$C$4127, 3, FALSE))</f>
        <v/>
      </c>
      <c r="F115" s="138"/>
      <c r="G115" s="120"/>
      <c r="H115" s="120"/>
      <c r="I115" s="120"/>
      <c r="J115" s="120"/>
      <c r="K115" s="139"/>
      <c r="L115" s="168"/>
      <c r="M115" s="139"/>
      <c r="N115" s="139"/>
      <c r="O115" s="242">
        <f t="shared" si="32"/>
        <v>0</v>
      </c>
      <c r="P115" s="139"/>
      <c r="Q115" s="242">
        <f t="shared" si="37"/>
        <v>0</v>
      </c>
      <c r="R115" s="242" t="str">
        <f t="shared" si="38"/>
        <v>-</v>
      </c>
      <c r="S115" s="140"/>
      <c r="T115" s="141"/>
      <c r="U115" s="120"/>
      <c r="V115" s="139"/>
      <c r="W115" s="166"/>
      <c r="X115" s="243">
        <f t="shared" si="39"/>
        <v>0</v>
      </c>
      <c r="Y115" s="140"/>
      <c r="Z115" s="141"/>
      <c r="AA115" s="139"/>
      <c r="AB115" s="120"/>
      <c r="AC115" s="139"/>
      <c r="AD115" s="166"/>
      <c r="AE115" s="243">
        <f t="shared" si="40"/>
        <v>0</v>
      </c>
      <c r="AF115" s="142"/>
      <c r="AG115" s="137"/>
      <c r="AH115" s="65"/>
      <c r="AI115" s="241" t="str">
        <f>IF(ISBLANK(AH115), "", VLOOKUP(AH115, Z!$A$2:$C$4127, 3, FALSE))</f>
        <v/>
      </c>
      <c r="AJ115" s="143"/>
      <c r="AK115" s="244">
        <f t="shared" si="41"/>
        <v>0</v>
      </c>
      <c r="AL115" s="232"/>
      <c r="AM115" s="242">
        <f t="shared" si="42"/>
        <v>0</v>
      </c>
      <c r="AN115" s="228">
        <f>15</f>
        <v>15</v>
      </c>
      <c r="AO115" s="228">
        <v>0.75</v>
      </c>
      <c r="AP115" s="242" t="str">
        <f t="shared" si="43"/>
        <v>-</v>
      </c>
      <c r="AQ115" s="242" t="str">
        <f t="shared" si="44"/>
        <v>-</v>
      </c>
      <c r="AR115" s="245" t="str" cm="1">
        <f t="array" ref="AR115">IF($AM$20="A",
IFERROR(INDEX($BZ$33:$CC$35, $BQ115,), "-"),
IFERROR(INDEX(($BZ$26:$CC$28,$BZ$29:$CC$31), $BQ115, , $BR115), "-"))</f>
        <v>-</v>
      </c>
      <c r="AS115" s="245"/>
      <c r="AT115" s="245"/>
      <c r="AU115" s="245"/>
      <c r="AV115" s="246" t="str" cm="1">
        <f t="array" ref="AV115">IF($AM$20="A",
IFERROR(INDEX($CE$33:$CE$35, $BQ115), "-"),
IFERROR(INDEX(($CE$26:$CE$28, $CE$29:$CE$31), $BQ115, , $BR115), "-"))</f>
        <v>-</v>
      </c>
      <c r="AW115" s="242" t="str">
        <f t="shared" si="45"/>
        <v>-</v>
      </c>
      <c r="AX115" s="242" t="str">
        <f t="shared" si="45"/>
        <v>-</v>
      </c>
      <c r="AY115" s="242" t="str">
        <f t="shared" si="45"/>
        <v>-</v>
      </c>
      <c r="AZ115" s="242" t="str">
        <f t="shared" si="45"/>
        <v>-</v>
      </c>
      <c r="BA115" s="242" t="str">
        <f t="shared" si="46"/>
        <v>-</v>
      </c>
      <c r="BB115" s="242" t="str">
        <f t="shared" si="46"/>
        <v>-</v>
      </c>
      <c r="BC115" s="242" t="str">
        <f t="shared" si="46"/>
        <v>-</v>
      </c>
      <c r="BD115" s="242" t="str">
        <f t="shared" si="46"/>
        <v>-</v>
      </c>
      <c r="BE115" s="242" t="str">
        <f t="shared" si="47"/>
        <v>-</v>
      </c>
      <c r="BF115" s="242" t="str">
        <f t="shared" si="47"/>
        <v>-</v>
      </c>
      <c r="BG115" s="242" t="str">
        <f t="shared" si="47"/>
        <v>-</v>
      </c>
      <c r="BH115" s="242" t="str">
        <f t="shared" si="47"/>
        <v>-</v>
      </c>
      <c r="BI115" s="242" t="str">
        <f t="shared" si="48"/>
        <v>-</v>
      </c>
      <c r="BJ115" s="242" t="str">
        <f t="shared" si="48"/>
        <v>-</v>
      </c>
      <c r="BK115" s="242" t="str">
        <f t="shared" si="48"/>
        <v>-</v>
      </c>
      <c r="BL115" s="242" t="str">
        <f t="shared" si="48"/>
        <v>-</v>
      </c>
      <c r="BM115" s="245" t="str" cm="1">
        <f t="array" ref="BM115">IFERROR(INDEX($CD$38:$CD$41, $BT115), "-")</f>
        <v>-</v>
      </c>
      <c r="BN115" s="242" t="str" cm="1">
        <f t="array" ref="BN115">IFERROR(INDEX($CD$38:$CD$41, $BS115), "-")</f>
        <v>-</v>
      </c>
      <c r="BO115" s="242">
        <f t="shared" si="49"/>
        <v>0</v>
      </c>
      <c r="BP115" s="242">
        <f t="shared" si="50"/>
        <v>0</v>
      </c>
      <c r="BQ115" s="247" t="str">
        <f t="shared" si="33"/>
        <v>-</v>
      </c>
      <c r="BR115" s="247" t="str">
        <f t="shared" si="34"/>
        <v>-</v>
      </c>
      <c r="BS115" s="247" t="str">
        <f t="shared" si="35"/>
        <v>-</v>
      </c>
      <c r="BT115" s="247" t="str">
        <f t="shared" si="36"/>
        <v>-</v>
      </c>
      <c r="BU115" s="247">
        <f t="shared" si="51"/>
        <v>0</v>
      </c>
      <c r="BV115" s="247" t="str">
        <f t="shared" si="52"/>
        <v>-</v>
      </c>
      <c r="BW115" s="232"/>
      <c r="CF115" s="232"/>
    </row>
    <row r="116" spans="1:84" ht="12.75" customHeight="1" x14ac:dyDescent="0.2">
      <c r="A116" s="240"/>
      <c r="B116" s="228">
        <v>93</v>
      </c>
      <c r="C116" s="137"/>
      <c r="D116" s="65"/>
      <c r="E116" s="241" t="str">
        <f>IF(ISBLANK(D116), "", VLOOKUP(D116, Z!$A$2:$C$4127, 3, FALSE))</f>
        <v/>
      </c>
      <c r="F116" s="138"/>
      <c r="G116" s="120"/>
      <c r="H116" s="120"/>
      <c r="I116" s="120"/>
      <c r="J116" s="120"/>
      <c r="K116" s="139"/>
      <c r="L116" s="168"/>
      <c r="M116" s="139"/>
      <c r="N116" s="139"/>
      <c r="O116" s="242">
        <f t="shared" si="32"/>
        <v>0</v>
      </c>
      <c r="P116" s="139"/>
      <c r="Q116" s="242">
        <f t="shared" si="37"/>
        <v>0</v>
      </c>
      <c r="R116" s="242" t="str">
        <f t="shared" si="38"/>
        <v>-</v>
      </c>
      <c r="S116" s="140"/>
      <c r="T116" s="141"/>
      <c r="U116" s="120"/>
      <c r="V116" s="139"/>
      <c r="W116" s="166"/>
      <c r="X116" s="243">
        <f t="shared" si="39"/>
        <v>0</v>
      </c>
      <c r="Y116" s="140"/>
      <c r="Z116" s="141"/>
      <c r="AA116" s="139"/>
      <c r="AB116" s="120"/>
      <c r="AC116" s="139"/>
      <c r="AD116" s="166"/>
      <c r="AE116" s="243">
        <f t="shared" si="40"/>
        <v>0</v>
      </c>
      <c r="AF116" s="142"/>
      <c r="AG116" s="137"/>
      <c r="AH116" s="65"/>
      <c r="AI116" s="241" t="str">
        <f>IF(ISBLANK(AH116), "", VLOOKUP(AH116, Z!$A$2:$C$4127, 3, FALSE))</f>
        <v/>
      </c>
      <c r="AJ116" s="143"/>
      <c r="AK116" s="244">
        <f t="shared" si="41"/>
        <v>0</v>
      </c>
      <c r="AL116" s="232"/>
      <c r="AM116" s="242">
        <f t="shared" si="42"/>
        <v>0</v>
      </c>
      <c r="AN116" s="228">
        <f>15</f>
        <v>15</v>
      </c>
      <c r="AO116" s="228">
        <v>0.75</v>
      </c>
      <c r="AP116" s="242" t="str">
        <f t="shared" si="43"/>
        <v>-</v>
      </c>
      <c r="AQ116" s="242" t="str">
        <f t="shared" si="44"/>
        <v>-</v>
      </c>
      <c r="AR116" s="245" t="str" cm="1">
        <f t="array" ref="AR116">IF($AM$20="A",
IFERROR(INDEX($BZ$33:$CC$35, $BQ116,), "-"),
IFERROR(INDEX(($BZ$26:$CC$28,$BZ$29:$CC$31), $BQ116, , $BR116), "-"))</f>
        <v>-</v>
      </c>
      <c r="AS116" s="245"/>
      <c r="AT116" s="245"/>
      <c r="AU116" s="245"/>
      <c r="AV116" s="246" t="str" cm="1">
        <f t="array" ref="AV116">IF($AM$20="A",
IFERROR(INDEX($CE$33:$CE$35, $BQ116), "-"),
IFERROR(INDEX(($CE$26:$CE$28, $CE$29:$CE$31), $BQ116, , $BR116), "-"))</f>
        <v>-</v>
      </c>
      <c r="AW116" s="242" t="str">
        <f t="shared" si="45"/>
        <v>-</v>
      </c>
      <c r="AX116" s="242" t="str">
        <f t="shared" si="45"/>
        <v>-</v>
      </c>
      <c r="AY116" s="242" t="str">
        <f t="shared" si="45"/>
        <v>-</v>
      </c>
      <c r="AZ116" s="242" t="str">
        <f t="shared" si="45"/>
        <v>-</v>
      </c>
      <c r="BA116" s="242" t="str">
        <f t="shared" si="46"/>
        <v>-</v>
      </c>
      <c r="BB116" s="242" t="str">
        <f t="shared" si="46"/>
        <v>-</v>
      </c>
      <c r="BC116" s="242" t="str">
        <f t="shared" si="46"/>
        <v>-</v>
      </c>
      <c r="BD116" s="242" t="str">
        <f t="shared" si="46"/>
        <v>-</v>
      </c>
      <c r="BE116" s="242" t="str">
        <f t="shared" si="47"/>
        <v>-</v>
      </c>
      <c r="BF116" s="242" t="str">
        <f t="shared" si="47"/>
        <v>-</v>
      </c>
      <c r="BG116" s="242" t="str">
        <f t="shared" si="47"/>
        <v>-</v>
      </c>
      <c r="BH116" s="242" t="str">
        <f t="shared" si="47"/>
        <v>-</v>
      </c>
      <c r="BI116" s="242" t="str">
        <f t="shared" si="48"/>
        <v>-</v>
      </c>
      <c r="BJ116" s="242" t="str">
        <f t="shared" si="48"/>
        <v>-</v>
      </c>
      <c r="BK116" s="242" t="str">
        <f t="shared" si="48"/>
        <v>-</v>
      </c>
      <c r="BL116" s="242" t="str">
        <f t="shared" si="48"/>
        <v>-</v>
      </c>
      <c r="BM116" s="245" t="str" cm="1">
        <f t="array" ref="BM116">IFERROR(INDEX($CD$38:$CD$41, $BT116), "-")</f>
        <v>-</v>
      </c>
      <c r="BN116" s="242" t="str" cm="1">
        <f t="array" ref="BN116">IFERROR(INDEX($CD$38:$CD$41, $BS116), "-")</f>
        <v>-</v>
      </c>
      <c r="BO116" s="242">
        <f t="shared" si="49"/>
        <v>0</v>
      </c>
      <c r="BP116" s="242">
        <f t="shared" si="50"/>
        <v>0</v>
      </c>
      <c r="BQ116" s="247" t="str">
        <f t="shared" si="33"/>
        <v>-</v>
      </c>
      <c r="BR116" s="247" t="str">
        <f t="shared" si="34"/>
        <v>-</v>
      </c>
      <c r="BS116" s="247" t="str">
        <f t="shared" si="35"/>
        <v>-</v>
      </c>
      <c r="BT116" s="247" t="str">
        <f t="shared" si="36"/>
        <v>-</v>
      </c>
      <c r="BU116" s="247">
        <f t="shared" si="51"/>
        <v>0</v>
      </c>
      <c r="BV116" s="247" t="str">
        <f t="shared" si="52"/>
        <v>-</v>
      </c>
      <c r="BW116" s="232"/>
      <c r="CF116" s="232"/>
    </row>
    <row r="117" spans="1:84" ht="12.75" customHeight="1" x14ac:dyDescent="0.2">
      <c r="A117" s="240"/>
      <c r="B117" s="228">
        <v>94</v>
      </c>
      <c r="C117" s="137"/>
      <c r="D117" s="65"/>
      <c r="E117" s="241" t="str">
        <f>IF(ISBLANK(D117), "", VLOOKUP(D117, Z!$A$2:$C$4127, 3, FALSE))</f>
        <v/>
      </c>
      <c r="F117" s="138"/>
      <c r="G117" s="120"/>
      <c r="H117" s="120"/>
      <c r="I117" s="120"/>
      <c r="J117" s="120"/>
      <c r="K117" s="139"/>
      <c r="L117" s="168"/>
      <c r="M117" s="139"/>
      <c r="N117" s="139"/>
      <c r="O117" s="242">
        <f t="shared" si="32"/>
        <v>0</v>
      </c>
      <c r="P117" s="139"/>
      <c r="Q117" s="242">
        <f t="shared" si="37"/>
        <v>0</v>
      </c>
      <c r="R117" s="242" t="str">
        <f t="shared" si="38"/>
        <v>-</v>
      </c>
      <c r="S117" s="140"/>
      <c r="T117" s="141"/>
      <c r="U117" s="120"/>
      <c r="V117" s="139"/>
      <c r="W117" s="166"/>
      <c r="X117" s="243">
        <f t="shared" si="39"/>
        <v>0</v>
      </c>
      <c r="Y117" s="140"/>
      <c r="Z117" s="141"/>
      <c r="AA117" s="139"/>
      <c r="AB117" s="120"/>
      <c r="AC117" s="139"/>
      <c r="AD117" s="166"/>
      <c r="AE117" s="243">
        <f t="shared" si="40"/>
        <v>0</v>
      </c>
      <c r="AF117" s="142"/>
      <c r="AG117" s="137"/>
      <c r="AH117" s="65"/>
      <c r="AI117" s="241" t="str">
        <f>IF(ISBLANK(AH117), "", VLOOKUP(AH117, Z!$A$2:$C$4127, 3, FALSE))</f>
        <v/>
      </c>
      <c r="AJ117" s="143"/>
      <c r="AK117" s="244">
        <f t="shared" si="41"/>
        <v>0</v>
      </c>
      <c r="AL117" s="232"/>
      <c r="AM117" s="242">
        <f t="shared" si="42"/>
        <v>0</v>
      </c>
      <c r="AN117" s="228">
        <f>15</f>
        <v>15</v>
      </c>
      <c r="AO117" s="228">
        <v>0.75</v>
      </c>
      <c r="AP117" s="242" t="str">
        <f t="shared" si="43"/>
        <v>-</v>
      </c>
      <c r="AQ117" s="242" t="str">
        <f t="shared" si="44"/>
        <v>-</v>
      </c>
      <c r="AR117" s="245" t="str" cm="1">
        <f t="array" ref="AR117">IF($AM$20="A",
IFERROR(INDEX($BZ$33:$CC$35, $BQ117,), "-"),
IFERROR(INDEX(($BZ$26:$CC$28,$BZ$29:$CC$31), $BQ117, , $BR117), "-"))</f>
        <v>-</v>
      </c>
      <c r="AS117" s="245"/>
      <c r="AT117" s="245"/>
      <c r="AU117" s="245"/>
      <c r="AV117" s="246" t="str" cm="1">
        <f t="array" ref="AV117">IF($AM$20="A",
IFERROR(INDEX($CE$33:$CE$35, $BQ117), "-"),
IFERROR(INDEX(($CE$26:$CE$28, $CE$29:$CE$31), $BQ117, , $BR117), "-"))</f>
        <v>-</v>
      </c>
      <c r="AW117" s="242" t="str">
        <f t="shared" si="45"/>
        <v>-</v>
      </c>
      <c r="AX117" s="242" t="str">
        <f t="shared" si="45"/>
        <v>-</v>
      </c>
      <c r="AY117" s="242" t="str">
        <f t="shared" si="45"/>
        <v>-</v>
      </c>
      <c r="AZ117" s="242" t="str">
        <f t="shared" si="45"/>
        <v>-</v>
      </c>
      <c r="BA117" s="242" t="str">
        <f t="shared" si="46"/>
        <v>-</v>
      </c>
      <c r="BB117" s="242" t="str">
        <f t="shared" si="46"/>
        <v>-</v>
      </c>
      <c r="BC117" s="242" t="str">
        <f t="shared" si="46"/>
        <v>-</v>
      </c>
      <c r="BD117" s="242" t="str">
        <f t="shared" si="46"/>
        <v>-</v>
      </c>
      <c r="BE117" s="242" t="str">
        <f t="shared" si="47"/>
        <v>-</v>
      </c>
      <c r="BF117" s="242" t="str">
        <f t="shared" si="47"/>
        <v>-</v>
      </c>
      <c r="BG117" s="242" t="str">
        <f t="shared" si="47"/>
        <v>-</v>
      </c>
      <c r="BH117" s="242" t="str">
        <f t="shared" si="47"/>
        <v>-</v>
      </c>
      <c r="BI117" s="242" t="str">
        <f t="shared" si="48"/>
        <v>-</v>
      </c>
      <c r="BJ117" s="242" t="str">
        <f t="shared" si="48"/>
        <v>-</v>
      </c>
      <c r="BK117" s="242" t="str">
        <f t="shared" si="48"/>
        <v>-</v>
      </c>
      <c r="BL117" s="242" t="str">
        <f t="shared" si="48"/>
        <v>-</v>
      </c>
      <c r="BM117" s="245" t="str" cm="1">
        <f t="array" ref="BM117">IFERROR(INDEX($CD$38:$CD$41, $BT117), "-")</f>
        <v>-</v>
      </c>
      <c r="BN117" s="242" t="str" cm="1">
        <f t="array" ref="BN117">IFERROR(INDEX($CD$38:$CD$41, $BS117), "-")</f>
        <v>-</v>
      </c>
      <c r="BO117" s="242">
        <f t="shared" si="49"/>
        <v>0</v>
      </c>
      <c r="BP117" s="242">
        <f t="shared" si="50"/>
        <v>0</v>
      </c>
      <c r="BQ117" s="247" t="str">
        <f t="shared" si="33"/>
        <v>-</v>
      </c>
      <c r="BR117" s="247" t="str">
        <f t="shared" si="34"/>
        <v>-</v>
      </c>
      <c r="BS117" s="247" t="str">
        <f t="shared" si="35"/>
        <v>-</v>
      </c>
      <c r="BT117" s="247" t="str">
        <f t="shared" si="36"/>
        <v>-</v>
      </c>
      <c r="BU117" s="247">
        <f t="shared" si="51"/>
        <v>0</v>
      </c>
      <c r="BV117" s="247" t="str">
        <f t="shared" si="52"/>
        <v>-</v>
      </c>
      <c r="BW117" s="232"/>
      <c r="CF117" s="232"/>
    </row>
    <row r="118" spans="1:84" ht="12.75" customHeight="1" x14ac:dyDescent="0.2">
      <c r="A118" s="240"/>
      <c r="B118" s="228">
        <v>95</v>
      </c>
      <c r="C118" s="137"/>
      <c r="D118" s="65"/>
      <c r="E118" s="241" t="str">
        <f>IF(ISBLANK(D118), "", VLOOKUP(D118, Z!$A$2:$C$4127, 3, FALSE))</f>
        <v/>
      </c>
      <c r="F118" s="138"/>
      <c r="G118" s="120"/>
      <c r="H118" s="120"/>
      <c r="I118" s="120"/>
      <c r="J118" s="120"/>
      <c r="K118" s="139"/>
      <c r="L118" s="168"/>
      <c r="M118" s="139"/>
      <c r="N118" s="139"/>
      <c r="O118" s="242">
        <f t="shared" si="32"/>
        <v>0</v>
      </c>
      <c r="P118" s="139"/>
      <c r="Q118" s="242">
        <f t="shared" si="37"/>
        <v>0</v>
      </c>
      <c r="R118" s="242" t="str">
        <f t="shared" si="38"/>
        <v>-</v>
      </c>
      <c r="S118" s="140"/>
      <c r="T118" s="141"/>
      <c r="U118" s="120"/>
      <c r="V118" s="139"/>
      <c r="W118" s="166"/>
      <c r="X118" s="243">
        <f t="shared" si="39"/>
        <v>0</v>
      </c>
      <c r="Y118" s="140"/>
      <c r="Z118" s="141"/>
      <c r="AA118" s="139"/>
      <c r="AB118" s="120"/>
      <c r="AC118" s="139"/>
      <c r="AD118" s="166"/>
      <c r="AE118" s="243">
        <f t="shared" si="40"/>
        <v>0</v>
      </c>
      <c r="AF118" s="142"/>
      <c r="AG118" s="137"/>
      <c r="AH118" s="65"/>
      <c r="AI118" s="241" t="str">
        <f>IF(ISBLANK(AH118), "", VLOOKUP(AH118, Z!$A$2:$C$4127, 3, FALSE))</f>
        <v/>
      </c>
      <c r="AJ118" s="143"/>
      <c r="AK118" s="244">
        <f t="shared" si="41"/>
        <v>0</v>
      </c>
      <c r="AL118" s="232"/>
      <c r="AM118" s="242">
        <f t="shared" si="42"/>
        <v>0</v>
      </c>
      <c r="AN118" s="228">
        <f>15</f>
        <v>15</v>
      </c>
      <c r="AO118" s="228">
        <v>0.75</v>
      </c>
      <c r="AP118" s="242" t="str">
        <f t="shared" si="43"/>
        <v>-</v>
      </c>
      <c r="AQ118" s="242" t="str">
        <f t="shared" si="44"/>
        <v>-</v>
      </c>
      <c r="AR118" s="245" t="str" cm="1">
        <f t="array" ref="AR118">IF($AM$20="A",
IFERROR(INDEX($BZ$33:$CC$35, $BQ118,), "-"),
IFERROR(INDEX(($BZ$26:$CC$28,$BZ$29:$CC$31), $BQ118, , $BR118), "-"))</f>
        <v>-</v>
      </c>
      <c r="AS118" s="245"/>
      <c r="AT118" s="245"/>
      <c r="AU118" s="245"/>
      <c r="AV118" s="246" t="str" cm="1">
        <f t="array" ref="AV118">IF($AM$20="A",
IFERROR(INDEX($CE$33:$CE$35, $BQ118), "-"),
IFERROR(INDEX(($CE$26:$CE$28, $CE$29:$CE$31), $BQ118, , $BR118), "-"))</f>
        <v>-</v>
      </c>
      <c r="AW118" s="242" t="str">
        <f t="shared" si="45"/>
        <v>-</v>
      </c>
      <c r="AX118" s="242" t="str">
        <f t="shared" si="45"/>
        <v>-</v>
      </c>
      <c r="AY118" s="242" t="str">
        <f t="shared" si="45"/>
        <v>-</v>
      </c>
      <c r="AZ118" s="242" t="str">
        <f t="shared" si="45"/>
        <v>-</v>
      </c>
      <c r="BA118" s="242" t="str">
        <f t="shared" si="46"/>
        <v>-</v>
      </c>
      <c r="BB118" s="242" t="str">
        <f t="shared" si="46"/>
        <v>-</v>
      </c>
      <c r="BC118" s="242" t="str">
        <f t="shared" si="46"/>
        <v>-</v>
      </c>
      <c r="BD118" s="242" t="str">
        <f t="shared" si="46"/>
        <v>-</v>
      </c>
      <c r="BE118" s="242" t="str">
        <f t="shared" si="47"/>
        <v>-</v>
      </c>
      <c r="BF118" s="242" t="str">
        <f t="shared" si="47"/>
        <v>-</v>
      </c>
      <c r="BG118" s="242" t="str">
        <f t="shared" si="47"/>
        <v>-</v>
      </c>
      <c r="BH118" s="242" t="str">
        <f t="shared" si="47"/>
        <v>-</v>
      </c>
      <c r="BI118" s="242" t="str">
        <f t="shared" si="48"/>
        <v>-</v>
      </c>
      <c r="BJ118" s="242" t="str">
        <f t="shared" si="48"/>
        <v>-</v>
      </c>
      <c r="BK118" s="242" t="str">
        <f t="shared" si="48"/>
        <v>-</v>
      </c>
      <c r="BL118" s="242" t="str">
        <f t="shared" si="48"/>
        <v>-</v>
      </c>
      <c r="BM118" s="245" t="str" cm="1">
        <f t="array" ref="BM118">IFERROR(INDEX($CD$38:$CD$41, $BT118), "-")</f>
        <v>-</v>
      </c>
      <c r="BN118" s="242" t="str" cm="1">
        <f t="array" ref="BN118">IFERROR(INDEX($CD$38:$CD$41, $BS118), "-")</f>
        <v>-</v>
      </c>
      <c r="BO118" s="242">
        <f t="shared" si="49"/>
        <v>0</v>
      </c>
      <c r="BP118" s="242">
        <f t="shared" si="50"/>
        <v>0</v>
      </c>
      <c r="BQ118" s="247" t="str">
        <f t="shared" si="33"/>
        <v>-</v>
      </c>
      <c r="BR118" s="247" t="str">
        <f t="shared" si="34"/>
        <v>-</v>
      </c>
      <c r="BS118" s="247" t="str">
        <f t="shared" si="35"/>
        <v>-</v>
      </c>
      <c r="BT118" s="247" t="str">
        <f t="shared" si="36"/>
        <v>-</v>
      </c>
      <c r="BU118" s="247">
        <f t="shared" si="51"/>
        <v>0</v>
      </c>
      <c r="BV118" s="247" t="str">
        <f t="shared" si="52"/>
        <v>-</v>
      </c>
      <c r="BW118" s="232"/>
      <c r="CF118" s="232"/>
    </row>
    <row r="119" spans="1:84" ht="12.75" customHeight="1" x14ac:dyDescent="0.2">
      <c r="A119" s="240"/>
      <c r="B119" s="228">
        <v>96</v>
      </c>
      <c r="C119" s="137"/>
      <c r="D119" s="65"/>
      <c r="E119" s="241" t="str">
        <f>IF(ISBLANK(D119), "", VLOOKUP(D119, Z!$A$2:$C$4127, 3, FALSE))</f>
        <v/>
      </c>
      <c r="F119" s="138"/>
      <c r="G119" s="120"/>
      <c r="H119" s="120"/>
      <c r="I119" s="120"/>
      <c r="J119" s="120"/>
      <c r="K119" s="139"/>
      <c r="L119" s="168"/>
      <c r="M119" s="139"/>
      <c r="N119" s="139"/>
      <c r="O119" s="242">
        <f t="shared" si="32"/>
        <v>0</v>
      </c>
      <c r="P119" s="139"/>
      <c r="Q119" s="242">
        <f t="shared" si="37"/>
        <v>0</v>
      </c>
      <c r="R119" s="242" t="str">
        <f t="shared" si="38"/>
        <v>-</v>
      </c>
      <c r="S119" s="140"/>
      <c r="T119" s="141"/>
      <c r="U119" s="120"/>
      <c r="V119" s="139"/>
      <c r="W119" s="166"/>
      <c r="X119" s="243">
        <f t="shared" si="39"/>
        <v>0</v>
      </c>
      <c r="Y119" s="140"/>
      <c r="Z119" s="141"/>
      <c r="AA119" s="139"/>
      <c r="AB119" s="120"/>
      <c r="AC119" s="139"/>
      <c r="AD119" s="166"/>
      <c r="AE119" s="243">
        <f t="shared" si="40"/>
        <v>0</v>
      </c>
      <c r="AF119" s="142"/>
      <c r="AG119" s="137"/>
      <c r="AH119" s="65"/>
      <c r="AI119" s="241" t="str">
        <f>IF(ISBLANK(AH119), "", VLOOKUP(AH119, Z!$A$2:$C$4127, 3, FALSE))</f>
        <v/>
      </c>
      <c r="AJ119" s="143"/>
      <c r="AK119" s="244">
        <f t="shared" si="41"/>
        <v>0</v>
      </c>
      <c r="AL119" s="232"/>
      <c r="AM119" s="242">
        <f t="shared" si="42"/>
        <v>0</v>
      </c>
      <c r="AN119" s="228">
        <f>15</f>
        <v>15</v>
      </c>
      <c r="AO119" s="228">
        <v>0.75</v>
      </c>
      <c r="AP119" s="242" t="str">
        <f t="shared" si="43"/>
        <v>-</v>
      </c>
      <c r="AQ119" s="242" t="str">
        <f t="shared" si="44"/>
        <v>-</v>
      </c>
      <c r="AR119" s="245" t="str" cm="1">
        <f t="array" ref="AR119">IF($AM$20="A",
IFERROR(INDEX($BZ$33:$CC$35, $BQ119,), "-"),
IFERROR(INDEX(($BZ$26:$CC$28,$BZ$29:$CC$31), $BQ119, , $BR119), "-"))</f>
        <v>-</v>
      </c>
      <c r="AS119" s="245"/>
      <c r="AT119" s="245"/>
      <c r="AU119" s="245"/>
      <c r="AV119" s="246" t="str" cm="1">
        <f t="array" ref="AV119">IF($AM$20="A",
IFERROR(INDEX($CE$33:$CE$35, $BQ119), "-"),
IFERROR(INDEX(($CE$26:$CE$28, $CE$29:$CE$31), $BQ119, , $BR119), "-"))</f>
        <v>-</v>
      </c>
      <c r="AW119" s="242" t="str">
        <f t="shared" si="45"/>
        <v>-</v>
      </c>
      <c r="AX119" s="242" t="str">
        <f t="shared" si="45"/>
        <v>-</v>
      </c>
      <c r="AY119" s="242" t="str">
        <f t="shared" si="45"/>
        <v>-</v>
      </c>
      <c r="AZ119" s="242" t="str">
        <f t="shared" si="45"/>
        <v>-</v>
      </c>
      <c r="BA119" s="242" t="str">
        <f t="shared" si="46"/>
        <v>-</v>
      </c>
      <c r="BB119" s="242" t="str">
        <f t="shared" si="46"/>
        <v>-</v>
      </c>
      <c r="BC119" s="242" t="str">
        <f t="shared" si="46"/>
        <v>-</v>
      </c>
      <c r="BD119" s="242" t="str">
        <f t="shared" si="46"/>
        <v>-</v>
      </c>
      <c r="BE119" s="242" t="str">
        <f t="shared" si="47"/>
        <v>-</v>
      </c>
      <c r="BF119" s="242" t="str">
        <f t="shared" si="47"/>
        <v>-</v>
      </c>
      <c r="BG119" s="242" t="str">
        <f t="shared" si="47"/>
        <v>-</v>
      </c>
      <c r="BH119" s="242" t="str">
        <f t="shared" si="47"/>
        <v>-</v>
      </c>
      <c r="BI119" s="242" t="str">
        <f t="shared" si="48"/>
        <v>-</v>
      </c>
      <c r="BJ119" s="242" t="str">
        <f t="shared" si="48"/>
        <v>-</v>
      </c>
      <c r="BK119" s="242" t="str">
        <f t="shared" si="48"/>
        <v>-</v>
      </c>
      <c r="BL119" s="242" t="str">
        <f t="shared" si="48"/>
        <v>-</v>
      </c>
      <c r="BM119" s="245" t="str" cm="1">
        <f t="array" ref="BM119">IFERROR(INDEX($CD$38:$CD$41, $BT119), "-")</f>
        <v>-</v>
      </c>
      <c r="BN119" s="242" t="str" cm="1">
        <f t="array" ref="BN119">IFERROR(INDEX($CD$38:$CD$41, $BS119), "-")</f>
        <v>-</v>
      </c>
      <c r="BO119" s="242">
        <f t="shared" si="49"/>
        <v>0</v>
      </c>
      <c r="BP119" s="242">
        <f t="shared" si="50"/>
        <v>0</v>
      </c>
      <c r="BQ119" s="247" t="str">
        <f t="shared" si="33"/>
        <v>-</v>
      </c>
      <c r="BR119" s="247" t="str">
        <f t="shared" si="34"/>
        <v>-</v>
      </c>
      <c r="BS119" s="247" t="str">
        <f t="shared" si="35"/>
        <v>-</v>
      </c>
      <c r="BT119" s="247" t="str">
        <f t="shared" si="36"/>
        <v>-</v>
      </c>
      <c r="BU119" s="247">
        <f t="shared" si="51"/>
        <v>0</v>
      </c>
      <c r="BV119" s="247" t="str">
        <f t="shared" si="52"/>
        <v>-</v>
      </c>
      <c r="BW119" s="232"/>
      <c r="CF119" s="232"/>
    </row>
    <row r="120" spans="1:84" ht="12.75" customHeight="1" x14ac:dyDescent="0.2">
      <c r="A120" s="240"/>
      <c r="B120" s="228">
        <v>97</v>
      </c>
      <c r="C120" s="137"/>
      <c r="D120" s="65"/>
      <c r="E120" s="241" t="str">
        <f>IF(ISBLANK(D120), "", VLOOKUP(D120, Z!$A$2:$C$4127, 3, FALSE))</f>
        <v/>
      </c>
      <c r="F120" s="138"/>
      <c r="G120" s="120"/>
      <c r="H120" s="120"/>
      <c r="I120" s="120"/>
      <c r="J120" s="120"/>
      <c r="K120" s="139"/>
      <c r="L120" s="168"/>
      <c r="M120" s="139"/>
      <c r="N120" s="139"/>
      <c r="O120" s="242">
        <f t="shared" si="32"/>
        <v>0</v>
      </c>
      <c r="P120" s="139"/>
      <c r="Q120" s="242">
        <f t="shared" si="37"/>
        <v>0</v>
      </c>
      <c r="R120" s="242" t="str">
        <f t="shared" si="38"/>
        <v>-</v>
      </c>
      <c r="S120" s="140"/>
      <c r="T120" s="141"/>
      <c r="U120" s="120"/>
      <c r="V120" s="139"/>
      <c r="W120" s="166"/>
      <c r="X120" s="243">
        <f t="shared" si="39"/>
        <v>0</v>
      </c>
      <c r="Y120" s="140"/>
      <c r="Z120" s="141"/>
      <c r="AA120" s="139"/>
      <c r="AB120" s="120"/>
      <c r="AC120" s="139"/>
      <c r="AD120" s="166"/>
      <c r="AE120" s="243">
        <f t="shared" si="40"/>
        <v>0</v>
      </c>
      <c r="AF120" s="142"/>
      <c r="AG120" s="137"/>
      <c r="AH120" s="65"/>
      <c r="AI120" s="241" t="str">
        <f>IF(ISBLANK(AH120), "", VLOOKUP(AH120, Z!$A$2:$C$4127, 3, FALSE))</f>
        <v/>
      </c>
      <c r="AJ120" s="143"/>
      <c r="AK120" s="244">
        <f t="shared" si="41"/>
        <v>0</v>
      </c>
      <c r="AL120" s="232"/>
      <c r="AM120" s="242">
        <f t="shared" si="42"/>
        <v>0</v>
      </c>
      <c r="AN120" s="228">
        <f>15</f>
        <v>15</v>
      </c>
      <c r="AO120" s="228">
        <v>0.75</v>
      </c>
      <c r="AP120" s="242" t="str">
        <f t="shared" si="43"/>
        <v>-</v>
      </c>
      <c r="AQ120" s="242" t="str">
        <f t="shared" si="44"/>
        <v>-</v>
      </c>
      <c r="AR120" s="245" t="str" cm="1">
        <f t="array" ref="AR120">IF($AM$20="A",
IFERROR(INDEX($BZ$33:$CC$35, $BQ120,), "-"),
IFERROR(INDEX(($BZ$26:$CC$28,$BZ$29:$CC$31), $BQ120, , $BR120), "-"))</f>
        <v>-</v>
      </c>
      <c r="AS120" s="245"/>
      <c r="AT120" s="245"/>
      <c r="AU120" s="245"/>
      <c r="AV120" s="246" t="str" cm="1">
        <f t="array" ref="AV120">IF($AM$20="A",
IFERROR(INDEX($CE$33:$CE$35, $BQ120), "-"),
IFERROR(INDEX(($CE$26:$CE$28, $CE$29:$CE$31), $BQ120, , $BR120), "-"))</f>
        <v>-</v>
      </c>
      <c r="AW120" s="242" t="str">
        <f t="shared" si="45"/>
        <v>-</v>
      </c>
      <c r="AX120" s="242" t="str">
        <f t="shared" si="45"/>
        <v>-</v>
      </c>
      <c r="AY120" s="242" t="str">
        <f t="shared" si="45"/>
        <v>-</v>
      </c>
      <c r="AZ120" s="242" t="str">
        <f t="shared" si="45"/>
        <v>-</v>
      </c>
      <c r="BA120" s="242" t="str">
        <f t="shared" si="46"/>
        <v>-</v>
      </c>
      <c r="BB120" s="242" t="str">
        <f t="shared" si="46"/>
        <v>-</v>
      </c>
      <c r="BC120" s="242" t="str">
        <f t="shared" si="46"/>
        <v>-</v>
      </c>
      <c r="BD120" s="242" t="str">
        <f t="shared" si="46"/>
        <v>-</v>
      </c>
      <c r="BE120" s="242" t="str">
        <f t="shared" si="47"/>
        <v>-</v>
      </c>
      <c r="BF120" s="242" t="str">
        <f t="shared" si="47"/>
        <v>-</v>
      </c>
      <c r="BG120" s="242" t="str">
        <f t="shared" si="47"/>
        <v>-</v>
      </c>
      <c r="BH120" s="242" t="str">
        <f t="shared" si="47"/>
        <v>-</v>
      </c>
      <c r="BI120" s="242" t="str">
        <f t="shared" si="48"/>
        <v>-</v>
      </c>
      <c r="BJ120" s="242" t="str">
        <f t="shared" si="48"/>
        <v>-</v>
      </c>
      <c r="BK120" s="242" t="str">
        <f t="shared" si="48"/>
        <v>-</v>
      </c>
      <c r="BL120" s="242" t="str">
        <f t="shared" si="48"/>
        <v>-</v>
      </c>
      <c r="BM120" s="245" t="str" cm="1">
        <f t="array" ref="BM120">IFERROR(INDEX($CD$38:$CD$41, $BT120), "-")</f>
        <v>-</v>
      </c>
      <c r="BN120" s="242" t="str" cm="1">
        <f t="array" ref="BN120">IFERROR(INDEX($CD$38:$CD$41, $BS120), "-")</f>
        <v>-</v>
      </c>
      <c r="BO120" s="242">
        <f t="shared" si="49"/>
        <v>0</v>
      </c>
      <c r="BP120" s="242">
        <f t="shared" si="50"/>
        <v>0</v>
      </c>
      <c r="BQ120" s="247" t="str">
        <f t="shared" si="33"/>
        <v>-</v>
      </c>
      <c r="BR120" s="247" t="str">
        <f t="shared" si="34"/>
        <v>-</v>
      </c>
      <c r="BS120" s="247" t="str">
        <f t="shared" si="35"/>
        <v>-</v>
      </c>
      <c r="BT120" s="247" t="str">
        <f t="shared" si="36"/>
        <v>-</v>
      </c>
      <c r="BU120" s="247">
        <f t="shared" si="51"/>
        <v>0</v>
      </c>
      <c r="BV120" s="247" t="str">
        <f t="shared" si="52"/>
        <v>-</v>
      </c>
      <c r="BW120" s="232"/>
      <c r="CF120" s="232"/>
    </row>
    <row r="121" spans="1:84" ht="12.75" customHeight="1" x14ac:dyDescent="0.2">
      <c r="A121" s="240"/>
      <c r="B121" s="228">
        <v>98</v>
      </c>
      <c r="C121" s="137"/>
      <c r="D121" s="65"/>
      <c r="E121" s="241" t="str">
        <f>IF(ISBLANK(D121), "", VLOOKUP(D121, Z!$A$2:$C$4127, 3, FALSE))</f>
        <v/>
      </c>
      <c r="F121" s="138"/>
      <c r="G121" s="120"/>
      <c r="H121" s="120"/>
      <c r="I121" s="120"/>
      <c r="J121" s="120"/>
      <c r="K121" s="139"/>
      <c r="L121" s="168"/>
      <c r="M121" s="139"/>
      <c r="N121" s="139"/>
      <c r="O121" s="242">
        <f t="shared" si="32"/>
        <v>0</v>
      </c>
      <c r="P121" s="139"/>
      <c r="Q121" s="242">
        <f t="shared" si="37"/>
        <v>0</v>
      </c>
      <c r="R121" s="242" t="str">
        <f t="shared" si="38"/>
        <v>-</v>
      </c>
      <c r="S121" s="140"/>
      <c r="T121" s="141"/>
      <c r="U121" s="120"/>
      <c r="V121" s="139"/>
      <c r="W121" s="166"/>
      <c r="X121" s="243">
        <f t="shared" si="39"/>
        <v>0</v>
      </c>
      <c r="Y121" s="140"/>
      <c r="Z121" s="141"/>
      <c r="AA121" s="139"/>
      <c r="AB121" s="120"/>
      <c r="AC121" s="139"/>
      <c r="AD121" s="166"/>
      <c r="AE121" s="243">
        <f t="shared" si="40"/>
        <v>0</v>
      </c>
      <c r="AF121" s="142"/>
      <c r="AG121" s="137"/>
      <c r="AH121" s="65"/>
      <c r="AI121" s="241" t="str">
        <f>IF(ISBLANK(AH121), "", VLOOKUP(AH121, Z!$A$2:$C$4127, 3, FALSE))</f>
        <v/>
      </c>
      <c r="AJ121" s="143"/>
      <c r="AK121" s="244">
        <f t="shared" si="41"/>
        <v>0</v>
      </c>
      <c r="AL121" s="232"/>
      <c r="AM121" s="242">
        <f t="shared" si="42"/>
        <v>0</v>
      </c>
      <c r="AN121" s="228">
        <f>15</f>
        <v>15</v>
      </c>
      <c r="AO121" s="228">
        <v>0.75</v>
      </c>
      <c r="AP121" s="242" t="str">
        <f t="shared" si="43"/>
        <v>-</v>
      </c>
      <c r="AQ121" s="242" t="str">
        <f t="shared" si="44"/>
        <v>-</v>
      </c>
      <c r="AR121" s="245" t="str" cm="1">
        <f t="array" ref="AR121">IF($AM$20="A",
IFERROR(INDEX($BZ$33:$CC$35, $BQ121,), "-"),
IFERROR(INDEX(($BZ$26:$CC$28,$BZ$29:$CC$31), $BQ121, , $BR121), "-"))</f>
        <v>-</v>
      </c>
      <c r="AS121" s="245"/>
      <c r="AT121" s="245"/>
      <c r="AU121" s="245"/>
      <c r="AV121" s="246" t="str" cm="1">
        <f t="array" ref="AV121">IF($AM$20="A",
IFERROR(INDEX($CE$33:$CE$35, $BQ121), "-"),
IFERROR(INDEX(($CE$26:$CE$28, $CE$29:$CE$31), $BQ121, , $BR121), "-"))</f>
        <v>-</v>
      </c>
      <c r="AW121" s="242" t="str">
        <f t="shared" si="45"/>
        <v>-</v>
      </c>
      <c r="AX121" s="242" t="str">
        <f t="shared" si="45"/>
        <v>-</v>
      </c>
      <c r="AY121" s="242" t="str">
        <f t="shared" si="45"/>
        <v>-</v>
      </c>
      <c r="AZ121" s="242" t="str">
        <f t="shared" si="45"/>
        <v>-</v>
      </c>
      <c r="BA121" s="242" t="str">
        <f t="shared" si="46"/>
        <v>-</v>
      </c>
      <c r="BB121" s="242" t="str">
        <f t="shared" si="46"/>
        <v>-</v>
      </c>
      <c r="BC121" s="242" t="str">
        <f t="shared" si="46"/>
        <v>-</v>
      </c>
      <c r="BD121" s="242" t="str">
        <f t="shared" si="46"/>
        <v>-</v>
      </c>
      <c r="BE121" s="242" t="str">
        <f t="shared" si="47"/>
        <v>-</v>
      </c>
      <c r="BF121" s="242" t="str">
        <f t="shared" si="47"/>
        <v>-</v>
      </c>
      <c r="BG121" s="242" t="str">
        <f t="shared" si="47"/>
        <v>-</v>
      </c>
      <c r="BH121" s="242" t="str">
        <f t="shared" si="47"/>
        <v>-</v>
      </c>
      <c r="BI121" s="242" t="str">
        <f t="shared" si="48"/>
        <v>-</v>
      </c>
      <c r="BJ121" s="242" t="str">
        <f t="shared" si="48"/>
        <v>-</v>
      </c>
      <c r="BK121" s="242" t="str">
        <f t="shared" si="48"/>
        <v>-</v>
      </c>
      <c r="BL121" s="242" t="str">
        <f t="shared" si="48"/>
        <v>-</v>
      </c>
      <c r="BM121" s="245" t="str" cm="1">
        <f t="array" ref="BM121">IFERROR(INDEX($CD$38:$CD$41, $BT121), "-")</f>
        <v>-</v>
      </c>
      <c r="BN121" s="242" t="str" cm="1">
        <f t="array" ref="BN121">IFERROR(INDEX($CD$38:$CD$41, $BS121), "-")</f>
        <v>-</v>
      </c>
      <c r="BO121" s="242">
        <f t="shared" si="49"/>
        <v>0</v>
      </c>
      <c r="BP121" s="242">
        <f t="shared" si="50"/>
        <v>0</v>
      </c>
      <c r="BQ121" s="247" t="str">
        <f t="shared" si="33"/>
        <v>-</v>
      </c>
      <c r="BR121" s="247" t="str">
        <f t="shared" si="34"/>
        <v>-</v>
      </c>
      <c r="BS121" s="247" t="str">
        <f t="shared" si="35"/>
        <v>-</v>
      </c>
      <c r="BT121" s="247" t="str">
        <f t="shared" si="36"/>
        <v>-</v>
      </c>
      <c r="BU121" s="247">
        <f t="shared" si="51"/>
        <v>0</v>
      </c>
      <c r="BV121" s="247" t="str">
        <f t="shared" si="52"/>
        <v>-</v>
      </c>
      <c r="BW121" s="232"/>
      <c r="CF121" s="232"/>
    </row>
    <row r="122" spans="1:84" ht="12.75" customHeight="1" x14ac:dyDescent="0.2">
      <c r="A122" s="240"/>
      <c r="B122" s="228">
        <v>99</v>
      </c>
      <c r="C122" s="137"/>
      <c r="D122" s="65"/>
      <c r="E122" s="241" t="str">
        <f>IF(ISBLANK(D122), "", VLOOKUP(D122, Z!$A$2:$C$4127, 3, FALSE))</f>
        <v/>
      </c>
      <c r="F122" s="138"/>
      <c r="G122" s="120"/>
      <c r="H122" s="120"/>
      <c r="I122" s="120"/>
      <c r="J122" s="120"/>
      <c r="K122" s="139"/>
      <c r="L122" s="168"/>
      <c r="M122" s="139"/>
      <c r="N122" s="139"/>
      <c r="O122" s="242">
        <f t="shared" si="32"/>
        <v>0</v>
      </c>
      <c r="P122" s="139"/>
      <c r="Q122" s="242">
        <f t="shared" si="37"/>
        <v>0</v>
      </c>
      <c r="R122" s="242" t="str">
        <f t="shared" si="38"/>
        <v>-</v>
      </c>
      <c r="S122" s="140"/>
      <c r="T122" s="141"/>
      <c r="U122" s="120"/>
      <c r="V122" s="139"/>
      <c r="W122" s="166"/>
      <c r="X122" s="243">
        <f t="shared" si="39"/>
        <v>0</v>
      </c>
      <c r="Y122" s="140"/>
      <c r="Z122" s="141"/>
      <c r="AA122" s="139"/>
      <c r="AB122" s="120"/>
      <c r="AC122" s="139"/>
      <c r="AD122" s="166"/>
      <c r="AE122" s="243">
        <f t="shared" si="40"/>
        <v>0</v>
      </c>
      <c r="AF122" s="142"/>
      <c r="AG122" s="137"/>
      <c r="AH122" s="65"/>
      <c r="AI122" s="241" t="str">
        <f>IF(ISBLANK(AH122), "", VLOOKUP(AH122, Z!$A$2:$C$4127, 3, FALSE))</f>
        <v/>
      </c>
      <c r="AJ122" s="143"/>
      <c r="AK122" s="244">
        <f t="shared" si="41"/>
        <v>0</v>
      </c>
      <c r="AL122" s="232"/>
      <c r="AM122" s="242">
        <f t="shared" si="42"/>
        <v>0</v>
      </c>
      <c r="AN122" s="228">
        <f>15</f>
        <v>15</v>
      </c>
      <c r="AO122" s="228">
        <v>0.75</v>
      </c>
      <c r="AP122" s="242" t="str">
        <f t="shared" si="43"/>
        <v>-</v>
      </c>
      <c r="AQ122" s="242" t="str">
        <f t="shared" si="44"/>
        <v>-</v>
      </c>
      <c r="AR122" s="245" t="str" cm="1">
        <f t="array" ref="AR122">IF($AM$20="A",
IFERROR(INDEX($BZ$33:$CC$35, $BQ122,), "-"),
IFERROR(INDEX(($BZ$26:$CC$28,$BZ$29:$CC$31), $BQ122, , $BR122), "-"))</f>
        <v>-</v>
      </c>
      <c r="AS122" s="245"/>
      <c r="AT122" s="245"/>
      <c r="AU122" s="245"/>
      <c r="AV122" s="246" t="str" cm="1">
        <f t="array" ref="AV122">IF($AM$20="A",
IFERROR(INDEX($CE$33:$CE$35, $BQ122), "-"),
IFERROR(INDEX(($CE$26:$CE$28, $CE$29:$CE$31), $BQ122, , $BR122), "-"))</f>
        <v>-</v>
      </c>
      <c r="AW122" s="242" t="str">
        <f t="shared" si="45"/>
        <v>-</v>
      </c>
      <c r="AX122" s="242" t="str">
        <f t="shared" si="45"/>
        <v>-</v>
      </c>
      <c r="AY122" s="242" t="str">
        <f t="shared" si="45"/>
        <v>-</v>
      </c>
      <c r="AZ122" s="242" t="str">
        <f t="shared" si="45"/>
        <v>-</v>
      </c>
      <c r="BA122" s="242" t="str">
        <f t="shared" si="46"/>
        <v>-</v>
      </c>
      <c r="BB122" s="242" t="str">
        <f t="shared" si="46"/>
        <v>-</v>
      </c>
      <c r="BC122" s="242" t="str">
        <f t="shared" si="46"/>
        <v>-</v>
      </c>
      <c r="BD122" s="242" t="str">
        <f t="shared" si="46"/>
        <v>-</v>
      </c>
      <c r="BE122" s="242" t="str">
        <f t="shared" si="47"/>
        <v>-</v>
      </c>
      <c r="BF122" s="242" t="str">
        <f t="shared" si="47"/>
        <v>-</v>
      </c>
      <c r="BG122" s="242" t="str">
        <f t="shared" si="47"/>
        <v>-</v>
      </c>
      <c r="BH122" s="242" t="str">
        <f t="shared" si="47"/>
        <v>-</v>
      </c>
      <c r="BI122" s="242" t="str">
        <f t="shared" si="48"/>
        <v>-</v>
      </c>
      <c r="BJ122" s="242" t="str">
        <f t="shared" si="48"/>
        <v>-</v>
      </c>
      <c r="BK122" s="242" t="str">
        <f t="shared" si="48"/>
        <v>-</v>
      </c>
      <c r="BL122" s="242" t="str">
        <f t="shared" si="48"/>
        <v>-</v>
      </c>
      <c r="BM122" s="245" t="str" cm="1">
        <f t="array" ref="BM122">IFERROR(INDEX($CD$38:$CD$41, $BT122), "-")</f>
        <v>-</v>
      </c>
      <c r="BN122" s="242" t="str" cm="1">
        <f t="array" ref="BN122">IFERROR(INDEX($CD$38:$CD$41, $BS122), "-")</f>
        <v>-</v>
      </c>
      <c r="BO122" s="242">
        <f t="shared" si="49"/>
        <v>0</v>
      </c>
      <c r="BP122" s="242">
        <f t="shared" si="50"/>
        <v>0</v>
      </c>
      <c r="BQ122" s="247" t="str">
        <f t="shared" si="33"/>
        <v>-</v>
      </c>
      <c r="BR122" s="247" t="str">
        <f t="shared" si="34"/>
        <v>-</v>
      </c>
      <c r="BS122" s="247" t="str">
        <f t="shared" si="35"/>
        <v>-</v>
      </c>
      <c r="BT122" s="247" t="str">
        <f t="shared" si="36"/>
        <v>-</v>
      </c>
      <c r="BU122" s="247">
        <f t="shared" si="51"/>
        <v>0</v>
      </c>
      <c r="BV122" s="247" t="str">
        <f t="shared" si="52"/>
        <v>-</v>
      </c>
      <c r="BW122" s="232"/>
      <c r="CF122" s="232"/>
    </row>
    <row r="123" spans="1:84" ht="12.75" customHeight="1" x14ac:dyDescent="0.2">
      <c r="A123" s="240"/>
      <c r="B123" s="228">
        <v>100</v>
      </c>
      <c r="C123" s="137"/>
      <c r="D123" s="65"/>
      <c r="E123" s="241" t="str">
        <f>IF(ISBLANK(D123), "", VLOOKUP(D123, Z!$A$2:$C$4127, 3, FALSE))</f>
        <v/>
      </c>
      <c r="F123" s="138"/>
      <c r="G123" s="120"/>
      <c r="H123" s="120"/>
      <c r="I123" s="120"/>
      <c r="J123" s="120"/>
      <c r="K123" s="139"/>
      <c r="L123" s="168"/>
      <c r="M123" s="139"/>
      <c r="N123" s="139"/>
      <c r="O123" s="242">
        <f t="shared" si="32"/>
        <v>0</v>
      </c>
      <c r="P123" s="139"/>
      <c r="Q123" s="242">
        <f t="shared" si="37"/>
        <v>0</v>
      </c>
      <c r="R123" s="242" t="str">
        <f t="shared" si="38"/>
        <v>-</v>
      </c>
      <c r="S123" s="140"/>
      <c r="T123" s="141"/>
      <c r="U123" s="120"/>
      <c r="V123" s="139"/>
      <c r="W123" s="166"/>
      <c r="X123" s="243">
        <f t="shared" si="39"/>
        <v>0</v>
      </c>
      <c r="Y123" s="140"/>
      <c r="Z123" s="141"/>
      <c r="AA123" s="139"/>
      <c r="AB123" s="120"/>
      <c r="AC123" s="139"/>
      <c r="AD123" s="166"/>
      <c r="AE123" s="243">
        <f t="shared" si="40"/>
        <v>0</v>
      </c>
      <c r="AF123" s="142"/>
      <c r="AG123" s="137"/>
      <c r="AH123" s="65"/>
      <c r="AI123" s="241" t="str">
        <f>IF(ISBLANK(AH123), "", VLOOKUP(AH123, Z!$A$2:$C$4127, 3, FALSE))</f>
        <v/>
      </c>
      <c r="AJ123" s="143"/>
      <c r="AK123" s="244">
        <f t="shared" si="41"/>
        <v>0</v>
      </c>
      <c r="AL123" s="232"/>
      <c r="AM123" s="242">
        <f t="shared" si="42"/>
        <v>0</v>
      </c>
      <c r="AN123" s="228">
        <f>15</f>
        <v>15</v>
      </c>
      <c r="AO123" s="228">
        <v>0.75</v>
      </c>
      <c r="AP123" s="242" t="str">
        <f t="shared" si="43"/>
        <v>-</v>
      </c>
      <c r="AQ123" s="242" t="str">
        <f t="shared" si="44"/>
        <v>-</v>
      </c>
      <c r="AR123" s="245" t="str" cm="1">
        <f t="array" ref="AR123">IF($AM$20="A",
IFERROR(INDEX($BZ$33:$CC$35, $BQ123,), "-"),
IFERROR(INDEX(($BZ$26:$CC$28,$BZ$29:$CC$31), $BQ123, , $BR123), "-"))</f>
        <v>-</v>
      </c>
      <c r="AS123" s="245"/>
      <c r="AT123" s="245"/>
      <c r="AU123" s="245"/>
      <c r="AV123" s="246" t="str" cm="1">
        <f t="array" ref="AV123">IF($AM$20="A",
IFERROR(INDEX($CE$33:$CE$35, $BQ123), "-"),
IFERROR(INDEX(($CE$26:$CE$28, $CE$29:$CE$31), $BQ123, , $BR123), "-"))</f>
        <v>-</v>
      </c>
      <c r="AW123" s="242" t="str">
        <f t="shared" si="45"/>
        <v>-</v>
      </c>
      <c r="AX123" s="242" t="str">
        <f t="shared" si="45"/>
        <v>-</v>
      </c>
      <c r="AY123" s="242" t="str">
        <f t="shared" si="45"/>
        <v>-</v>
      </c>
      <c r="AZ123" s="242" t="str">
        <f t="shared" si="45"/>
        <v>-</v>
      </c>
      <c r="BA123" s="242" t="str">
        <f t="shared" si="46"/>
        <v>-</v>
      </c>
      <c r="BB123" s="242" t="str">
        <f t="shared" si="46"/>
        <v>-</v>
      </c>
      <c r="BC123" s="242" t="str">
        <f t="shared" si="46"/>
        <v>-</v>
      </c>
      <c r="BD123" s="242" t="str">
        <f t="shared" si="46"/>
        <v>-</v>
      </c>
      <c r="BE123" s="242" t="str">
        <f t="shared" si="47"/>
        <v>-</v>
      </c>
      <c r="BF123" s="242" t="str">
        <f t="shared" si="47"/>
        <v>-</v>
      </c>
      <c r="BG123" s="242" t="str">
        <f t="shared" si="47"/>
        <v>-</v>
      </c>
      <c r="BH123" s="242" t="str">
        <f t="shared" si="47"/>
        <v>-</v>
      </c>
      <c r="BI123" s="242" t="str">
        <f t="shared" si="48"/>
        <v>-</v>
      </c>
      <c r="BJ123" s="242" t="str">
        <f t="shared" si="48"/>
        <v>-</v>
      </c>
      <c r="BK123" s="242" t="str">
        <f t="shared" si="48"/>
        <v>-</v>
      </c>
      <c r="BL123" s="242" t="str">
        <f t="shared" si="48"/>
        <v>-</v>
      </c>
      <c r="BM123" s="245" t="str" cm="1">
        <f t="array" ref="BM123">IFERROR(INDEX($CD$38:$CD$41, $BT123), "-")</f>
        <v>-</v>
      </c>
      <c r="BN123" s="242" t="str" cm="1">
        <f t="array" ref="BN123">IFERROR(INDEX($CD$38:$CD$41, $BS123), "-")</f>
        <v>-</v>
      </c>
      <c r="BO123" s="242">
        <f t="shared" si="49"/>
        <v>0</v>
      </c>
      <c r="BP123" s="242">
        <f t="shared" si="50"/>
        <v>0</v>
      </c>
      <c r="BQ123" s="247" t="str">
        <f t="shared" si="33"/>
        <v>-</v>
      </c>
      <c r="BR123" s="247" t="str">
        <f t="shared" si="34"/>
        <v>-</v>
      </c>
      <c r="BS123" s="247" t="str">
        <f t="shared" si="35"/>
        <v>-</v>
      </c>
      <c r="BT123" s="247" t="str">
        <f t="shared" si="36"/>
        <v>-</v>
      </c>
      <c r="BU123" s="247">
        <f t="shared" si="51"/>
        <v>0</v>
      </c>
      <c r="BV123" s="247" t="str">
        <f t="shared" si="52"/>
        <v>-</v>
      </c>
      <c r="BW123" s="232"/>
      <c r="CF123" s="232"/>
    </row>
    <row r="124" spans="1:84" ht="12.75" customHeight="1" x14ac:dyDescent="0.2">
      <c r="A124" s="240"/>
      <c r="B124" s="228">
        <v>101</v>
      </c>
      <c r="C124" s="137"/>
      <c r="D124" s="65"/>
      <c r="E124" s="241" t="str">
        <f>IF(ISBLANK(D124), "", VLOOKUP(D124, Z!$A$2:$C$4127, 3, FALSE))</f>
        <v/>
      </c>
      <c r="F124" s="138"/>
      <c r="G124" s="120"/>
      <c r="H124" s="120"/>
      <c r="I124" s="120"/>
      <c r="J124" s="120"/>
      <c r="K124" s="139"/>
      <c r="L124" s="168"/>
      <c r="M124" s="139"/>
      <c r="N124" s="139"/>
      <c r="O124" s="242">
        <f t="shared" si="32"/>
        <v>0</v>
      </c>
      <c r="P124" s="139"/>
      <c r="Q124" s="242">
        <f t="shared" si="37"/>
        <v>0</v>
      </c>
      <c r="R124" s="242" t="str">
        <f t="shared" si="38"/>
        <v>-</v>
      </c>
      <c r="S124" s="140"/>
      <c r="T124" s="141"/>
      <c r="U124" s="120"/>
      <c r="V124" s="139"/>
      <c r="W124" s="166"/>
      <c r="X124" s="243">
        <f t="shared" si="39"/>
        <v>0</v>
      </c>
      <c r="Y124" s="140"/>
      <c r="Z124" s="141"/>
      <c r="AA124" s="139"/>
      <c r="AB124" s="120"/>
      <c r="AC124" s="139"/>
      <c r="AD124" s="166"/>
      <c r="AE124" s="243">
        <f t="shared" si="40"/>
        <v>0</v>
      </c>
      <c r="AF124" s="142"/>
      <c r="AG124" s="137"/>
      <c r="AH124" s="65"/>
      <c r="AI124" s="241" t="str">
        <f>IF(ISBLANK(AH124), "", VLOOKUP(AH124, Z!$A$2:$C$4127, 3, FALSE))</f>
        <v/>
      </c>
      <c r="AJ124" s="143"/>
      <c r="AK124" s="244">
        <f t="shared" si="41"/>
        <v>0</v>
      </c>
      <c r="AL124" s="232"/>
      <c r="AM124" s="242">
        <f t="shared" si="42"/>
        <v>0</v>
      </c>
      <c r="AN124" s="228">
        <f>15</f>
        <v>15</v>
      </c>
      <c r="AO124" s="228">
        <v>0.75</v>
      </c>
      <c r="AP124" s="242" t="str">
        <f t="shared" si="43"/>
        <v>-</v>
      </c>
      <c r="AQ124" s="242" t="str">
        <f t="shared" si="44"/>
        <v>-</v>
      </c>
      <c r="AR124" s="245" t="str" cm="1">
        <f t="array" ref="AR124">IF($AM$20="A",
IFERROR(INDEX($BZ$33:$CC$35, $BQ124,), "-"),
IFERROR(INDEX(($BZ$26:$CC$28,$BZ$29:$CC$31), $BQ124, , $BR124), "-"))</f>
        <v>-</v>
      </c>
      <c r="AS124" s="245"/>
      <c r="AT124" s="245"/>
      <c r="AU124" s="245"/>
      <c r="AV124" s="246" t="str" cm="1">
        <f t="array" ref="AV124">IF($AM$20="A",
IFERROR(INDEX($CE$33:$CE$35, $BQ124), "-"),
IFERROR(INDEX(($CE$26:$CE$28, $CE$29:$CE$31), $BQ124, , $BR124), "-"))</f>
        <v>-</v>
      </c>
      <c r="AW124" s="242" t="str">
        <f t="shared" si="45"/>
        <v>-</v>
      </c>
      <c r="AX124" s="242" t="str">
        <f t="shared" si="45"/>
        <v>-</v>
      </c>
      <c r="AY124" s="242" t="str">
        <f t="shared" si="45"/>
        <v>-</v>
      </c>
      <c r="AZ124" s="242" t="str">
        <f t="shared" si="45"/>
        <v>-</v>
      </c>
      <c r="BA124" s="242" t="str">
        <f t="shared" si="46"/>
        <v>-</v>
      </c>
      <c r="BB124" s="242" t="str">
        <f t="shared" si="46"/>
        <v>-</v>
      </c>
      <c r="BC124" s="242" t="str">
        <f t="shared" si="46"/>
        <v>-</v>
      </c>
      <c r="BD124" s="242" t="str">
        <f t="shared" si="46"/>
        <v>-</v>
      </c>
      <c r="BE124" s="242" t="str">
        <f t="shared" si="47"/>
        <v>-</v>
      </c>
      <c r="BF124" s="242" t="str">
        <f t="shared" si="47"/>
        <v>-</v>
      </c>
      <c r="BG124" s="242" t="str">
        <f t="shared" si="47"/>
        <v>-</v>
      </c>
      <c r="BH124" s="242" t="str">
        <f t="shared" si="47"/>
        <v>-</v>
      </c>
      <c r="BI124" s="242" t="str">
        <f t="shared" si="48"/>
        <v>-</v>
      </c>
      <c r="BJ124" s="242" t="str">
        <f t="shared" si="48"/>
        <v>-</v>
      </c>
      <c r="BK124" s="242" t="str">
        <f t="shared" si="48"/>
        <v>-</v>
      </c>
      <c r="BL124" s="242" t="str">
        <f t="shared" si="48"/>
        <v>-</v>
      </c>
      <c r="BM124" s="245" t="str" cm="1">
        <f t="array" ref="BM124">IFERROR(INDEX($CD$38:$CD$41, $BT124), "-")</f>
        <v>-</v>
      </c>
      <c r="BN124" s="242" t="str" cm="1">
        <f t="array" ref="BN124">IFERROR(INDEX($CD$38:$CD$41, $BS124), "-")</f>
        <v>-</v>
      </c>
      <c r="BO124" s="242">
        <f t="shared" si="49"/>
        <v>0</v>
      </c>
      <c r="BP124" s="242">
        <f t="shared" si="50"/>
        <v>0</v>
      </c>
      <c r="BQ124" s="247" t="str">
        <f t="shared" si="33"/>
        <v>-</v>
      </c>
      <c r="BR124" s="247" t="str">
        <f t="shared" si="34"/>
        <v>-</v>
      </c>
      <c r="BS124" s="247" t="str">
        <f t="shared" si="35"/>
        <v>-</v>
      </c>
      <c r="BT124" s="247" t="str">
        <f t="shared" si="36"/>
        <v>-</v>
      </c>
      <c r="BU124" s="247">
        <f t="shared" si="51"/>
        <v>0</v>
      </c>
      <c r="BV124" s="247" t="str">
        <f t="shared" si="52"/>
        <v>-</v>
      </c>
      <c r="BW124" s="232"/>
      <c r="CF124" s="232"/>
    </row>
    <row r="125" spans="1:84" ht="12.75" customHeight="1" x14ac:dyDescent="0.2">
      <c r="A125" s="240"/>
      <c r="B125" s="228">
        <v>102</v>
      </c>
      <c r="C125" s="137"/>
      <c r="D125" s="65"/>
      <c r="E125" s="241" t="str">
        <f>IF(ISBLANK(D125), "", VLOOKUP(D125, Z!$A$2:$C$4127, 3, FALSE))</f>
        <v/>
      </c>
      <c r="F125" s="138"/>
      <c r="G125" s="120"/>
      <c r="H125" s="120"/>
      <c r="I125" s="120"/>
      <c r="J125" s="120"/>
      <c r="K125" s="139"/>
      <c r="L125" s="168"/>
      <c r="M125" s="139"/>
      <c r="N125" s="139"/>
      <c r="O125" s="242">
        <f t="shared" si="32"/>
        <v>0</v>
      </c>
      <c r="P125" s="139"/>
      <c r="Q125" s="242">
        <f t="shared" si="37"/>
        <v>0</v>
      </c>
      <c r="R125" s="242" t="str">
        <f t="shared" si="38"/>
        <v>-</v>
      </c>
      <c r="S125" s="140"/>
      <c r="T125" s="141"/>
      <c r="U125" s="120"/>
      <c r="V125" s="139"/>
      <c r="W125" s="166"/>
      <c r="X125" s="243">
        <f t="shared" si="39"/>
        <v>0</v>
      </c>
      <c r="Y125" s="140"/>
      <c r="Z125" s="141"/>
      <c r="AA125" s="139"/>
      <c r="AB125" s="120"/>
      <c r="AC125" s="139"/>
      <c r="AD125" s="166"/>
      <c r="AE125" s="243">
        <f t="shared" si="40"/>
        <v>0</v>
      </c>
      <c r="AF125" s="142"/>
      <c r="AG125" s="137"/>
      <c r="AH125" s="65"/>
      <c r="AI125" s="241" t="str">
        <f>IF(ISBLANK(AH125), "", VLOOKUP(AH125, Z!$A$2:$C$4127, 3, FALSE))</f>
        <v/>
      </c>
      <c r="AJ125" s="143"/>
      <c r="AK125" s="244">
        <f t="shared" si="41"/>
        <v>0</v>
      </c>
      <c r="AL125" s="232"/>
      <c r="AM125" s="242">
        <f t="shared" si="42"/>
        <v>0</v>
      </c>
      <c r="AN125" s="228">
        <f>15</f>
        <v>15</v>
      </c>
      <c r="AO125" s="228">
        <v>0.75</v>
      </c>
      <c r="AP125" s="242" t="str">
        <f t="shared" si="43"/>
        <v>-</v>
      </c>
      <c r="AQ125" s="242" t="str">
        <f t="shared" si="44"/>
        <v>-</v>
      </c>
      <c r="AR125" s="245" t="str" cm="1">
        <f t="array" ref="AR125">IF($AM$20="A",
IFERROR(INDEX($BZ$33:$CC$35, $BQ125,), "-"),
IFERROR(INDEX(($BZ$26:$CC$28,$BZ$29:$CC$31), $BQ125, , $BR125), "-"))</f>
        <v>-</v>
      </c>
      <c r="AS125" s="245"/>
      <c r="AT125" s="245"/>
      <c r="AU125" s="245"/>
      <c r="AV125" s="246" t="str" cm="1">
        <f t="array" ref="AV125">IF($AM$20="A",
IFERROR(INDEX($CE$33:$CE$35, $BQ125), "-"),
IFERROR(INDEX(($CE$26:$CE$28, $CE$29:$CE$31), $BQ125, , $BR125), "-"))</f>
        <v>-</v>
      </c>
      <c r="AW125" s="242" t="str">
        <f t="shared" si="45"/>
        <v>-</v>
      </c>
      <c r="AX125" s="242" t="str">
        <f t="shared" si="45"/>
        <v>-</v>
      </c>
      <c r="AY125" s="242" t="str">
        <f t="shared" si="45"/>
        <v>-</v>
      </c>
      <c r="AZ125" s="242" t="str">
        <f t="shared" si="45"/>
        <v>-</v>
      </c>
      <c r="BA125" s="242" t="str">
        <f t="shared" si="46"/>
        <v>-</v>
      </c>
      <c r="BB125" s="242" t="str">
        <f t="shared" si="46"/>
        <v>-</v>
      </c>
      <c r="BC125" s="242" t="str">
        <f t="shared" si="46"/>
        <v>-</v>
      </c>
      <c r="BD125" s="242" t="str">
        <f t="shared" si="46"/>
        <v>-</v>
      </c>
      <c r="BE125" s="242" t="str">
        <f t="shared" si="47"/>
        <v>-</v>
      </c>
      <c r="BF125" s="242" t="str">
        <f t="shared" si="47"/>
        <v>-</v>
      </c>
      <c r="BG125" s="242" t="str">
        <f t="shared" si="47"/>
        <v>-</v>
      </c>
      <c r="BH125" s="242" t="str">
        <f t="shared" si="47"/>
        <v>-</v>
      </c>
      <c r="BI125" s="242" t="str">
        <f t="shared" si="48"/>
        <v>-</v>
      </c>
      <c r="BJ125" s="242" t="str">
        <f t="shared" si="48"/>
        <v>-</v>
      </c>
      <c r="BK125" s="242" t="str">
        <f t="shared" si="48"/>
        <v>-</v>
      </c>
      <c r="BL125" s="242" t="str">
        <f t="shared" si="48"/>
        <v>-</v>
      </c>
      <c r="BM125" s="245" t="str" cm="1">
        <f t="array" ref="BM125">IFERROR(INDEX($CD$38:$CD$41, $BT125), "-")</f>
        <v>-</v>
      </c>
      <c r="BN125" s="242" t="str" cm="1">
        <f t="array" ref="BN125">IFERROR(INDEX($CD$38:$CD$41, $BS125), "-")</f>
        <v>-</v>
      </c>
      <c r="BO125" s="242">
        <f t="shared" si="49"/>
        <v>0</v>
      </c>
      <c r="BP125" s="242">
        <f t="shared" si="50"/>
        <v>0</v>
      </c>
      <c r="BQ125" s="247" t="str">
        <f t="shared" si="33"/>
        <v>-</v>
      </c>
      <c r="BR125" s="247" t="str">
        <f t="shared" si="34"/>
        <v>-</v>
      </c>
      <c r="BS125" s="247" t="str">
        <f t="shared" si="35"/>
        <v>-</v>
      </c>
      <c r="BT125" s="247" t="str">
        <f t="shared" si="36"/>
        <v>-</v>
      </c>
      <c r="BU125" s="247">
        <f t="shared" si="51"/>
        <v>0</v>
      </c>
      <c r="BV125" s="247" t="str">
        <f t="shared" si="52"/>
        <v>-</v>
      </c>
      <c r="BW125" s="232"/>
      <c r="CF125" s="232"/>
    </row>
    <row r="126" spans="1:84" ht="12.75" customHeight="1" x14ac:dyDescent="0.2">
      <c r="A126" s="240"/>
      <c r="B126" s="228">
        <v>103</v>
      </c>
      <c r="C126" s="137"/>
      <c r="D126" s="65"/>
      <c r="E126" s="241" t="str">
        <f>IF(ISBLANK(D126), "", VLOOKUP(D126, Z!$A$2:$C$4127, 3, FALSE))</f>
        <v/>
      </c>
      <c r="F126" s="138"/>
      <c r="G126" s="120"/>
      <c r="H126" s="120"/>
      <c r="I126" s="120"/>
      <c r="J126" s="120"/>
      <c r="K126" s="139"/>
      <c r="L126" s="168"/>
      <c r="M126" s="139"/>
      <c r="N126" s="139"/>
      <c r="O126" s="242">
        <f t="shared" si="32"/>
        <v>0</v>
      </c>
      <c r="P126" s="139"/>
      <c r="Q126" s="242">
        <f t="shared" si="37"/>
        <v>0</v>
      </c>
      <c r="R126" s="242" t="str">
        <f t="shared" si="38"/>
        <v>-</v>
      </c>
      <c r="S126" s="140"/>
      <c r="T126" s="141"/>
      <c r="U126" s="120"/>
      <c r="V126" s="139"/>
      <c r="W126" s="166"/>
      <c r="X126" s="243">
        <f t="shared" si="39"/>
        <v>0</v>
      </c>
      <c r="Y126" s="140"/>
      <c r="Z126" s="141"/>
      <c r="AA126" s="139"/>
      <c r="AB126" s="120"/>
      <c r="AC126" s="139"/>
      <c r="AD126" s="166"/>
      <c r="AE126" s="243">
        <f t="shared" si="40"/>
        <v>0</v>
      </c>
      <c r="AF126" s="142"/>
      <c r="AG126" s="137"/>
      <c r="AH126" s="65"/>
      <c r="AI126" s="241" t="str">
        <f>IF(ISBLANK(AH126), "", VLOOKUP(AH126, Z!$A$2:$C$4127, 3, FALSE))</f>
        <v/>
      </c>
      <c r="AJ126" s="143"/>
      <c r="AK126" s="244">
        <f t="shared" si="41"/>
        <v>0</v>
      </c>
      <c r="AL126" s="232"/>
      <c r="AM126" s="242">
        <f t="shared" si="42"/>
        <v>0</v>
      </c>
      <c r="AN126" s="228">
        <f>15</f>
        <v>15</v>
      </c>
      <c r="AO126" s="228">
        <v>0.75</v>
      </c>
      <c r="AP126" s="242" t="str">
        <f t="shared" si="43"/>
        <v>-</v>
      </c>
      <c r="AQ126" s="242" t="str">
        <f t="shared" si="44"/>
        <v>-</v>
      </c>
      <c r="AR126" s="245" t="str" cm="1">
        <f t="array" ref="AR126">IF($AM$20="A",
IFERROR(INDEX($BZ$33:$CC$35, $BQ126,), "-"),
IFERROR(INDEX(($BZ$26:$CC$28,$BZ$29:$CC$31), $BQ126, , $BR126), "-"))</f>
        <v>-</v>
      </c>
      <c r="AS126" s="245"/>
      <c r="AT126" s="245"/>
      <c r="AU126" s="245"/>
      <c r="AV126" s="246" t="str" cm="1">
        <f t="array" ref="AV126">IF($AM$20="A",
IFERROR(INDEX($CE$33:$CE$35, $BQ126), "-"),
IFERROR(INDEX(($CE$26:$CE$28, $CE$29:$CE$31), $BQ126, , $BR126), "-"))</f>
        <v>-</v>
      </c>
      <c r="AW126" s="242" t="str">
        <f t="shared" si="45"/>
        <v>-</v>
      </c>
      <c r="AX126" s="242" t="str">
        <f t="shared" si="45"/>
        <v>-</v>
      </c>
      <c r="AY126" s="242" t="str">
        <f t="shared" si="45"/>
        <v>-</v>
      </c>
      <c r="AZ126" s="242" t="str">
        <f t="shared" si="45"/>
        <v>-</v>
      </c>
      <c r="BA126" s="242" t="str">
        <f t="shared" si="46"/>
        <v>-</v>
      </c>
      <c r="BB126" s="242" t="str">
        <f t="shared" si="46"/>
        <v>-</v>
      </c>
      <c r="BC126" s="242" t="str">
        <f t="shared" si="46"/>
        <v>-</v>
      </c>
      <c r="BD126" s="242" t="str">
        <f t="shared" si="46"/>
        <v>-</v>
      </c>
      <c r="BE126" s="242" t="str">
        <f t="shared" si="47"/>
        <v>-</v>
      </c>
      <c r="BF126" s="242" t="str">
        <f t="shared" si="47"/>
        <v>-</v>
      </c>
      <c r="BG126" s="242" t="str">
        <f t="shared" si="47"/>
        <v>-</v>
      </c>
      <c r="BH126" s="242" t="str">
        <f t="shared" si="47"/>
        <v>-</v>
      </c>
      <c r="BI126" s="242" t="str">
        <f t="shared" si="48"/>
        <v>-</v>
      </c>
      <c r="BJ126" s="242" t="str">
        <f t="shared" si="48"/>
        <v>-</v>
      </c>
      <c r="BK126" s="242" t="str">
        <f t="shared" si="48"/>
        <v>-</v>
      </c>
      <c r="BL126" s="242" t="str">
        <f t="shared" si="48"/>
        <v>-</v>
      </c>
      <c r="BM126" s="245" t="str" cm="1">
        <f t="array" ref="BM126">IFERROR(INDEX($CD$38:$CD$41, $BT126), "-")</f>
        <v>-</v>
      </c>
      <c r="BN126" s="242" t="str" cm="1">
        <f t="array" ref="BN126">IFERROR(INDEX($CD$38:$CD$41, $BS126), "-")</f>
        <v>-</v>
      </c>
      <c r="BO126" s="242">
        <f t="shared" si="49"/>
        <v>0</v>
      </c>
      <c r="BP126" s="242">
        <f t="shared" si="50"/>
        <v>0</v>
      </c>
      <c r="BQ126" s="247" t="str">
        <f t="shared" si="33"/>
        <v>-</v>
      </c>
      <c r="BR126" s="247" t="str">
        <f t="shared" si="34"/>
        <v>-</v>
      </c>
      <c r="BS126" s="247" t="str">
        <f t="shared" si="35"/>
        <v>-</v>
      </c>
      <c r="BT126" s="247" t="str">
        <f t="shared" si="36"/>
        <v>-</v>
      </c>
      <c r="BU126" s="247">
        <f t="shared" si="51"/>
        <v>0</v>
      </c>
      <c r="BV126" s="247" t="str">
        <f t="shared" si="52"/>
        <v>-</v>
      </c>
      <c r="BW126" s="232"/>
      <c r="CF126" s="232"/>
    </row>
    <row r="127" spans="1:84" ht="12.75" customHeight="1" x14ac:dyDescent="0.2">
      <c r="A127" s="240"/>
      <c r="B127" s="228">
        <v>104</v>
      </c>
      <c r="C127" s="137"/>
      <c r="D127" s="65"/>
      <c r="E127" s="241" t="str">
        <f>IF(ISBLANK(D127), "", VLOOKUP(D127, Z!$A$2:$C$4127, 3, FALSE))</f>
        <v/>
      </c>
      <c r="F127" s="138"/>
      <c r="G127" s="120"/>
      <c r="H127" s="120"/>
      <c r="I127" s="120"/>
      <c r="J127" s="120"/>
      <c r="K127" s="139"/>
      <c r="L127" s="168"/>
      <c r="M127" s="139"/>
      <c r="N127" s="139"/>
      <c r="O127" s="242">
        <f t="shared" si="32"/>
        <v>0</v>
      </c>
      <c r="P127" s="139"/>
      <c r="Q127" s="242">
        <f t="shared" si="37"/>
        <v>0</v>
      </c>
      <c r="R127" s="242" t="str">
        <f t="shared" si="38"/>
        <v>-</v>
      </c>
      <c r="S127" s="140"/>
      <c r="T127" s="141"/>
      <c r="U127" s="120"/>
      <c r="V127" s="139"/>
      <c r="W127" s="166"/>
      <c r="X127" s="243">
        <f t="shared" si="39"/>
        <v>0</v>
      </c>
      <c r="Y127" s="140"/>
      <c r="Z127" s="141"/>
      <c r="AA127" s="139"/>
      <c r="AB127" s="120"/>
      <c r="AC127" s="139"/>
      <c r="AD127" s="166"/>
      <c r="AE127" s="243">
        <f t="shared" si="40"/>
        <v>0</v>
      </c>
      <c r="AF127" s="142"/>
      <c r="AG127" s="137"/>
      <c r="AH127" s="65"/>
      <c r="AI127" s="241" t="str">
        <f>IF(ISBLANK(AH127), "", VLOOKUP(AH127, Z!$A$2:$C$4127, 3, FALSE))</f>
        <v/>
      </c>
      <c r="AJ127" s="143"/>
      <c r="AK127" s="244">
        <f t="shared" si="41"/>
        <v>0</v>
      </c>
      <c r="AL127" s="232"/>
      <c r="AM127" s="242">
        <f t="shared" si="42"/>
        <v>0</v>
      </c>
      <c r="AN127" s="228">
        <f>15</f>
        <v>15</v>
      </c>
      <c r="AO127" s="228">
        <v>0.75</v>
      </c>
      <c r="AP127" s="242" t="str">
        <f t="shared" si="43"/>
        <v>-</v>
      </c>
      <c r="AQ127" s="242" t="str">
        <f t="shared" si="44"/>
        <v>-</v>
      </c>
      <c r="AR127" s="245" t="str" cm="1">
        <f t="array" ref="AR127">IF($AM$20="A",
IFERROR(INDEX($BZ$33:$CC$35, $BQ127,), "-"),
IFERROR(INDEX(($BZ$26:$CC$28,$BZ$29:$CC$31), $BQ127, , $BR127), "-"))</f>
        <v>-</v>
      </c>
      <c r="AS127" s="245"/>
      <c r="AT127" s="245"/>
      <c r="AU127" s="245"/>
      <c r="AV127" s="246" t="str" cm="1">
        <f t="array" ref="AV127">IF($AM$20="A",
IFERROR(INDEX($CE$33:$CE$35, $BQ127), "-"),
IFERROR(INDEX(($CE$26:$CE$28, $CE$29:$CE$31), $BQ127, , $BR127), "-"))</f>
        <v>-</v>
      </c>
      <c r="AW127" s="242" t="str">
        <f t="shared" si="45"/>
        <v>-</v>
      </c>
      <c r="AX127" s="242" t="str">
        <f t="shared" si="45"/>
        <v>-</v>
      </c>
      <c r="AY127" s="242" t="str">
        <f t="shared" si="45"/>
        <v>-</v>
      </c>
      <c r="AZ127" s="242" t="str">
        <f t="shared" si="45"/>
        <v>-</v>
      </c>
      <c r="BA127" s="242" t="str">
        <f t="shared" si="46"/>
        <v>-</v>
      </c>
      <c r="BB127" s="242" t="str">
        <f t="shared" si="46"/>
        <v>-</v>
      </c>
      <c r="BC127" s="242" t="str">
        <f t="shared" si="46"/>
        <v>-</v>
      </c>
      <c r="BD127" s="242" t="str">
        <f t="shared" si="46"/>
        <v>-</v>
      </c>
      <c r="BE127" s="242" t="str">
        <f t="shared" si="47"/>
        <v>-</v>
      </c>
      <c r="BF127" s="242" t="str">
        <f t="shared" si="47"/>
        <v>-</v>
      </c>
      <c r="BG127" s="242" t="str">
        <f t="shared" si="47"/>
        <v>-</v>
      </c>
      <c r="BH127" s="242" t="str">
        <f t="shared" si="47"/>
        <v>-</v>
      </c>
      <c r="BI127" s="242" t="str">
        <f t="shared" si="48"/>
        <v>-</v>
      </c>
      <c r="BJ127" s="242" t="str">
        <f t="shared" si="48"/>
        <v>-</v>
      </c>
      <c r="BK127" s="242" t="str">
        <f t="shared" si="48"/>
        <v>-</v>
      </c>
      <c r="BL127" s="242" t="str">
        <f t="shared" si="48"/>
        <v>-</v>
      </c>
      <c r="BM127" s="245" t="str" cm="1">
        <f t="array" ref="BM127">IFERROR(INDEX($CD$38:$CD$41, $BT127), "-")</f>
        <v>-</v>
      </c>
      <c r="BN127" s="242" t="str" cm="1">
        <f t="array" ref="BN127">IFERROR(INDEX($CD$38:$CD$41, $BS127), "-")</f>
        <v>-</v>
      </c>
      <c r="BO127" s="242">
        <f t="shared" si="49"/>
        <v>0</v>
      </c>
      <c r="BP127" s="242">
        <f t="shared" si="50"/>
        <v>0</v>
      </c>
      <c r="BQ127" s="247" t="str">
        <f t="shared" si="33"/>
        <v>-</v>
      </c>
      <c r="BR127" s="247" t="str">
        <f t="shared" si="34"/>
        <v>-</v>
      </c>
      <c r="BS127" s="247" t="str">
        <f t="shared" si="35"/>
        <v>-</v>
      </c>
      <c r="BT127" s="247" t="str">
        <f t="shared" si="36"/>
        <v>-</v>
      </c>
      <c r="BU127" s="247">
        <f t="shared" si="51"/>
        <v>0</v>
      </c>
      <c r="BV127" s="247" t="str">
        <f t="shared" si="52"/>
        <v>-</v>
      </c>
      <c r="BW127" s="232"/>
      <c r="CF127" s="232"/>
    </row>
    <row r="128" spans="1:84" ht="12.75" customHeight="1" x14ac:dyDescent="0.2">
      <c r="A128" s="240"/>
      <c r="B128" s="228">
        <v>105</v>
      </c>
      <c r="C128" s="137"/>
      <c r="D128" s="65"/>
      <c r="E128" s="241" t="str">
        <f>IF(ISBLANK(D128), "", VLOOKUP(D128, Z!$A$2:$C$4127, 3, FALSE))</f>
        <v/>
      </c>
      <c r="F128" s="138"/>
      <c r="G128" s="120"/>
      <c r="H128" s="120"/>
      <c r="I128" s="120"/>
      <c r="J128" s="120"/>
      <c r="K128" s="139"/>
      <c r="L128" s="168"/>
      <c r="M128" s="139"/>
      <c r="N128" s="139"/>
      <c r="O128" s="242">
        <f t="shared" si="32"/>
        <v>0</v>
      </c>
      <c r="P128" s="139"/>
      <c r="Q128" s="242">
        <f t="shared" si="37"/>
        <v>0</v>
      </c>
      <c r="R128" s="242" t="str">
        <f t="shared" si="38"/>
        <v>-</v>
      </c>
      <c r="S128" s="140"/>
      <c r="T128" s="141"/>
      <c r="U128" s="120"/>
      <c r="V128" s="139"/>
      <c r="W128" s="166"/>
      <c r="X128" s="243">
        <f t="shared" si="39"/>
        <v>0</v>
      </c>
      <c r="Y128" s="140"/>
      <c r="Z128" s="141"/>
      <c r="AA128" s="139"/>
      <c r="AB128" s="120"/>
      <c r="AC128" s="139"/>
      <c r="AD128" s="166"/>
      <c r="AE128" s="243">
        <f t="shared" si="40"/>
        <v>0</v>
      </c>
      <c r="AF128" s="142"/>
      <c r="AG128" s="137"/>
      <c r="AH128" s="65"/>
      <c r="AI128" s="241" t="str">
        <f>IF(ISBLANK(AH128), "", VLOOKUP(AH128, Z!$A$2:$C$4127, 3, FALSE))</f>
        <v/>
      </c>
      <c r="AJ128" s="143"/>
      <c r="AK128" s="244">
        <f t="shared" si="41"/>
        <v>0</v>
      </c>
      <c r="AL128" s="232"/>
      <c r="AM128" s="242">
        <f t="shared" si="42"/>
        <v>0</v>
      </c>
      <c r="AN128" s="228">
        <f>15</f>
        <v>15</v>
      </c>
      <c r="AO128" s="228">
        <v>0.75</v>
      </c>
      <c r="AP128" s="242" t="str">
        <f t="shared" si="43"/>
        <v>-</v>
      </c>
      <c r="AQ128" s="242" t="str">
        <f t="shared" si="44"/>
        <v>-</v>
      </c>
      <c r="AR128" s="245" t="str" cm="1">
        <f t="array" ref="AR128">IF($AM$20="A",
IFERROR(INDEX($BZ$33:$CC$35, $BQ128,), "-"),
IFERROR(INDEX(($BZ$26:$CC$28,$BZ$29:$CC$31), $BQ128, , $BR128), "-"))</f>
        <v>-</v>
      </c>
      <c r="AS128" s="245"/>
      <c r="AT128" s="245"/>
      <c r="AU128" s="245"/>
      <c r="AV128" s="246" t="str" cm="1">
        <f t="array" ref="AV128">IF($AM$20="A",
IFERROR(INDEX($CE$33:$CE$35, $BQ128), "-"),
IFERROR(INDEX(($CE$26:$CE$28, $CE$29:$CE$31), $BQ128, , $BR128), "-"))</f>
        <v>-</v>
      </c>
      <c r="AW128" s="242" t="str">
        <f t="shared" si="45"/>
        <v>-</v>
      </c>
      <c r="AX128" s="242" t="str">
        <f t="shared" si="45"/>
        <v>-</v>
      </c>
      <c r="AY128" s="242" t="str">
        <f t="shared" si="45"/>
        <v>-</v>
      </c>
      <c r="AZ128" s="242" t="str">
        <f t="shared" si="45"/>
        <v>-</v>
      </c>
      <c r="BA128" s="242" t="str">
        <f t="shared" si="46"/>
        <v>-</v>
      </c>
      <c r="BB128" s="242" t="str">
        <f t="shared" si="46"/>
        <v>-</v>
      </c>
      <c r="BC128" s="242" t="str">
        <f t="shared" si="46"/>
        <v>-</v>
      </c>
      <c r="BD128" s="242" t="str">
        <f t="shared" si="46"/>
        <v>-</v>
      </c>
      <c r="BE128" s="242" t="str">
        <f t="shared" si="47"/>
        <v>-</v>
      </c>
      <c r="BF128" s="242" t="str">
        <f t="shared" si="47"/>
        <v>-</v>
      </c>
      <c r="BG128" s="242" t="str">
        <f t="shared" si="47"/>
        <v>-</v>
      </c>
      <c r="BH128" s="242" t="str">
        <f t="shared" si="47"/>
        <v>-</v>
      </c>
      <c r="BI128" s="242" t="str">
        <f t="shared" si="48"/>
        <v>-</v>
      </c>
      <c r="BJ128" s="242" t="str">
        <f t="shared" si="48"/>
        <v>-</v>
      </c>
      <c r="BK128" s="242" t="str">
        <f t="shared" si="48"/>
        <v>-</v>
      </c>
      <c r="BL128" s="242" t="str">
        <f t="shared" si="48"/>
        <v>-</v>
      </c>
      <c r="BM128" s="245" t="str" cm="1">
        <f t="array" ref="BM128">IFERROR(INDEX($CD$38:$CD$41, $BT128), "-")</f>
        <v>-</v>
      </c>
      <c r="BN128" s="242" t="str" cm="1">
        <f t="array" ref="BN128">IFERROR(INDEX($CD$38:$CD$41, $BS128), "-")</f>
        <v>-</v>
      </c>
      <c r="BO128" s="242">
        <f t="shared" si="49"/>
        <v>0</v>
      </c>
      <c r="BP128" s="242">
        <f t="shared" si="50"/>
        <v>0</v>
      </c>
      <c r="BQ128" s="247" t="str">
        <f t="shared" si="33"/>
        <v>-</v>
      </c>
      <c r="BR128" s="247" t="str">
        <f t="shared" si="34"/>
        <v>-</v>
      </c>
      <c r="BS128" s="247" t="str">
        <f t="shared" si="35"/>
        <v>-</v>
      </c>
      <c r="BT128" s="247" t="str">
        <f t="shared" si="36"/>
        <v>-</v>
      </c>
      <c r="BU128" s="247">
        <f t="shared" si="51"/>
        <v>0</v>
      </c>
      <c r="BV128" s="247" t="str">
        <f t="shared" si="52"/>
        <v>-</v>
      </c>
      <c r="BW128" s="232"/>
      <c r="CF128" s="232"/>
    </row>
    <row r="129" spans="1:84" ht="12.75" customHeight="1" x14ac:dyDescent="0.2">
      <c r="A129" s="240"/>
      <c r="B129" s="228">
        <v>106</v>
      </c>
      <c r="C129" s="137"/>
      <c r="D129" s="65"/>
      <c r="E129" s="241" t="str">
        <f>IF(ISBLANK(D129), "", VLOOKUP(D129, Z!$A$2:$C$4127, 3, FALSE))</f>
        <v/>
      </c>
      <c r="F129" s="138"/>
      <c r="G129" s="120"/>
      <c r="H129" s="120"/>
      <c r="I129" s="120"/>
      <c r="J129" s="120"/>
      <c r="K129" s="139"/>
      <c r="L129" s="168"/>
      <c r="M129" s="139"/>
      <c r="N129" s="139"/>
      <c r="O129" s="242">
        <f t="shared" si="32"/>
        <v>0</v>
      </c>
      <c r="P129" s="139"/>
      <c r="Q129" s="242">
        <f t="shared" si="37"/>
        <v>0</v>
      </c>
      <c r="R129" s="242" t="str">
        <f t="shared" si="38"/>
        <v>-</v>
      </c>
      <c r="S129" s="140"/>
      <c r="T129" s="141"/>
      <c r="U129" s="120"/>
      <c r="V129" s="139"/>
      <c r="W129" s="166"/>
      <c r="X129" s="243">
        <f t="shared" si="39"/>
        <v>0</v>
      </c>
      <c r="Y129" s="140"/>
      <c r="Z129" s="141"/>
      <c r="AA129" s="139"/>
      <c r="AB129" s="120"/>
      <c r="AC129" s="139"/>
      <c r="AD129" s="166"/>
      <c r="AE129" s="243">
        <f t="shared" si="40"/>
        <v>0</v>
      </c>
      <c r="AF129" s="142"/>
      <c r="AG129" s="137"/>
      <c r="AH129" s="65"/>
      <c r="AI129" s="241" t="str">
        <f>IF(ISBLANK(AH129), "", VLOOKUP(AH129, Z!$A$2:$C$4127, 3, FALSE))</f>
        <v/>
      </c>
      <c r="AJ129" s="143"/>
      <c r="AK129" s="244">
        <f t="shared" si="41"/>
        <v>0</v>
      </c>
      <c r="AL129" s="232"/>
      <c r="AM129" s="242">
        <f t="shared" si="42"/>
        <v>0</v>
      </c>
      <c r="AN129" s="228">
        <f>15</f>
        <v>15</v>
      </c>
      <c r="AO129" s="228">
        <v>0.75</v>
      </c>
      <c r="AP129" s="242" t="str">
        <f t="shared" si="43"/>
        <v>-</v>
      </c>
      <c r="AQ129" s="242" t="str">
        <f t="shared" si="44"/>
        <v>-</v>
      </c>
      <c r="AR129" s="245" t="str" cm="1">
        <f t="array" ref="AR129">IF($AM$20="A",
IFERROR(INDEX($BZ$33:$CC$35, $BQ129,), "-"),
IFERROR(INDEX(($BZ$26:$CC$28,$BZ$29:$CC$31), $BQ129, , $BR129), "-"))</f>
        <v>-</v>
      </c>
      <c r="AS129" s="245"/>
      <c r="AT129" s="245"/>
      <c r="AU129" s="245"/>
      <c r="AV129" s="246" t="str" cm="1">
        <f t="array" ref="AV129">IF($AM$20="A",
IFERROR(INDEX($CE$33:$CE$35, $BQ129), "-"),
IFERROR(INDEX(($CE$26:$CE$28, $CE$29:$CE$31), $BQ129, , $BR129), "-"))</f>
        <v>-</v>
      </c>
      <c r="AW129" s="242" t="str">
        <f t="shared" si="45"/>
        <v>-</v>
      </c>
      <c r="AX129" s="242" t="str">
        <f t="shared" si="45"/>
        <v>-</v>
      </c>
      <c r="AY129" s="242" t="str">
        <f t="shared" si="45"/>
        <v>-</v>
      </c>
      <c r="AZ129" s="242" t="str">
        <f t="shared" si="45"/>
        <v>-</v>
      </c>
      <c r="BA129" s="242" t="str">
        <f t="shared" si="46"/>
        <v>-</v>
      </c>
      <c r="BB129" s="242" t="str">
        <f t="shared" si="46"/>
        <v>-</v>
      </c>
      <c r="BC129" s="242" t="str">
        <f t="shared" si="46"/>
        <v>-</v>
      </c>
      <c r="BD129" s="242" t="str">
        <f t="shared" si="46"/>
        <v>-</v>
      </c>
      <c r="BE129" s="242" t="str">
        <f t="shared" si="47"/>
        <v>-</v>
      </c>
      <c r="BF129" s="242" t="str">
        <f t="shared" si="47"/>
        <v>-</v>
      </c>
      <c r="BG129" s="242" t="str">
        <f t="shared" si="47"/>
        <v>-</v>
      </c>
      <c r="BH129" s="242" t="str">
        <f t="shared" si="47"/>
        <v>-</v>
      </c>
      <c r="BI129" s="242" t="str">
        <f t="shared" si="48"/>
        <v>-</v>
      </c>
      <c r="BJ129" s="242" t="str">
        <f t="shared" si="48"/>
        <v>-</v>
      </c>
      <c r="BK129" s="242" t="str">
        <f t="shared" si="48"/>
        <v>-</v>
      </c>
      <c r="BL129" s="242" t="str">
        <f t="shared" si="48"/>
        <v>-</v>
      </c>
      <c r="BM129" s="245" t="str" cm="1">
        <f t="array" ref="BM129">IFERROR(INDEX($CD$38:$CD$41, $BT129), "-")</f>
        <v>-</v>
      </c>
      <c r="BN129" s="242" t="str" cm="1">
        <f t="array" ref="BN129">IFERROR(INDEX($CD$38:$CD$41, $BS129), "-")</f>
        <v>-</v>
      </c>
      <c r="BO129" s="242">
        <f t="shared" si="49"/>
        <v>0</v>
      </c>
      <c r="BP129" s="242">
        <f t="shared" si="50"/>
        <v>0</v>
      </c>
      <c r="BQ129" s="247" t="str">
        <f t="shared" si="33"/>
        <v>-</v>
      </c>
      <c r="BR129" s="247" t="str">
        <f t="shared" si="34"/>
        <v>-</v>
      </c>
      <c r="BS129" s="247" t="str">
        <f t="shared" si="35"/>
        <v>-</v>
      </c>
      <c r="BT129" s="247" t="str">
        <f t="shared" si="36"/>
        <v>-</v>
      </c>
      <c r="BU129" s="247">
        <f t="shared" si="51"/>
        <v>0</v>
      </c>
      <c r="BV129" s="247" t="str">
        <f t="shared" si="52"/>
        <v>-</v>
      </c>
      <c r="BW129" s="232"/>
      <c r="CF129" s="232"/>
    </row>
    <row r="130" spans="1:84" ht="12.75" customHeight="1" x14ac:dyDescent="0.2">
      <c r="A130" s="240"/>
      <c r="B130" s="228">
        <v>107</v>
      </c>
      <c r="C130" s="137"/>
      <c r="D130" s="65"/>
      <c r="E130" s="241" t="str">
        <f>IF(ISBLANK(D130), "", VLOOKUP(D130, Z!$A$2:$C$4127, 3, FALSE))</f>
        <v/>
      </c>
      <c r="F130" s="138"/>
      <c r="G130" s="120"/>
      <c r="H130" s="120"/>
      <c r="I130" s="120"/>
      <c r="J130" s="120"/>
      <c r="K130" s="139"/>
      <c r="L130" s="168"/>
      <c r="M130" s="139"/>
      <c r="N130" s="139"/>
      <c r="O130" s="242">
        <f t="shared" si="32"/>
        <v>0</v>
      </c>
      <c r="P130" s="139"/>
      <c r="Q130" s="242">
        <f t="shared" si="37"/>
        <v>0</v>
      </c>
      <c r="R130" s="242" t="str">
        <f t="shared" si="38"/>
        <v>-</v>
      </c>
      <c r="S130" s="140"/>
      <c r="T130" s="141"/>
      <c r="U130" s="120"/>
      <c r="V130" s="139"/>
      <c r="W130" s="166"/>
      <c r="X130" s="243">
        <f t="shared" si="39"/>
        <v>0</v>
      </c>
      <c r="Y130" s="140"/>
      <c r="Z130" s="141"/>
      <c r="AA130" s="139"/>
      <c r="AB130" s="120"/>
      <c r="AC130" s="139"/>
      <c r="AD130" s="166"/>
      <c r="AE130" s="243">
        <f t="shared" si="40"/>
        <v>0</v>
      </c>
      <c r="AF130" s="142"/>
      <c r="AG130" s="137"/>
      <c r="AH130" s="65"/>
      <c r="AI130" s="241" t="str">
        <f>IF(ISBLANK(AH130), "", VLOOKUP(AH130, Z!$A$2:$C$4127, 3, FALSE))</f>
        <v/>
      </c>
      <c r="AJ130" s="143"/>
      <c r="AK130" s="244">
        <f t="shared" si="41"/>
        <v>0</v>
      </c>
      <c r="AL130" s="232"/>
      <c r="AM130" s="242">
        <f t="shared" si="42"/>
        <v>0</v>
      </c>
      <c r="AN130" s="228">
        <f>15</f>
        <v>15</v>
      </c>
      <c r="AO130" s="228">
        <v>0.75</v>
      </c>
      <c r="AP130" s="242" t="str">
        <f t="shared" si="43"/>
        <v>-</v>
      </c>
      <c r="AQ130" s="242" t="str">
        <f t="shared" si="44"/>
        <v>-</v>
      </c>
      <c r="AR130" s="245" t="str" cm="1">
        <f t="array" ref="AR130">IF($AM$20="A",
IFERROR(INDEX($BZ$33:$CC$35, $BQ130,), "-"),
IFERROR(INDEX(($BZ$26:$CC$28,$BZ$29:$CC$31), $BQ130, , $BR130), "-"))</f>
        <v>-</v>
      </c>
      <c r="AS130" s="245"/>
      <c r="AT130" s="245"/>
      <c r="AU130" s="245"/>
      <c r="AV130" s="246" t="str" cm="1">
        <f t="array" ref="AV130">IF($AM$20="A",
IFERROR(INDEX($CE$33:$CE$35, $BQ130), "-"),
IFERROR(INDEX(($CE$26:$CE$28, $CE$29:$CE$31), $BQ130, , $BR130), "-"))</f>
        <v>-</v>
      </c>
      <c r="AW130" s="242" t="str">
        <f t="shared" si="45"/>
        <v>-</v>
      </c>
      <c r="AX130" s="242" t="str">
        <f t="shared" si="45"/>
        <v>-</v>
      </c>
      <c r="AY130" s="242" t="str">
        <f t="shared" si="45"/>
        <v>-</v>
      </c>
      <c r="AZ130" s="242" t="str">
        <f t="shared" si="45"/>
        <v>-</v>
      </c>
      <c r="BA130" s="242" t="str">
        <f t="shared" si="46"/>
        <v>-</v>
      </c>
      <c r="BB130" s="242" t="str">
        <f t="shared" si="46"/>
        <v>-</v>
      </c>
      <c r="BC130" s="242" t="str">
        <f t="shared" si="46"/>
        <v>-</v>
      </c>
      <c r="BD130" s="242" t="str">
        <f t="shared" si="46"/>
        <v>-</v>
      </c>
      <c r="BE130" s="242" t="str">
        <f t="shared" si="47"/>
        <v>-</v>
      </c>
      <c r="BF130" s="242" t="str">
        <f t="shared" si="47"/>
        <v>-</v>
      </c>
      <c r="BG130" s="242" t="str">
        <f t="shared" si="47"/>
        <v>-</v>
      </c>
      <c r="BH130" s="242" t="str">
        <f t="shared" si="47"/>
        <v>-</v>
      </c>
      <c r="BI130" s="242" t="str">
        <f t="shared" si="48"/>
        <v>-</v>
      </c>
      <c r="BJ130" s="242" t="str">
        <f t="shared" si="48"/>
        <v>-</v>
      </c>
      <c r="BK130" s="242" t="str">
        <f t="shared" si="48"/>
        <v>-</v>
      </c>
      <c r="BL130" s="242" t="str">
        <f t="shared" si="48"/>
        <v>-</v>
      </c>
      <c r="BM130" s="245" t="str" cm="1">
        <f t="array" ref="BM130">IFERROR(INDEX($CD$38:$CD$41, $BT130), "-")</f>
        <v>-</v>
      </c>
      <c r="BN130" s="242" t="str" cm="1">
        <f t="array" ref="BN130">IFERROR(INDEX($CD$38:$CD$41, $BS130), "-")</f>
        <v>-</v>
      </c>
      <c r="BO130" s="242">
        <f t="shared" si="49"/>
        <v>0</v>
      </c>
      <c r="BP130" s="242">
        <f t="shared" si="50"/>
        <v>0</v>
      </c>
      <c r="BQ130" s="247" t="str">
        <f t="shared" si="33"/>
        <v>-</v>
      </c>
      <c r="BR130" s="247" t="str">
        <f t="shared" si="34"/>
        <v>-</v>
      </c>
      <c r="BS130" s="247" t="str">
        <f t="shared" si="35"/>
        <v>-</v>
      </c>
      <c r="BT130" s="247" t="str">
        <f t="shared" si="36"/>
        <v>-</v>
      </c>
      <c r="BU130" s="247">
        <f t="shared" si="51"/>
        <v>0</v>
      </c>
      <c r="BV130" s="247" t="str">
        <f t="shared" si="52"/>
        <v>-</v>
      </c>
      <c r="BW130" s="232"/>
      <c r="CF130" s="232"/>
    </row>
    <row r="131" spans="1:84" ht="12.75" customHeight="1" x14ac:dyDescent="0.2">
      <c r="A131" s="240"/>
      <c r="B131" s="228">
        <v>108</v>
      </c>
      <c r="C131" s="137"/>
      <c r="D131" s="65"/>
      <c r="E131" s="241" t="str">
        <f>IF(ISBLANK(D131), "", VLOOKUP(D131, Z!$A$2:$C$4127, 3, FALSE))</f>
        <v/>
      </c>
      <c r="F131" s="138"/>
      <c r="G131" s="120"/>
      <c r="H131" s="120"/>
      <c r="I131" s="120"/>
      <c r="J131" s="120"/>
      <c r="K131" s="139"/>
      <c r="L131" s="168"/>
      <c r="M131" s="139"/>
      <c r="N131" s="139"/>
      <c r="O131" s="242">
        <f t="shared" si="32"/>
        <v>0</v>
      </c>
      <c r="P131" s="139"/>
      <c r="Q131" s="242">
        <f t="shared" si="37"/>
        <v>0</v>
      </c>
      <c r="R131" s="242" t="str">
        <f t="shared" si="38"/>
        <v>-</v>
      </c>
      <c r="S131" s="140"/>
      <c r="T131" s="141"/>
      <c r="U131" s="120"/>
      <c r="V131" s="139"/>
      <c r="W131" s="166"/>
      <c r="X131" s="243">
        <f t="shared" si="39"/>
        <v>0</v>
      </c>
      <c r="Y131" s="140"/>
      <c r="Z131" s="141"/>
      <c r="AA131" s="139"/>
      <c r="AB131" s="120"/>
      <c r="AC131" s="139"/>
      <c r="AD131" s="166"/>
      <c r="AE131" s="243">
        <f t="shared" si="40"/>
        <v>0</v>
      </c>
      <c r="AF131" s="142"/>
      <c r="AG131" s="137"/>
      <c r="AH131" s="65"/>
      <c r="AI131" s="241" t="str">
        <f>IF(ISBLANK(AH131), "", VLOOKUP(AH131, Z!$A$2:$C$4127, 3, FALSE))</f>
        <v/>
      </c>
      <c r="AJ131" s="143"/>
      <c r="AK131" s="244">
        <f t="shared" si="41"/>
        <v>0</v>
      </c>
      <c r="AL131" s="232"/>
      <c r="AM131" s="242">
        <f t="shared" si="42"/>
        <v>0</v>
      </c>
      <c r="AN131" s="228">
        <f>15</f>
        <v>15</v>
      </c>
      <c r="AO131" s="228">
        <v>0.75</v>
      </c>
      <c r="AP131" s="242" t="str">
        <f t="shared" si="43"/>
        <v>-</v>
      </c>
      <c r="AQ131" s="242" t="str">
        <f t="shared" si="44"/>
        <v>-</v>
      </c>
      <c r="AR131" s="245" t="str" cm="1">
        <f t="array" ref="AR131">IF($AM$20="A",
IFERROR(INDEX($BZ$33:$CC$35, $BQ131,), "-"),
IFERROR(INDEX(($BZ$26:$CC$28,$BZ$29:$CC$31), $BQ131, , $BR131), "-"))</f>
        <v>-</v>
      </c>
      <c r="AS131" s="245"/>
      <c r="AT131" s="245"/>
      <c r="AU131" s="245"/>
      <c r="AV131" s="246" t="str" cm="1">
        <f t="array" ref="AV131">IF($AM$20="A",
IFERROR(INDEX($CE$33:$CE$35, $BQ131), "-"),
IFERROR(INDEX(($CE$26:$CE$28, $CE$29:$CE$31), $BQ131, , $BR131), "-"))</f>
        <v>-</v>
      </c>
      <c r="AW131" s="242" t="str">
        <f t="shared" si="45"/>
        <v>-</v>
      </c>
      <c r="AX131" s="242" t="str">
        <f t="shared" si="45"/>
        <v>-</v>
      </c>
      <c r="AY131" s="242" t="str">
        <f t="shared" si="45"/>
        <v>-</v>
      </c>
      <c r="AZ131" s="242" t="str">
        <f t="shared" si="45"/>
        <v>-</v>
      </c>
      <c r="BA131" s="242" t="str">
        <f t="shared" si="46"/>
        <v>-</v>
      </c>
      <c r="BB131" s="242" t="str">
        <f t="shared" si="46"/>
        <v>-</v>
      </c>
      <c r="BC131" s="242" t="str">
        <f t="shared" si="46"/>
        <v>-</v>
      </c>
      <c r="BD131" s="242" t="str">
        <f t="shared" si="46"/>
        <v>-</v>
      </c>
      <c r="BE131" s="242" t="str">
        <f t="shared" si="47"/>
        <v>-</v>
      </c>
      <c r="BF131" s="242" t="str">
        <f t="shared" si="47"/>
        <v>-</v>
      </c>
      <c r="BG131" s="242" t="str">
        <f t="shared" si="47"/>
        <v>-</v>
      </c>
      <c r="BH131" s="242" t="str">
        <f t="shared" si="47"/>
        <v>-</v>
      </c>
      <c r="BI131" s="242" t="str">
        <f t="shared" si="48"/>
        <v>-</v>
      </c>
      <c r="BJ131" s="242" t="str">
        <f t="shared" si="48"/>
        <v>-</v>
      </c>
      <c r="BK131" s="242" t="str">
        <f t="shared" si="48"/>
        <v>-</v>
      </c>
      <c r="BL131" s="242" t="str">
        <f t="shared" si="48"/>
        <v>-</v>
      </c>
      <c r="BM131" s="245" t="str" cm="1">
        <f t="array" ref="BM131">IFERROR(INDEX($CD$38:$CD$41, $BT131), "-")</f>
        <v>-</v>
      </c>
      <c r="BN131" s="242" t="str" cm="1">
        <f t="array" ref="BN131">IFERROR(INDEX($CD$38:$CD$41, $BS131), "-")</f>
        <v>-</v>
      </c>
      <c r="BO131" s="242">
        <f t="shared" si="49"/>
        <v>0</v>
      </c>
      <c r="BP131" s="242">
        <f t="shared" si="50"/>
        <v>0</v>
      </c>
      <c r="BQ131" s="247" t="str">
        <f t="shared" si="33"/>
        <v>-</v>
      </c>
      <c r="BR131" s="247" t="str">
        <f t="shared" si="34"/>
        <v>-</v>
      </c>
      <c r="BS131" s="247" t="str">
        <f t="shared" si="35"/>
        <v>-</v>
      </c>
      <c r="BT131" s="247" t="str">
        <f t="shared" si="36"/>
        <v>-</v>
      </c>
      <c r="BU131" s="247">
        <f t="shared" si="51"/>
        <v>0</v>
      </c>
      <c r="BV131" s="247" t="str">
        <f t="shared" si="52"/>
        <v>-</v>
      </c>
      <c r="BW131" s="232"/>
      <c r="CF131" s="232"/>
    </row>
    <row r="132" spans="1:84" ht="12.75" customHeight="1" x14ac:dyDescent="0.2">
      <c r="A132" s="240"/>
      <c r="B132" s="228">
        <v>109</v>
      </c>
      <c r="C132" s="137"/>
      <c r="D132" s="65"/>
      <c r="E132" s="241" t="str">
        <f>IF(ISBLANK(D132), "", VLOOKUP(D132, Z!$A$2:$C$4127, 3, FALSE))</f>
        <v/>
      </c>
      <c r="F132" s="138"/>
      <c r="G132" s="120"/>
      <c r="H132" s="120"/>
      <c r="I132" s="120"/>
      <c r="J132" s="120"/>
      <c r="K132" s="139"/>
      <c r="L132" s="168"/>
      <c r="M132" s="139"/>
      <c r="N132" s="139"/>
      <c r="O132" s="242">
        <f t="shared" si="32"/>
        <v>0</v>
      </c>
      <c r="P132" s="139"/>
      <c r="Q132" s="242">
        <f t="shared" si="37"/>
        <v>0</v>
      </c>
      <c r="R132" s="242" t="str">
        <f t="shared" si="38"/>
        <v>-</v>
      </c>
      <c r="S132" s="140"/>
      <c r="T132" s="141"/>
      <c r="U132" s="120"/>
      <c r="V132" s="139"/>
      <c r="W132" s="166"/>
      <c r="X132" s="243">
        <f t="shared" si="39"/>
        <v>0</v>
      </c>
      <c r="Y132" s="140"/>
      <c r="Z132" s="141"/>
      <c r="AA132" s="139"/>
      <c r="AB132" s="120"/>
      <c r="AC132" s="139"/>
      <c r="AD132" s="166"/>
      <c r="AE132" s="243">
        <f t="shared" si="40"/>
        <v>0</v>
      </c>
      <c r="AF132" s="142"/>
      <c r="AG132" s="137"/>
      <c r="AH132" s="65"/>
      <c r="AI132" s="241" t="str">
        <f>IF(ISBLANK(AH132), "", VLOOKUP(AH132, Z!$A$2:$C$4127, 3, FALSE))</f>
        <v/>
      </c>
      <c r="AJ132" s="143"/>
      <c r="AK132" s="244">
        <f t="shared" si="41"/>
        <v>0</v>
      </c>
      <c r="AL132" s="232"/>
      <c r="AM132" s="242">
        <f t="shared" si="42"/>
        <v>0</v>
      </c>
      <c r="AN132" s="228">
        <f>15</f>
        <v>15</v>
      </c>
      <c r="AO132" s="228">
        <v>0.75</v>
      </c>
      <c r="AP132" s="242" t="str">
        <f t="shared" si="43"/>
        <v>-</v>
      </c>
      <c r="AQ132" s="242" t="str">
        <f t="shared" si="44"/>
        <v>-</v>
      </c>
      <c r="AR132" s="245" t="str" cm="1">
        <f t="array" ref="AR132">IF($AM$20="A",
IFERROR(INDEX($BZ$33:$CC$35, $BQ132,), "-"),
IFERROR(INDEX(($BZ$26:$CC$28,$BZ$29:$CC$31), $BQ132, , $BR132), "-"))</f>
        <v>-</v>
      </c>
      <c r="AS132" s="245"/>
      <c r="AT132" s="245"/>
      <c r="AU132" s="245"/>
      <c r="AV132" s="246" t="str" cm="1">
        <f t="array" ref="AV132">IF($AM$20="A",
IFERROR(INDEX($CE$33:$CE$35, $BQ132), "-"),
IFERROR(INDEX(($CE$26:$CE$28, $CE$29:$CE$31), $BQ132, , $BR132), "-"))</f>
        <v>-</v>
      </c>
      <c r="AW132" s="242" t="str">
        <f t="shared" si="45"/>
        <v>-</v>
      </c>
      <c r="AX132" s="242" t="str">
        <f t="shared" si="45"/>
        <v>-</v>
      </c>
      <c r="AY132" s="242" t="str">
        <f t="shared" si="45"/>
        <v>-</v>
      </c>
      <c r="AZ132" s="242" t="str">
        <f t="shared" si="45"/>
        <v>-</v>
      </c>
      <c r="BA132" s="242" t="str">
        <f t="shared" si="46"/>
        <v>-</v>
      </c>
      <c r="BB132" s="242" t="str">
        <f t="shared" si="46"/>
        <v>-</v>
      </c>
      <c r="BC132" s="242" t="str">
        <f t="shared" si="46"/>
        <v>-</v>
      </c>
      <c r="BD132" s="242" t="str">
        <f t="shared" si="46"/>
        <v>-</v>
      </c>
      <c r="BE132" s="242" t="str">
        <f t="shared" si="47"/>
        <v>-</v>
      </c>
      <c r="BF132" s="242" t="str">
        <f t="shared" si="47"/>
        <v>-</v>
      </c>
      <c r="BG132" s="242" t="str">
        <f t="shared" si="47"/>
        <v>-</v>
      </c>
      <c r="BH132" s="242" t="str">
        <f t="shared" si="47"/>
        <v>-</v>
      </c>
      <c r="BI132" s="242" t="str">
        <f t="shared" si="48"/>
        <v>-</v>
      </c>
      <c r="BJ132" s="242" t="str">
        <f t="shared" si="48"/>
        <v>-</v>
      </c>
      <c r="BK132" s="242" t="str">
        <f t="shared" si="48"/>
        <v>-</v>
      </c>
      <c r="BL132" s="242" t="str">
        <f t="shared" si="48"/>
        <v>-</v>
      </c>
      <c r="BM132" s="245" t="str" cm="1">
        <f t="array" ref="BM132">IFERROR(INDEX($CD$38:$CD$41, $BT132), "-")</f>
        <v>-</v>
      </c>
      <c r="BN132" s="242" t="str" cm="1">
        <f t="array" ref="BN132">IFERROR(INDEX($CD$38:$CD$41, $BS132), "-")</f>
        <v>-</v>
      </c>
      <c r="BO132" s="242">
        <f t="shared" si="49"/>
        <v>0</v>
      </c>
      <c r="BP132" s="242">
        <f t="shared" si="50"/>
        <v>0</v>
      </c>
      <c r="BQ132" s="247" t="str">
        <f t="shared" si="33"/>
        <v>-</v>
      </c>
      <c r="BR132" s="247" t="str">
        <f t="shared" si="34"/>
        <v>-</v>
      </c>
      <c r="BS132" s="247" t="str">
        <f t="shared" si="35"/>
        <v>-</v>
      </c>
      <c r="BT132" s="247" t="str">
        <f t="shared" si="36"/>
        <v>-</v>
      </c>
      <c r="BU132" s="247">
        <f t="shared" si="51"/>
        <v>0</v>
      </c>
      <c r="BV132" s="247" t="str">
        <f t="shared" si="52"/>
        <v>-</v>
      </c>
      <c r="BW132" s="232"/>
      <c r="CF132" s="232"/>
    </row>
    <row r="133" spans="1:84" ht="12.75" customHeight="1" x14ac:dyDescent="0.2">
      <c r="A133" s="240"/>
      <c r="B133" s="228">
        <v>110</v>
      </c>
      <c r="C133" s="137"/>
      <c r="D133" s="65"/>
      <c r="E133" s="241" t="str">
        <f>IF(ISBLANK(D133), "", VLOOKUP(D133, Z!$A$2:$C$4127, 3, FALSE))</f>
        <v/>
      </c>
      <c r="F133" s="138"/>
      <c r="G133" s="120"/>
      <c r="H133" s="120"/>
      <c r="I133" s="120"/>
      <c r="J133" s="120"/>
      <c r="K133" s="139"/>
      <c r="L133" s="168"/>
      <c r="M133" s="139"/>
      <c r="N133" s="139"/>
      <c r="O133" s="242">
        <f t="shared" si="32"/>
        <v>0</v>
      </c>
      <c r="P133" s="139"/>
      <c r="Q133" s="242">
        <f t="shared" si="37"/>
        <v>0</v>
      </c>
      <c r="R133" s="242" t="str">
        <f t="shared" si="38"/>
        <v>-</v>
      </c>
      <c r="S133" s="140"/>
      <c r="T133" s="141"/>
      <c r="U133" s="120"/>
      <c r="V133" s="139"/>
      <c r="W133" s="166"/>
      <c r="X133" s="243">
        <f t="shared" si="39"/>
        <v>0</v>
      </c>
      <c r="Y133" s="140"/>
      <c r="Z133" s="141"/>
      <c r="AA133" s="139"/>
      <c r="AB133" s="120"/>
      <c r="AC133" s="139"/>
      <c r="AD133" s="166"/>
      <c r="AE133" s="243">
        <f t="shared" si="40"/>
        <v>0</v>
      </c>
      <c r="AF133" s="142"/>
      <c r="AG133" s="137"/>
      <c r="AH133" s="65"/>
      <c r="AI133" s="241" t="str">
        <f>IF(ISBLANK(AH133), "", VLOOKUP(AH133, Z!$A$2:$C$4127, 3, FALSE))</f>
        <v/>
      </c>
      <c r="AJ133" s="143"/>
      <c r="AK133" s="244">
        <f t="shared" si="41"/>
        <v>0</v>
      </c>
      <c r="AL133" s="232"/>
      <c r="AM133" s="242">
        <f t="shared" si="42"/>
        <v>0</v>
      </c>
      <c r="AN133" s="228">
        <f>15</f>
        <v>15</v>
      </c>
      <c r="AO133" s="228">
        <v>0.75</v>
      </c>
      <c r="AP133" s="242" t="str">
        <f t="shared" si="43"/>
        <v>-</v>
      </c>
      <c r="AQ133" s="242" t="str">
        <f t="shared" si="44"/>
        <v>-</v>
      </c>
      <c r="AR133" s="245" t="str" cm="1">
        <f t="array" ref="AR133">IF($AM$20="A",
IFERROR(INDEX($BZ$33:$CC$35, $BQ133,), "-"),
IFERROR(INDEX(($BZ$26:$CC$28,$BZ$29:$CC$31), $BQ133, , $BR133), "-"))</f>
        <v>-</v>
      </c>
      <c r="AS133" s="245"/>
      <c r="AT133" s="245"/>
      <c r="AU133" s="245"/>
      <c r="AV133" s="246" t="str" cm="1">
        <f t="array" ref="AV133">IF($AM$20="A",
IFERROR(INDEX($CE$33:$CE$35, $BQ133), "-"),
IFERROR(INDEX(($CE$26:$CE$28, $CE$29:$CE$31), $BQ133, , $BR133), "-"))</f>
        <v>-</v>
      </c>
      <c r="AW133" s="242" t="str">
        <f t="shared" si="45"/>
        <v>-</v>
      </c>
      <c r="AX133" s="242" t="str">
        <f t="shared" si="45"/>
        <v>-</v>
      </c>
      <c r="AY133" s="242" t="str">
        <f t="shared" si="45"/>
        <v>-</v>
      </c>
      <c r="AZ133" s="242" t="str">
        <f t="shared" si="45"/>
        <v>-</v>
      </c>
      <c r="BA133" s="242" t="str">
        <f t="shared" si="46"/>
        <v>-</v>
      </c>
      <c r="BB133" s="242" t="str">
        <f t="shared" si="46"/>
        <v>-</v>
      </c>
      <c r="BC133" s="242" t="str">
        <f t="shared" si="46"/>
        <v>-</v>
      </c>
      <c r="BD133" s="242" t="str">
        <f t="shared" si="46"/>
        <v>-</v>
      </c>
      <c r="BE133" s="242" t="str">
        <f t="shared" si="47"/>
        <v>-</v>
      </c>
      <c r="BF133" s="242" t="str">
        <f t="shared" si="47"/>
        <v>-</v>
      </c>
      <c r="BG133" s="242" t="str">
        <f t="shared" si="47"/>
        <v>-</v>
      </c>
      <c r="BH133" s="242" t="str">
        <f t="shared" si="47"/>
        <v>-</v>
      </c>
      <c r="BI133" s="242" t="str">
        <f t="shared" si="48"/>
        <v>-</v>
      </c>
      <c r="BJ133" s="242" t="str">
        <f t="shared" si="48"/>
        <v>-</v>
      </c>
      <c r="BK133" s="242" t="str">
        <f t="shared" si="48"/>
        <v>-</v>
      </c>
      <c r="BL133" s="242" t="str">
        <f t="shared" si="48"/>
        <v>-</v>
      </c>
      <c r="BM133" s="245" t="str" cm="1">
        <f t="array" ref="BM133">IFERROR(INDEX($CD$38:$CD$41, $BT133), "-")</f>
        <v>-</v>
      </c>
      <c r="BN133" s="242" t="str" cm="1">
        <f t="array" ref="BN133">IFERROR(INDEX($CD$38:$CD$41, $BS133), "-")</f>
        <v>-</v>
      </c>
      <c r="BO133" s="242">
        <f t="shared" si="49"/>
        <v>0</v>
      </c>
      <c r="BP133" s="242">
        <f t="shared" si="50"/>
        <v>0</v>
      </c>
      <c r="BQ133" s="247" t="str">
        <f t="shared" si="33"/>
        <v>-</v>
      </c>
      <c r="BR133" s="247" t="str">
        <f t="shared" si="34"/>
        <v>-</v>
      </c>
      <c r="BS133" s="247" t="str">
        <f t="shared" si="35"/>
        <v>-</v>
      </c>
      <c r="BT133" s="247" t="str">
        <f t="shared" si="36"/>
        <v>-</v>
      </c>
      <c r="BU133" s="247">
        <f t="shared" si="51"/>
        <v>0</v>
      </c>
      <c r="BV133" s="247" t="str">
        <f t="shared" si="52"/>
        <v>-</v>
      </c>
      <c r="BW133" s="232"/>
      <c r="CF133" s="232"/>
    </row>
    <row r="134" spans="1:84" ht="12.75" customHeight="1" x14ac:dyDescent="0.2">
      <c r="A134" s="240"/>
      <c r="B134" s="228">
        <v>111</v>
      </c>
      <c r="C134" s="137"/>
      <c r="D134" s="65"/>
      <c r="E134" s="241" t="str">
        <f>IF(ISBLANK(D134), "", VLOOKUP(D134, Z!$A$2:$C$4127, 3, FALSE))</f>
        <v/>
      </c>
      <c r="F134" s="138"/>
      <c r="G134" s="120"/>
      <c r="H134" s="120"/>
      <c r="I134" s="120"/>
      <c r="J134" s="120"/>
      <c r="K134" s="139"/>
      <c r="L134" s="168"/>
      <c r="M134" s="139"/>
      <c r="N134" s="139"/>
      <c r="O134" s="242">
        <f t="shared" si="32"/>
        <v>0</v>
      </c>
      <c r="P134" s="139"/>
      <c r="Q134" s="242">
        <f t="shared" si="37"/>
        <v>0</v>
      </c>
      <c r="R134" s="242" t="str">
        <f t="shared" si="38"/>
        <v>-</v>
      </c>
      <c r="S134" s="140"/>
      <c r="T134" s="141"/>
      <c r="U134" s="120"/>
      <c r="V134" s="139"/>
      <c r="W134" s="166"/>
      <c r="X134" s="243">
        <f t="shared" si="39"/>
        <v>0</v>
      </c>
      <c r="Y134" s="140"/>
      <c r="Z134" s="141"/>
      <c r="AA134" s="139"/>
      <c r="AB134" s="120"/>
      <c r="AC134" s="139"/>
      <c r="AD134" s="166"/>
      <c r="AE134" s="243">
        <f t="shared" si="40"/>
        <v>0</v>
      </c>
      <c r="AF134" s="142"/>
      <c r="AG134" s="137"/>
      <c r="AH134" s="65"/>
      <c r="AI134" s="241" t="str">
        <f>IF(ISBLANK(AH134), "", VLOOKUP(AH134, Z!$A$2:$C$4127, 3, FALSE))</f>
        <v/>
      </c>
      <c r="AJ134" s="143"/>
      <c r="AK134" s="244">
        <f t="shared" si="41"/>
        <v>0</v>
      </c>
      <c r="AL134" s="232"/>
      <c r="AM134" s="242">
        <f t="shared" si="42"/>
        <v>0</v>
      </c>
      <c r="AN134" s="228">
        <f>15</f>
        <v>15</v>
      </c>
      <c r="AO134" s="228">
        <v>0.75</v>
      </c>
      <c r="AP134" s="242" t="str">
        <f t="shared" si="43"/>
        <v>-</v>
      </c>
      <c r="AQ134" s="242" t="str">
        <f t="shared" si="44"/>
        <v>-</v>
      </c>
      <c r="AR134" s="245" t="str" cm="1">
        <f t="array" ref="AR134">IF($AM$20="A",
IFERROR(INDEX($BZ$33:$CC$35, $BQ134,), "-"),
IFERROR(INDEX(($BZ$26:$CC$28,$BZ$29:$CC$31), $BQ134, , $BR134), "-"))</f>
        <v>-</v>
      </c>
      <c r="AS134" s="245"/>
      <c r="AT134" s="245"/>
      <c r="AU134" s="245"/>
      <c r="AV134" s="246" t="str" cm="1">
        <f t="array" ref="AV134">IF($AM$20="A",
IFERROR(INDEX($CE$33:$CE$35, $BQ134), "-"),
IFERROR(INDEX(($CE$26:$CE$28, $CE$29:$CE$31), $BQ134, , $BR134), "-"))</f>
        <v>-</v>
      </c>
      <c r="AW134" s="242" t="str">
        <f t="shared" si="45"/>
        <v>-</v>
      </c>
      <c r="AX134" s="242" t="str">
        <f t="shared" si="45"/>
        <v>-</v>
      </c>
      <c r="AY134" s="242" t="str">
        <f t="shared" si="45"/>
        <v>-</v>
      </c>
      <c r="AZ134" s="242" t="str">
        <f t="shared" si="45"/>
        <v>-</v>
      </c>
      <c r="BA134" s="242" t="str">
        <f t="shared" si="46"/>
        <v>-</v>
      </c>
      <c r="BB134" s="242" t="str">
        <f t="shared" si="46"/>
        <v>-</v>
      </c>
      <c r="BC134" s="242" t="str">
        <f t="shared" si="46"/>
        <v>-</v>
      </c>
      <c r="BD134" s="242" t="str">
        <f t="shared" si="46"/>
        <v>-</v>
      </c>
      <c r="BE134" s="242" t="str">
        <f t="shared" si="47"/>
        <v>-</v>
      </c>
      <c r="BF134" s="242" t="str">
        <f t="shared" si="47"/>
        <v>-</v>
      </c>
      <c r="BG134" s="242" t="str">
        <f t="shared" si="47"/>
        <v>-</v>
      </c>
      <c r="BH134" s="242" t="str">
        <f t="shared" si="47"/>
        <v>-</v>
      </c>
      <c r="BI134" s="242" t="str">
        <f t="shared" si="48"/>
        <v>-</v>
      </c>
      <c r="BJ134" s="242" t="str">
        <f t="shared" si="48"/>
        <v>-</v>
      </c>
      <c r="BK134" s="242" t="str">
        <f t="shared" si="48"/>
        <v>-</v>
      </c>
      <c r="BL134" s="242" t="str">
        <f t="shared" si="48"/>
        <v>-</v>
      </c>
      <c r="BM134" s="245" t="str" cm="1">
        <f t="array" ref="BM134">IFERROR(INDEX($CD$38:$CD$41, $BT134), "-")</f>
        <v>-</v>
      </c>
      <c r="BN134" s="242" t="str" cm="1">
        <f t="array" ref="BN134">IFERROR(INDEX($CD$38:$CD$41, $BS134), "-")</f>
        <v>-</v>
      </c>
      <c r="BO134" s="242">
        <f t="shared" si="49"/>
        <v>0</v>
      </c>
      <c r="BP134" s="242">
        <f t="shared" si="50"/>
        <v>0</v>
      </c>
      <c r="BQ134" s="247" t="str">
        <f t="shared" si="33"/>
        <v>-</v>
      </c>
      <c r="BR134" s="247" t="str">
        <f t="shared" si="34"/>
        <v>-</v>
      </c>
      <c r="BS134" s="247" t="str">
        <f t="shared" si="35"/>
        <v>-</v>
      </c>
      <c r="BT134" s="247" t="str">
        <f t="shared" si="36"/>
        <v>-</v>
      </c>
      <c r="BU134" s="247">
        <f t="shared" si="51"/>
        <v>0</v>
      </c>
      <c r="BV134" s="247" t="str">
        <f t="shared" si="52"/>
        <v>-</v>
      </c>
      <c r="BW134" s="232"/>
      <c r="CF134" s="232"/>
    </row>
    <row r="135" spans="1:84" ht="12.75" customHeight="1" x14ac:dyDescent="0.2">
      <c r="A135" s="240"/>
      <c r="B135" s="228">
        <v>112</v>
      </c>
      <c r="C135" s="137"/>
      <c r="D135" s="65"/>
      <c r="E135" s="241" t="str">
        <f>IF(ISBLANK(D135), "", VLOOKUP(D135, Z!$A$2:$C$4127, 3, FALSE))</f>
        <v/>
      </c>
      <c r="F135" s="138"/>
      <c r="G135" s="120"/>
      <c r="H135" s="120"/>
      <c r="I135" s="120"/>
      <c r="J135" s="120"/>
      <c r="K135" s="139"/>
      <c r="L135" s="168"/>
      <c r="M135" s="139"/>
      <c r="N135" s="139"/>
      <c r="O135" s="242">
        <f t="shared" si="32"/>
        <v>0</v>
      </c>
      <c r="P135" s="139"/>
      <c r="Q135" s="242">
        <f t="shared" si="37"/>
        <v>0</v>
      </c>
      <c r="R135" s="242" t="str">
        <f t="shared" si="38"/>
        <v>-</v>
      </c>
      <c r="S135" s="140"/>
      <c r="T135" s="141"/>
      <c r="U135" s="120"/>
      <c r="V135" s="139"/>
      <c r="W135" s="166"/>
      <c r="X135" s="243">
        <f t="shared" si="39"/>
        <v>0</v>
      </c>
      <c r="Y135" s="140"/>
      <c r="Z135" s="141"/>
      <c r="AA135" s="139"/>
      <c r="AB135" s="120"/>
      <c r="AC135" s="139"/>
      <c r="AD135" s="166"/>
      <c r="AE135" s="243">
        <f t="shared" si="40"/>
        <v>0</v>
      </c>
      <c r="AF135" s="142"/>
      <c r="AG135" s="137"/>
      <c r="AH135" s="65"/>
      <c r="AI135" s="241" t="str">
        <f>IF(ISBLANK(AH135), "", VLOOKUP(AH135, Z!$A$2:$C$4127, 3, FALSE))</f>
        <v/>
      </c>
      <c r="AJ135" s="143"/>
      <c r="AK135" s="244">
        <f t="shared" si="41"/>
        <v>0</v>
      </c>
      <c r="AL135" s="232"/>
      <c r="AM135" s="242">
        <f t="shared" si="42"/>
        <v>0</v>
      </c>
      <c r="AN135" s="228">
        <f>15</f>
        <v>15</v>
      </c>
      <c r="AO135" s="228">
        <v>0.75</v>
      </c>
      <c r="AP135" s="242" t="str">
        <f t="shared" si="43"/>
        <v>-</v>
      </c>
      <c r="AQ135" s="242" t="str">
        <f t="shared" si="44"/>
        <v>-</v>
      </c>
      <c r="AR135" s="245" t="str" cm="1">
        <f t="array" ref="AR135">IF($AM$20="A",
IFERROR(INDEX($BZ$33:$CC$35, $BQ135,), "-"),
IFERROR(INDEX(($BZ$26:$CC$28,$BZ$29:$CC$31), $BQ135, , $BR135), "-"))</f>
        <v>-</v>
      </c>
      <c r="AS135" s="245"/>
      <c r="AT135" s="245"/>
      <c r="AU135" s="245"/>
      <c r="AV135" s="246" t="str" cm="1">
        <f t="array" ref="AV135">IF($AM$20="A",
IFERROR(INDEX($CE$33:$CE$35, $BQ135), "-"),
IFERROR(INDEX(($CE$26:$CE$28, $CE$29:$CE$31), $BQ135, , $BR135), "-"))</f>
        <v>-</v>
      </c>
      <c r="AW135" s="242" t="str">
        <f t="shared" si="45"/>
        <v>-</v>
      </c>
      <c r="AX135" s="242" t="str">
        <f t="shared" si="45"/>
        <v>-</v>
      </c>
      <c r="AY135" s="242" t="str">
        <f t="shared" si="45"/>
        <v>-</v>
      </c>
      <c r="AZ135" s="242" t="str">
        <f t="shared" si="45"/>
        <v>-</v>
      </c>
      <c r="BA135" s="242" t="str">
        <f t="shared" si="46"/>
        <v>-</v>
      </c>
      <c r="BB135" s="242" t="str">
        <f t="shared" si="46"/>
        <v>-</v>
      </c>
      <c r="BC135" s="242" t="str">
        <f t="shared" si="46"/>
        <v>-</v>
      </c>
      <c r="BD135" s="242" t="str">
        <f t="shared" si="46"/>
        <v>-</v>
      </c>
      <c r="BE135" s="242" t="str">
        <f t="shared" si="47"/>
        <v>-</v>
      </c>
      <c r="BF135" s="242" t="str">
        <f t="shared" si="47"/>
        <v>-</v>
      </c>
      <c r="BG135" s="242" t="str">
        <f t="shared" si="47"/>
        <v>-</v>
      </c>
      <c r="BH135" s="242" t="str">
        <f t="shared" si="47"/>
        <v>-</v>
      </c>
      <c r="BI135" s="242" t="str">
        <f t="shared" si="48"/>
        <v>-</v>
      </c>
      <c r="BJ135" s="242" t="str">
        <f t="shared" si="48"/>
        <v>-</v>
      </c>
      <c r="BK135" s="242" t="str">
        <f t="shared" si="48"/>
        <v>-</v>
      </c>
      <c r="BL135" s="242" t="str">
        <f t="shared" si="48"/>
        <v>-</v>
      </c>
      <c r="BM135" s="245" t="str" cm="1">
        <f t="array" ref="BM135">IFERROR(INDEX($CD$38:$CD$41, $BT135), "-")</f>
        <v>-</v>
      </c>
      <c r="BN135" s="242" t="str" cm="1">
        <f t="array" ref="BN135">IFERROR(INDEX($CD$38:$CD$41, $BS135), "-")</f>
        <v>-</v>
      </c>
      <c r="BO135" s="242">
        <f t="shared" si="49"/>
        <v>0</v>
      </c>
      <c r="BP135" s="242">
        <f t="shared" si="50"/>
        <v>0</v>
      </c>
      <c r="BQ135" s="247" t="str">
        <f t="shared" si="33"/>
        <v>-</v>
      </c>
      <c r="BR135" s="247" t="str">
        <f t="shared" si="34"/>
        <v>-</v>
      </c>
      <c r="BS135" s="247" t="str">
        <f t="shared" si="35"/>
        <v>-</v>
      </c>
      <c r="BT135" s="247" t="str">
        <f t="shared" si="36"/>
        <v>-</v>
      </c>
      <c r="BU135" s="247">
        <f t="shared" si="51"/>
        <v>0</v>
      </c>
      <c r="BV135" s="247" t="str">
        <f t="shared" si="52"/>
        <v>-</v>
      </c>
      <c r="BW135" s="232"/>
      <c r="CF135" s="232"/>
    </row>
    <row r="136" spans="1:84" ht="12.75" customHeight="1" x14ac:dyDescent="0.2">
      <c r="A136" s="240"/>
      <c r="B136" s="228">
        <v>113</v>
      </c>
      <c r="C136" s="137"/>
      <c r="D136" s="65"/>
      <c r="E136" s="241" t="str">
        <f>IF(ISBLANK(D136), "", VLOOKUP(D136, Z!$A$2:$C$4127, 3, FALSE))</f>
        <v/>
      </c>
      <c r="F136" s="138"/>
      <c r="G136" s="120"/>
      <c r="H136" s="120"/>
      <c r="I136" s="120"/>
      <c r="J136" s="120"/>
      <c r="K136" s="139"/>
      <c r="L136" s="168"/>
      <c r="M136" s="139"/>
      <c r="N136" s="139"/>
      <c r="O136" s="242">
        <f t="shared" si="32"/>
        <v>0</v>
      </c>
      <c r="P136" s="139"/>
      <c r="Q136" s="242">
        <f t="shared" si="37"/>
        <v>0</v>
      </c>
      <c r="R136" s="242" t="str">
        <f t="shared" si="38"/>
        <v>-</v>
      </c>
      <c r="S136" s="140"/>
      <c r="T136" s="141"/>
      <c r="U136" s="120"/>
      <c r="V136" s="139"/>
      <c r="W136" s="166"/>
      <c r="X136" s="243">
        <f t="shared" si="39"/>
        <v>0</v>
      </c>
      <c r="Y136" s="140"/>
      <c r="Z136" s="141"/>
      <c r="AA136" s="139"/>
      <c r="AB136" s="120"/>
      <c r="AC136" s="139"/>
      <c r="AD136" s="166"/>
      <c r="AE136" s="243">
        <f t="shared" si="40"/>
        <v>0</v>
      </c>
      <c r="AF136" s="142"/>
      <c r="AG136" s="137"/>
      <c r="AH136" s="65"/>
      <c r="AI136" s="241" t="str">
        <f>IF(ISBLANK(AH136), "", VLOOKUP(AH136, Z!$A$2:$C$4127, 3, FALSE))</f>
        <v/>
      </c>
      <c r="AJ136" s="143"/>
      <c r="AK136" s="244">
        <f t="shared" si="41"/>
        <v>0</v>
      </c>
      <c r="AL136" s="232"/>
      <c r="AM136" s="242">
        <f t="shared" si="42"/>
        <v>0</v>
      </c>
      <c r="AN136" s="228">
        <f>15</f>
        <v>15</v>
      </c>
      <c r="AO136" s="228">
        <v>0.75</v>
      </c>
      <c r="AP136" s="242" t="str">
        <f t="shared" si="43"/>
        <v>-</v>
      </c>
      <c r="AQ136" s="242" t="str">
        <f t="shared" si="44"/>
        <v>-</v>
      </c>
      <c r="AR136" s="245" t="str" cm="1">
        <f t="array" ref="AR136">IF($AM$20="A",
IFERROR(INDEX($BZ$33:$CC$35, $BQ136,), "-"),
IFERROR(INDEX(($BZ$26:$CC$28,$BZ$29:$CC$31), $BQ136, , $BR136), "-"))</f>
        <v>-</v>
      </c>
      <c r="AS136" s="245"/>
      <c r="AT136" s="245"/>
      <c r="AU136" s="245"/>
      <c r="AV136" s="246" t="str" cm="1">
        <f t="array" ref="AV136">IF($AM$20="A",
IFERROR(INDEX($CE$33:$CE$35, $BQ136), "-"),
IFERROR(INDEX(($CE$26:$CE$28, $CE$29:$CE$31), $BQ136, , $BR136), "-"))</f>
        <v>-</v>
      </c>
      <c r="AW136" s="242" t="str">
        <f t="shared" si="45"/>
        <v>-</v>
      </c>
      <c r="AX136" s="242" t="str">
        <f t="shared" si="45"/>
        <v>-</v>
      </c>
      <c r="AY136" s="242" t="str">
        <f t="shared" si="45"/>
        <v>-</v>
      </c>
      <c r="AZ136" s="242" t="str">
        <f t="shared" si="45"/>
        <v>-</v>
      </c>
      <c r="BA136" s="242" t="str">
        <f t="shared" si="46"/>
        <v>-</v>
      </c>
      <c r="BB136" s="242" t="str">
        <f t="shared" si="46"/>
        <v>-</v>
      </c>
      <c r="BC136" s="242" t="str">
        <f t="shared" si="46"/>
        <v>-</v>
      </c>
      <c r="BD136" s="242" t="str">
        <f t="shared" si="46"/>
        <v>-</v>
      </c>
      <c r="BE136" s="242" t="str">
        <f t="shared" si="47"/>
        <v>-</v>
      </c>
      <c r="BF136" s="242" t="str">
        <f t="shared" si="47"/>
        <v>-</v>
      </c>
      <c r="BG136" s="242" t="str">
        <f t="shared" si="47"/>
        <v>-</v>
      </c>
      <c r="BH136" s="242" t="str">
        <f t="shared" si="47"/>
        <v>-</v>
      </c>
      <c r="BI136" s="242" t="str">
        <f t="shared" si="48"/>
        <v>-</v>
      </c>
      <c r="BJ136" s="242" t="str">
        <f t="shared" si="48"/>
        <v>-</v>
      </c>
      <c r="BK136" s="242" t="str">
        <f t="shared" si="48"/>
        <v>-</v>
      </c>
      <c r="BL136" s="242" t="str">
        <f t="shared" si="48"/>
        <v>-</v>
      </c>
      <c r="BM136" s="245" t="str" cm="1">
        <f t="array" ref="BM136">IFERROR(INDEX($CD$38:$CD$41, $BT136), "-")</f>
        <v>-</v>
      </c>
      <c r="BN136" s="242" t="str" cm="1">
        <f t="array" ref="BN136">IFERROR(INDEX($CD$38:$CD$41, $BS136), "-")</f>
        <v>-</v>
      </c>
      <c r="BO136" s="242">
        <f t="shared" si="49"/>
        <v>0</v>
      </c>
      <c r="BP136" s="242">
        <f t="shared" si="50"/>
        <v>0</v>
      </c>
      <c r="BQ136" s="247" t="str">
        <f t="shared" si="33"/>
        <v>-</v>
      </c>
      <c r="BR136" s="247" t="str">
        <f t="shared" si="34"/>
        <v>-</v>
      </c>
      <c r="BS136" s="247" t="str">
        <f t="shared" si="35"/>
        <v>-</v>
      </c>
      <c r="BT136" s="247" t="str">
        <f t="shared" si="36"/>
        <v>-</v>
      </c>
      <c r="BU136" s="247">
        <f t="shared" si="51"/>
        <v>0</v>
      </c>
      <c r="BV136" s="247" t="str">
        <f t="shared" si="52"/>
        <v>-</v>
      </c>
      <c r="BW136" s="232"/>
      <c r="CF136" s="232"/>
    </row>
    <row r="137" spans="1:84" ht="12.75" customHeight="1" x14ac:dyDescent="0.2">
      <c r="A137" s="240"/>
      <c r="B137" s="228">
        <v>114</v>
      </c>
      <c r="C137" s="137"/>
      <c r="D137" s="65"/>
      <c r="E137" s="241" t="str">
        <f>IF(ISBLANK(D137), "", VLOOKUP(D137, Z!$A$2:$C$4127, 3, FALSE))</f>
        <v/>
      </c>
      <c r="F137" s="138"/>
      <c r="G137" s="120"/>
      <c r="H137" s="120"/>
      <c r="I137" s="120"/>
      <c r="J137" s="120"/>
      <c r="K137" s="139"/>
      <c r="L137" s="168"/>
      <c r="M137" s="139"/>
      <c r="N137" s="139"/>
      <c r="O137" s="242">
        <f t="shared" si="32"/>
        <v>0</v>
      </c>
      <c r="P137" s="139"/>
      <c r="Q137" s="242">
        <f t="shared" si="37"/>
        <v>0</v>
      </c>
      <c r="R137" s="242" t="str">
        <f t="shared" si="38"/>
        <v>-</v>
      </c>
      <c r="S137" s="140"/>
      <c r="T137" s="141"/>
      <c r="U137" s="120"/>
      <c r="V137" s="139"/>
      <c r="W137" s="166"/>
      <c r="X137" s="243">
        <f t="shared" si="39"/>
        <v>0</v>
      </c>
      <c r="Y137" s="140"/>
      <c r="Z137" s="141"/>
      <c r="AA137" s="139"/>
      <c r="AB137" s="120"/>
      <c r="AC137" s="139"/>
      <c r="AD137" s="166"/>
      <c r="AE137" s="243">
        <f t="shared" si="40"/>
        <v>0</v>
      </c>
      <c r="AF137" s="142"/>
      <c r="AG137" s="137"/>
      <c r="AH137" s="65"/>
      <c r="AI137" s="241" t="str">
        <f>IF(ISBLANK(AH137), "", VLOOKUP(AH137, Z!$A$2:$C$4127, 3, FALSE))</f>
        <v/>
      </c>
      <c r="AJ137" s="143"/>
      <c r="AK137" s="244">
        <f t="shared" si="41"/>
        <v>0</v>
      </c>
      <c r="AL137" s="232"/>
      <c r="AM137" s="242">
        <f t="shared" si="42"/>
        <v>0</v>
      </c>
      <c r="AN137" s="228">
        <f>15</f>
        <v>15</v>
      </c>
      <c r="AO137" s="228">
        <v>0.75</v>
      </c>
      <c r="AP137" s="242" t="str">
        <f t="shared" si="43"/>
        <v>-</v>
      </c>
      <c r="AQ137" s="242" t="str">
        <f t="shared" si="44"/>
        <v>-</v>
      </c>
      <c r="AR137" s="245" t="str" cm="1">
        <f t="array" ref="AR137">IF($AM$20="A",
IFERROR(INDEX($BZ$33:$CC$35, $BQ137,), "-"),
IFERROR(INDEX(($BZ$26:$CC$28,$BZ$29:$CC$31), $BQ137, , $BR137), "-"))</f>
        <v>-</v>
      </c>
      <c r="AS137" s="245"/>
      <c r="AT137" s="245"/>
      <c r="AU137" s="245"/>
      <c r="AV137" s="246" t="str" cm="1">
        <f t="array" ref="AV137">IF($AM$20="A",
IFERROR(INDEX($CE$33:$CE$35, $BQ137), "-"),
IFERROR(INDEX(($CE$26:$CE$28, $CE$29:$CE$31), $BQ137, , $BR137), "-"))</f>
        <v>-</v>
      </c>
      <c r="AW137" s="242" t="str">
        <f t="shared" si="45"/>
        <v>-</v>
      </c>
      <c r="AX137" s="242" t="str">
        <f t="shared" si="45"/>
        <v>-</v>
      </c>
      <c r="AY137" s="242" t="str">
        <f t="shared" si="45"/>
        <v>-</v>
      </c>
      <c r="AZ137" s="242" t="str">
        <f t="shared" si="45"/>
        <v>-</v>
      </c>
      <c r="BA137" s="242" t="str">
        <f t="shared" si="46"/>
        <v>-</v>
      </c>
      <c r="BB137" s="242" t="str">
        <f t="shared" si="46"/>
        <v>-</v>
      </c>
      <c r="BC137" s="242" t="str">
        <f t="shared" si="46"/>
        <v>-</v>
      </c>
      <c r="BD137" s="242" t="str">
        <f t="shared" si="46"/>
        <v>-</v>
      </c>
      <c r="BE137" s="242" t="str">
        <f t="shared" si="47"/>
        <v>-</v>
      </c>
      <c r="BF137" s="242" t="str">
        <f t="shared" si="47"/>
        <v>-</v>
      </c>
      <c r="BG137" s="242" t="str">
        <f t="shared" si="47"/>
        <v>-</v>
      </c>
      <c r="BH137" s="242" t="str">
        <f t="shared" si="47"/>
        <v>-</v>
      </c>
      <c r="BI137" s="242" t="str">
        <f t="shared" si="48"/>
        <v>-</v>
      </c>
      <c r="BJ137" s="242" t="str">
        <f t="shared" si="48"/>
        <v>-</v>
      </c>
      <c r="BK137" s="242" t="str">
        <f t="shared" si="48"/>
        <v>-</v>
      </c>
      <c r="BL137" s="242" t="str">
        <f t="shared" si="48"/>
        <v>-</v>
      </c>
      <c r="BM137" s="245" t="str" cm="1">
        <f t="array" ref="BM137">IFERROR(INDEX($CD$38:$CD$41, $BT137), "-")</f>
        <v>-</v>
      </c>
      <c r="BN137" s="242" t="str" cm="1">
        <f t="array" ref="BN137">IFERROR(INDEX($CD$38:$CD$41, $BS137), "-")</f>
        <v>-</v>
      </c>
      <c r="BO137" s="242">
        <f t="shared" si="49"/>
        <v>0</v>
      </c>
      <c r="BP137" s="242">
        <f t="shared" si="50"/>
        <v>0</v>
      </c>
      <c r="BQ137" s="247" t="str">
        <f t="shared" si="33"/>
        <v>-</v>
      </c>
      <c r="BR137" s="247" t="str">
        <f t="shared" si="34"/>
        <v>-</v>
      </c>
      <c r="BS137" s="247" t="str">
        <f t="shared" si="35"/>
        <v>-</v>
      </c>
      <c r="BT137" s="247" t="str">
        <f t="shared" si="36"/>
        <v>-</v>
      </c>
      <c r="BU137" s="247">
        <f t="shared" si="51"/>
        <v>0</v>
      </c>
      <c r="BV137" s="247" t="str">
        <f t="shared" si="52"/>
        <v>-</v>
      </c>
      <c r="BW137" s="232"/>
      <c r="CF137" s="232"/>
    </row>
    <row r="138" spans="1:84" ht="12.75" customHeight="1" x14ac:dyDescent="0.2">
      <c r="A138" s="240"/>
      <c r="B138" s="228">
        <v>115</v>
      </c>
      <c r="C138" s="137"/>
      <c r="D138" s="65"/>
      <c r="E138" s="241" t="str">
        <f>IF(ISBLANK(D138), "", VLOOKUP(D138, Z!$A$2:$C$4127, 3, FALSE))</f>
        <v/>
      </c>
      <c r="F138" s="138"/>
      <c r="G138" s="120"/>
      <c r="H138" s="120"/>
      <c r="I138" s="120"/>
      <c r="J138" s="120"/>
      <c r="K138" s="139"/>
      <c r="L138" s="168"/>
      <c r="M138" s="139"/>
      <c r="N138" s="139"/>
      <c r="O138" s="242">
        <f t="shared" si="32"/>
        <v>0</v>
      </c>
      <c r="P138" s="139"/>
      <c r="Q138" s="242">
        <f t="shared" si="37"/>
        <v>0</v>
      </c>
      <c r="R138" s="242" t="str">
        <f t="shared" si="38"/>
        <v>-</v>
      </c>
      <c r="S138" s="140"/>
      <c r="T138" s="141"/>
      <c r="U138" s="120"/>
      <c r="V138" s="139"/>
      <c r="W138" s="166"/>
      <c r="X138" s="243">
        <f t="shared" si="39"/>
        <v>0</v>
      </c>
      <c r="Y138" s="140"/>
      <c r="Z138" s="141"/>
      <c r="AA138" s="139"/>
      <c r="AB138" s="120"/>
      <c r="AC138" s="139"/>
      <c r="AD138" s="166"/>
      <c r="AE138" s="243">
        <f t="shared" si="40"/>
        <v>0</v>
      </c>
      <c r="AF138" s="142"/>
      <c r="AG138" s="137"/>
      <c r="AH138" s="65"/>
      <c r="AI138" s="241" t="str">
        <f>IF(ISBLANK(AH138), "", VLOOKUP(AH138, Z!$A$2:$C$4127, 3, FALSE))</f>
        <v/>
      </c>
      <c r="AJ138" s="143"/>
      <c r="AK138" s="244">
        <f t="shared" si="41"/>
        <v>0</v>
      </c>
      <c r="AL138" s="232"/>
      <c r="AM138" s="242">
        <f t="shared" si="42"/>
        <v>0</v>
      </c>
      <c r="AN138" s="228">
        <f>15</f>
        <v>15</v>
      </c>
      <c r="AO138" s="228">
        <v>0.75</v>
      </c>
      <c r="AP138" s="242" t="str">
        <f t="shared" si="43"/>
        <v>-</v>
      </c>
      <c r="AQ138" s="242" t="str">
        <f t="shared" si="44"/>
        <v>-</v>
      </c>
      <c r="AR138" s="245" t="str" cm="1">
        <f t="array" ref="AR138">IF($AM$20="A",
IFERROR(INDEX($BZ$33:$CC$35, $BQ138,), "-"),
IFERROR(INDEX(($BZ$26:$CC$28,$BZ$29:$CC$31), $BQ138, , $BR138), "-"))</f>
        <v>-</v>
      </c>
      <c r="AS138" s="245"/>
      <c r="AT138" s="245"/>
      <c r="AU138" s="245"/>
      <c r="AV138" s="246" t="str" cm="1">
        <f t="array" ref="AV138">IF($AM$20="A",
IFERROR(INDEX($CE$33:$CE$35, $BQ138), "-"),
IFERROR(INDEX(($CE$26:$CE$28, $CE$29:$CE$31), $BQ138, , $BR138), "-"))</f>
        <v>-</v>
      </c>
      <c r="AW138" s="242" t="str">
        <f t="shared" si="45"/>
        <v>-</v>
      </c>
      <c r="AX138" s="242" t="str">
        <f t="shared" si="45"/>
        <v>-</v>
      </c>
      <c r="AY138" s="242" t="str">
        <f t="shared" si="45"/>
        <v>-</v>
      </c>
      <c r="AZ138" s="242" t="str">
        <f t="shared" si="45"/>
        <v>-</v>
      </c>
      <c r="BA138" s="242" t="str">
        <f t="shared" si="46"/>
        <v>-</v>
      </c>
      <c r="BB138" s="242" t="str">
        <f t="shared" si="46"/>
        <v>-</v>
      </c>
      <c r="BC138" s="242" t="str">
        <f t="shared" si="46"/>
        <v>-</v>
      </c>
      <c r="BD138" s="242" t="str">
        <f t="shared" si="46"/>
        <v>-</v>
      </c>
      <c r="BE138" s="242" t="str">
        <f t="shared" si="47"/>
        <v>-</v>
      </c>
      <c r="BF138" s="242" t="str">
        <f t="shared" si="47"/>
        <v>-</v>
      </c>
      <c r="BG138" s="242" t="str">
        <f t="shared" si="47"/>
        <v>-</v>
      </c>
      <c r="BH138" s="242" t="str">
        <f t="shared" si="47"/>
        <v>-</v>
      </c>
      <c r="BI138" s="242" t="str">
        <f t="shared" si="48"/>
        <v>-</v>
      </c>
      <c r="BJ138" s="242" t="str">
        <f t="shared" si="48"/>
        <v>-</v>
      </c>
      <c r="BK138" s="242" t="str">
        <f t="shared" si="48"/>
        <v>-</v>
      </c>
      <c r="BL138" s="242" t="str">
        <f t="shared" si="48"/>
        <v>-</v>
      </c>
      <c r="BM138" s="245" t="str" cm="1">
        <f t="array" ref="BM138">IFERROR(INDEX($CD$38:$CD$41, $BT138), "-")</f>
        <v>-</v>
      </c>
      <c r="BN138" s="242" t="str" cm="1">
        <f t="array" ref="BN138">IFERROR(INDEX($CD$38:$CD$41, $BS138), "-")</f>
        <v>-</v>
      </c>
      <c r="BO138" s="242">
        <f t="shared" si="49"/>
        <v>0</v>
      </c>
      <c r="BP138" s="242">
        <f t="shared" si="50"/>
        <v>0</v>
      </c>
      <c r="BQ138" s="247" t="str">
        <f t="shared" si="33"/>
        <v>-</v>
      </c>
      <c r="BR138" s="247" t="str">
        <f t="shared" si="34"/>
        <v>-</v>
      </c>
      <c r="BS138" s="247" t="str">
        <f t="shared" si="35"/>
        <v>-</v>
      </c>
      <c r="BT138" s="247" t="str">
        <f t="shared" si="36"/>
        <v>-</v>
      </c>
      <c r="BU138" s="247">
        <f t="shared" si="51"/>
        <v>0</v>
      </c>
      <c r="BV138" s="247" t="str">
        <f t="shared" si="52"/>
        <v>-</v>
      </c>
      <c r="BW138" s="232"/>
      <c r="CF138" s="232"/>
    </row>
    <row r="139" spans="1:84" ht="12.75" customHeight="1" x14ac:dyDescent="0.2">
      <c r="A139" s="240"/>
      <c r="B139" s="228">
        <v>116</v>
      </c>
      <c r="C139" s="137"/>
      <c r="D139" s="65"/>
      <c r="E139" s="241" t="str">
        <f>IF(ISBLANK(D139), "", VLOOKUP(D139, Z!$A$2:$C$4127, 3, FALSE))</f>
        <v/>
      </c>
      <c r="F139" s="138"/>
      <c r="G139" s="120"/>
      <c r="H139" s="120"/>
      <c r="I139" s="120"/>
      <c r="J139" s="120"/>
      <c r="K139" s="139"/>
      <c r="L139" s="168"/>
      <c r="M139" s="139"/>
      <c r="N139" s="139"/>
      <c r="O139" s="242">
        <f t="shared" si="32"/>
        <v>0</v>
      </c>
      <c r="P139" s="139"/>
      <c r="Q139" s="242">
        <f t="shared" si="37"/>
        <v>0</v>
      </c>
      <c r="R139" s="242" t="str">
        <f t="shared" si="38"/>
        <v>-</v>
      </c>
      <c r="S139" s="140"/>
      <c r="T139" s="141"/>
      <c r="U139" s="120"/>
      <c r="V139" s="139"/>
      <c r="W139" s="166"/>
      <c r="X139" s="243">
        <f t="shared" si="39"/>
        <v>0</v>
      </c>
      <c r="Y139" s="140"/>
      <c r="Z139" s="141"/>
      <c r="AA139" s="139"/>
      <c r="AB139" s="120"/>
      <c r="AC139" s="139"/>
      <c r="AD139" s="166"/>
      <c r="AE139" s="243">
        <f t="shared" si="40"/>
        <v>0</v>
      </c>
      <c r="AF139" s="142"/>
      <c r="AG139" s="137"/>
      <c r="AH139" s="65"/>
      <c r="AI139" s="241" t="str">
        <f>IF(ISBLANK(AH139), "", VLOOKUP(AH139, Z!$A$2:$C$4127, 3, FALSE))</f>
        <v/>
      </c>
      <c r="AJ139" s="143"/>
      <c r="AK139" s="244">
        <f t="shared" si="41"/>
        <v>0</v>
      </c>
      <c r="AL139" s="232"/>
      <c r="AM139" s="242">
        <f t="shared" si="42"/>
        <v>0</v>
      </c>
      <c r="AN139" s="228">
        <f>15</f>
        <v>15</v>
      </c>
      <c r="AO139" s="228">
        <v>0.75</v>
      </c>
      <c r="AP139" s="242" t="str">
        <f t="shared" si="43"/>
        <v>-</v>
      </c>
      <c r="AQ139" s="242" t="str">
        <f t="shared" si="44"/>
        <v>-</v>
      </c>
      <c r="AR139" s="245" t="str" cm="1">
        <f t="array" ref="AR139">IF($AM$20="A",
IFERROR(INDEX($BZ$33:$CC$35, $BQ139,), "-"),
IFERROR(INDEX(($BZ$26:$CC$28,$BZ$29:$CC$31), $BQ139, , $BR139), "-"))</f>
        <v>-</v>
      </c>
      <c r="AS139" s="245"/>
      <c r="AT139" s="245"/>
      <c r="AU139" s="245"/>
      <c r="AV139" s="246" t="str" cm="1">
        <f t="array" ref="AV139">IF($AM$20="A",
IFERROR(INDEX($CE$33:$CE$35, $BQ139), "-"),
IFERROR(INDEX(($CE$26:$CE$28, $CE$29:$CE$31), $BQ139, , $BR139), "-"))</f>
        <v>-</v>
      </c>
      <c r="AW139" s="242" t="str">
        <f t="shared" si="45"/>
        <v>-</v>
      </c>
      <c r="AX139" s="242" t="str">
        <f t="shared" si="45"/>
        <v>-</v>
      </c>
      <c r="AY139" s="242" t="str">
        <f t="shared" si="45"/>
        <v>-</v>
      </c>
      <c r="AZ139" s="242" t="str">
        <f t="shared" si="45"/>
        <v>-</v>
      </c>
      <c r="BA139" s="242" t="str">
        <f t="shared" si="46"/>
        <v>-</v>
      </c>
      <c r="BB139" s="242" t="str">
        <f t="shared" si="46"/>
        <v>-</v>
      </c>
      <c r="BC139" s="242" t="str">
        <f t="shared" si="46"/>
        <v>-</v>
      </c>
      <c r="BD139" s="242" t="str">
        <f t="shared" si="46"/>
        <v>-</v>
      </c>
      <c r="BE139" s="242" t="str">
        <f t="shared" si="47"/>
        <v>-</v>
      </c>
      <c r="BF139" s="242" t="str">
        <f t="shared" si="47"/>
        <v>-</v>
      </c>
      <c r="BG139" s="242" t="str">
        <f t="shared" si="47"/>
        <v>-</v>
      </c>
      <c r="BH139" s="242" t="str">
        <f t="shared" si="47"/>
        <v>-</v>
      </c>
      <c r="BI139" s="242" t="str">
        <f t="shared" si="48"/>
        <v>-</v>
      </c>
      <c r="BJ139" s="242" t="str">
        <f t="shared" si="48"/>
        <v>-</v>
      </c>
      <c r="BK139" s="242" t="str">
        <f t="shared" si="48"/>
        <v>-</v>
      </c>
      <c r="BL139" s="242" t="str">
        <f t="shared" si="48"/>
        <v>-</v>
      </c>
      <c r="BM139" s="245" t="str" cm="1">
        <f t="array" ref="BM139">IFERROR(INDEX($CD$38:$CD$41, $BT139), "-")</f>
        <v>-</v>
      </c>
      <c r="BN139" s="242" t="str" cm="1">
        <f t="array" ref="BN139">IFERROR(INDEX($CD$38:$CD$41, $BS139), "-")</f>
        <v>-</v>
      </c>
      <c r="BO139" s="242">
        <f t="shared" si="49"/>
        <v>0</v>
      </c>
      <c r="BP139" s="242">
        <f t="shared" si="50"/>
        <v>0</v>
      </c>
      <c r="BQ139" s="247" t="str">
        <f t="shared" si="33"/>
        <v>-</v>
      </c>
      <c r="BR139" s="247" t="str">
        <f t="shared" si="34"/>
        <v>-</v>
      </c>
      <c r="BS139" s="247" t="str">
        <f t="shared" si="35"/>
        <v>-</v>
      </c>
      <c r="BT139" s="247" t="str">
        <f t="shared" si="36"/>
        <v>-</v>
      </c>
      <c r="BU139" s="247">
        <f t="shared" si="51"/>
        <v>0</v>
      </c>
      <c r="BV139" s="247" t="str">
        <f t="shared" si="52"/>
        <v>-</v>
      </c>
      <c r="BW139" s="232"/>
      <c r="CF139" s="232"/>
    </row>
    <row r="140" spans="1:84" ht="12.75" customHeight="1" x14ac:dyDescent="0.2">
      <c r="A140" s="240"/>
      <c r="B140" s="228">
        <v>117</v>
      </c>
      <c r="C140" s="137"/>
      <c r="D140" s="65"/>
      <c r="E140" s="241" t="str">
        <f>IF(ISBLANK(D140), "", VLOOKUP(D140, Z!$A$2:$C$4127, 3, FALSE))</f>
        <v/>
      </c>
      <c r="F140" s="138"/>
      <c r="G140" s="120"/>
      <c r="H140" s="120"/>
      <c r="I140" s="120"/>
      <c r="J140" s="120"/>
      <c r="K140" s="139"/>
      <c r="L140" s="168"/>
      <c r="M140" s="139"/>
      <c r="N140" s="139"/>
      <c r="O140" s="242">
        <f t="shared" si="32"/>
        <v>0</v>
      </c>
      <c r="P140" s="139"/>
      <c r="Q140" s="242">
        <f t="shared" si="37"/>
        <v>0</v>
      </c>
      <c r="R140" s="242" t="str">
        <f t="shared" si="38"/>
        <v>-</v>
      </c>
      <c r="S140" s="140"/>
      <c r="T140" s="141"/>
      <c r="U140" s="120"/>
      <c r="V140" s="139"/>
      <c r="W140" s="166"/>
      <c r="X140" s="243">
        <f t="shared" si="39"/>
        <v>0</v>
      </c>
      <c r="Y140" s="140"/>
      <c r="Z140" s="141"/>
      <c r="AA140" s="139"/>
      <c r="AB140" s="120"/>
      <c r="AC140" s="139"/>
      <c r="AD140" s="166"/>
      <c r="AE140" s="243">
        <f t="shared" si="40"/>
        <v>0</v>
      </c>
      <c r="AF140" s="142"/>
      <c r="AG140" s="137"/>
      <c r="AH140" s="65"/>
      <c r="AI140" s="241" t="str">
        <f>IF(ISBLANK(AH140), "", VLOOKUP(AH140, Z!$A$2:$C$4127, 3, FALSE))</f>
        <v/>
      </c>
      <c r="AJ140" s="143"/>
      <c r="AK140" s="244">
        <f t="shared" si="41"/>
        <v>0</v>
      </c>
      <c r="AL140" s="232"/>
      <c r="AM140" s="242">
        <f t="shared" si="42"/>
        <v>0</v>
      </c>
      <c r="AN140" s="228">
        <f>15</f>
        <v>15</v>
      </c>
      <c r="AO140" s="228">
        <v>0.75</v>
      </c>
      <c r="AP140" s="242" t="str">
        <f t="shared" si="43"/>
        <v>-</v>
      </c>
      <c r="AQ140" s="242" t="str">
        <f t="shared" si="44"/>
        <v>-</v>
      </c>
      <c r="AR140" s="245" t="str" cm="1">
        <f t="array" ref="AR140">IF($AM$20="A",
IFERROR(INDEX($BZ$33:$CC$35, $BQ140,), "-"),
IFERROR(INDEX(($BZ$26:$CC$28,$BZ$29:$CC$31), $BQ140, , $BR140), "-"))</f>
        <v>-</v>
      </c>
      <c r="AS140" s="245"/>
      <c r="AT140" s="245"/>
      <c r="AU140" s="245"/>
      <c r="AV140" s="246" t="str" cm="1">
        <f t="array" ref="AV140">IF($AM$20="A",
IFERROR(INDEX($CE$33:$CE$35, $BQ140), "-"),
IFERROR(INDEX(($CE$26:$CE$28, $CE$29:$CE$31), $BQ140, , $BR140), "-"))</f>
        <v>-</v>
      </c>
      <c r="AW140" s="242" t="str">
        <f t="shared" si="45"/>
        <v>-</v>
      </c>
      <c r="AX140" s="242" t="str">
        <f t="shared" si="45"/>
        <v>-</v>
      </c>
      <c r="AY140" s="242" t="str">
        <f t="shared" si="45"/>
        <v>-</v>
      </c>
      <c r="AZ140" s="242" t="str">
        <f t="shared" si="45"/>
        <v>-</v>
      </c>
      <c r="BA140" s="242" t="str">
        <f t="shared" si="46"/>
        <v>-</v>
      </c>
      <c r="BB140" s="242" t="str">
        <f t="shared" si="46"/>
        <v>-</v>
      </c>
      <c r="BC140" s="242" t="str">
        <f t="shared" si="46"/>
        <v>-</v>
      </c>
      <c r="BD140" s="242" t="str">
        <f t="shared" si="46"/>
        <v>-</v>
      </c>
      <c r="BE140" s="242" t="str">
        <f t="shared" si="47"/>
        <v>-</v>
      </c>
      <c r="BF140" s="242" t="str">
        <f t="shared" si="47"/>
        <v>-</v>
      </c>
      <c r="BG140" s="242" t="str">
        <f t="shared" si="47"/>
        <v>-</v>
      </c>
      <c r="BH140" s="242" t="str">
        <f t="shared" si="47"/>
        <v>-</v>
      </c>
      <c r="BI140" s="242" t="str">
        <f t="shared" si="48"/>
        <v>-</v>
      </c>
      <c r="BJ140" s="242" t="str">
        <f t="shared" si="48"/>
        <v>-</v>
      </c>
      <c r="BK140" s="242" t="str">
        <f t="shared" si="48"/>
        <v>-</v>
      </c>
      <c r="BL140" s="242" t="str">
        <f t="shared" si="48"/>
        <v>-</v>
      </c>
      <c r="BM140" s="245" t="str" cm="1">
        <f t="array" ref="BM140">IFERROR(INDEX($CD$38:$CD$41, $BT140), "-")</f>
        <v>-</v>
      </c>
      <c r="BN140" s="242" t="str" cm="1">
        <f t="array" ref="BN140">IFERROR(INDEX($CD$38:$CD$41, $BS140), "-")</f>
        <v>-</v>
      </c>
      <c r="BO140" s="242">
        <f t="shared" si="49"/>
        <v>0</v>
      </c>
      <c r="BP140" s="242">
        <f t="shared" si="50"/>
        <v>0</v>
      </c>
      <c r="BQ140" s="247" t="str">
        <f t="shared" si="33"/>
        <v>-</v>
      </c>
      <c r="BR140" s="247" t="str">
        <f t="shared" si="34"/>
        <v>-</v>
      </c>
      <c r="BS140" s="247" t="str">
        <f t="shared" si="35"/>
        <v>-</v>
      </c>
      <c r="BT140" s="247" t="str">
        <f t="shared" si="36"/>
        <v>-</v>
      </c>
      <c r="BU140" s="247">
        <f t="shared" si="51"/>
        <v>0</v>
      </c>
      <c r="BV140" s="247" t="str">
        <f t="shared" si="52"/>
        <v>-</v>
      </c>
      <c r="BW140" s="232"/>
      <c r="CF140" s="232"/>
    </row>
    <row r="141" spans="1:84" ht="12.75" customHeight="1" x14ac:dyDescent="0.2">
      <c r="A141" s="240"/>
      <c r="B141" s="228">
        <v>118</v>
      </c>
      <c r="C141" s="137"/>
      <c r="D141" s="65"/>
      <c r="E141" s="241" t="str">
        <f>IF(ISBLANK(D141), "", VLOOKUP(D141, Z!$A$2:$C$4127, 3, FALSE))</f>
        <v/>
      </c>
      <c r="F141" s="138"/>
      <c r="G141" s="120"/>
      <c r="H141" s="120"/>
      <c r="I141" s="120"/>
      <c r="J141" s="120"/>
      <c r="K141" s="139"/>
      <c r="L141" s="168"/>
      <c r="M141" s="139"/>
      <c r="N141" s="139"/>
      <c r="O141" s="242">
        <f t="shared" si="32"/>
        <v>0</v>
      </c>
      <c r="P141" s="139"/>
      <c r="Q141" s="242">
        <f t="shared" si="37"/>
        <v>0</v>
      </c>
      <c r="R141" s="242" t="str">
        <f t="shared" si="38"/>
        <v>-</v>
      </c>
      <c r="S141" s="140"/>
      <c r="T141" s="141"/>
      <c r="U141" s="120"/>
      <c r="V141" s="139"/>
      <c r="W141" s="166"/>
      <c r="X141" s="243">
        <f t="shared" si="39"/>
        <v>0</v>
      </c>
      <c r="Y141" s="140"/>
      <c r="Z141" s="141"/>
      <c r="AA141" s="139"/>
      <c r="AB141" s="120"/>
      <c r="AC141" s="139"/>
      <c r="AD141" s="166"/>
      <c r="AE141" s="243">
        <f t="shared" si="40"/>
        <v>0</v>
      </c>
      <c r="AF141" s="142"/>
      <c r="AG141" s="137"/>
      <c r="AH141" s="65"/>
      <c r="AI141" s="241" t="str">
        <f>IF(ISBLANK(AH141), "", VLOOKUP(AH141, Z!$A$2:$C$4127, 3, FALSE))</f>
        <v/>
      </c>
      <c r="AJ141" s="143"/>
      <c r="AK141" s="244">
        <f t="shared" si="41"/>
        <v>0</v>
      </c>
      <c r="AL141" s="232"/>
      <c r="AM141" s="242">
        <f t="shared" si="42"/>
        <v>0</v>
      </c>
      <c r="AN141" s="228">
        <f>15</f>
        <v>15</v>
      </c>
      <c r="AO141" s="228">
        <v>0.75</v>
      </c>
      <c r="AP141" s="242" t="str">
        <f t="shared" si="43"/>
        <v>-</v>
      </c>
      <c r="AQ141" s="242" t="str">
        <f t="shared" si="44"/>
        <v>-</v>
      </c>
      <c r="AR141" s="245" t="str" cm="1">
        <f t="array" ref="AR141">IF($AM$20="A",
IFERROR(INDEX($BZ$33:$CC$35, $BQ141,), "-"),
IFERROR(INDEX(($BZ$26:$CC$28,$BZ$29:$CC$31), $BQ141, , $BR141), "-"))</f>
        <v>-</v>
      </c>
      <c r="AS141" s="245"/>
      <c r="AT141" s="245"/>
      <c r="AU141" s="245"/>
      <c r="AV141" s="246" t="str" cm="1">
        <f t="array" ref="AV141">IF($AM$20="A",
IFERROR(INDEX($CE$33:$CE$35, $BQ141), "-"),
IFERROR(INDEX(($CE$26:$CE$28, $CE$29:$CE$31), $BQ141, , $BR141), "-"))</f>
        <v>-</v>
      </c>
      <c r="AW141" s="242" t="str">
        <f t="shared" si="45"/>
        <v>-</v>
      </c>
      <c r="AX141" s="242" t="str">
        <f t="shared" si="45"/>
        <v>-</v>
      </c>
      <c r="AY141" s="242" t="str">
        <f t="shared" si="45"/>
        <v>-</v>
      </c>
      <c r="AZ141" s="242" t="str">
        <f t="shared" si="45"/>
        <v>-</v>
      </c>
      <c r="BA141" s="242" t="str">
        <f t="shared" si="46"/>
        <v>-</v>
      </c>
      <c r="BB141" s="242" t="str">
        <f t="shared" si="46"/>
        <v>-</v>
      </c>
      <c r="BC141" s="242" t="str">
        <f t="shared" si="46"/>
        <v>-</v>
      </c>
      <c r="BD141" s="242" t="str">
        <f t="shared" si="46"/>
        <v>-</v>
      </c>
      <c r="BE141" s="242" t="str">
        <f t="shared" si="47"/>
        <v>-</v>
      </c>
      <c r="BF141" s="242" t="str">
        <f t="shared" si="47"/>
        <v>-</v>
      </c>
      <c r="BG141" s="242" t="str">
        <f t="shared" si="47"/>
        <v>-</v>
      </c>
      <c r="BH141" s="242" t="str">
        <f t="shared" si="47"/>
        <v>-</v>
      </c>
      <c r="BI141" s="242" t="str">
        <f t="shared" si="48"/>
        <v>-</v>
      </c>
      <c r="BJ141" s="242" t="str">
        <f t="shared" si="48"/>
        <v>-</v>
      </c>
      <c r="BK141" s="242" t="str">
        <f t="shared" si="48"/>
        <v>-</v>
      </c>
      <c r="BL141" s="242" t="str">
        <f t="shared" si="48"/>
        <v>-</v>
      </c>
      <c r="BM141" s="245" t="str" cm="1">
        <f t="array" ref="BM141">IFERROR(INDEX($CD$38:$CD$41, $BT141), "-")</f>
        <v>-</v>
      </c>
      <c r="BN141" s="242" t="str" cm="1">
        <f t="array" ref="BN141">IFERROR(INDEX($CD$38:$CD$41, $BS141), "-")</f>
        <v>-</v>
      </c>
      <c r="BO141" s="242">
        <f t="shared" si="49"/>
        <v>0</v>
      </c>
      <c r="BP141" s="242">
        <f t="shared" si="50"/>
        <v>0</v>
      </c>
      <c r="BQ141" s="247" t="str">
        <f t="shared" si="33"/>
        <v>-</v>
      </c>
      <c r="BR141" s="247" t="str">
        <f t="shared" si="34"/>
        <v>-</v>
      </c>
      <c r="BS141" s="247" t="str">
        <f t="shared" si="35"/>
        <v>-</v>
      </c>
      <c r="BT141" s="247" t="str">
        <f t="shared" si="36"/>
        <v>-</v>
      </c>
      <c r="BU141" s="247">
        <f t="shared" si="51"/>
        <v>0</v>
      </c>
      <c r="BV141" s="247" t="str">
        <f t="shared" si="52"/>
        <v>-</v>
      </c>
      <c r="BW141" s="232"/>
      <c r="CF141" s="232"/>
    </row>
    <row r="142" spans="1:84" ht="12.75" customHeight="1" x14ac:dyDescent="0.2">
      <c r="A142" s="240"/>
      <c r="B142" s="228">
        <v>119</v>
      </c>
      <c r="C142" s="137"/>
      <c r="D142" s="65"/>
      <c r="E142" s="241" t="str">
        <f>IF(ISBLANK(D142), "", VLOOKUP(D142, Z!$A$2:$C$4127, 3, FALSE))</f>
        <v/>
      </c>
      <c r="F142" s="138"/>
      <c r="G142" s="120"/>
      <c r="H142" s="120"/>
      <c r="I142" s="120"/>
      <c r="J142" s="120"/>
      <c r="K142" s="139"/>
      <c r="L142" s="168"/>
      <c r="M142" s="139"/>
      <c r="N142" s="139"/>
      <c r="O142" s="242">
        <f t="shared" si="32"/>
        <v>0</v>
      </c>
      <c r="P142" s="139"/>
      <c r="Q142" s="242">
        <f t="shared" si="37"/>
        <v>0</v>
      </c>
      <c r="R142" s="242" t="str">
        <f t="shared" si="38"/>
        <v>-</v>
      </c>
      <c r="S142" s="140"/>
      <c r="T142" s="141"/>
      <c r="U142" s="120"/>
      <c r="V142" s="139"/>
      <c r="W142" s="166"/>
      <c r="X142" s="243">
        <f t="shared" si="39"/>
        <v>0</v>
      </c>
      <c r="Y142" s="140"/>
      <c r="Z142" s="141"/>
      <c r="AA142" s="139"/>
      <c r="AB142" s="120"/>
      <c r="AC142" s="139"/>
      <c r="AD142" s="166"/>
      <c r="AE142" s="243">
        <f t="shared" si="40"/>
        <v>0</v>
      </c>
      <c r="AF142" s="142"/>
      <c r="AG142" s="137"/>
      <c r="AH142" s="65"/>
      <c r="AI142" s="241" t="str">
        <f>IF(ISBLANK(AH142), "", VLOOKUP(AH142, Z!$A$2:$C$4127, 3, FALSE))</f>
        <v/>
      </c>
      <c r="AJ142" s="143"/>
      <c r="AK142" s="244">
        <f t="shared" si="41"/>
        <v>0</v>
      </c>
      <c r="AL142" s="232"/>
      <c r="AM142" s="242">
        <f t="shared" si="42"/>
        <v>0</v>
      </c>
      <c r="AN142" s="228">
        <f>15</f>
        <v>15</v>
      </c>
      <c r="AO142" s="228">
        <v>0.75</v>
      </c>
      <c r="AP142" s="242" t="str">
        <f t="shared" si="43"/>
        <v>-</v>
      </c>
      <c r="AQ142" s="242" t="str">
        <f t="shared" si="44"/>
        <v>-</v>
      </c>
      <c r="AR142" s="245" t="str" cm="1">
        <f t="array" ref="AR142">IF($AM$20="A",
IFERROR(INDEX($BZ$33:$CC$35, $BQ142,), "-"),
IFERROR(INDEX(($BZ$26:$CC$28,$BZ$29:$CC$31), $BQ142, , $BR142), "-"))</f>
        <v>-</v>
      </c>
      <c r="AS142" s="245"/>
      <c r="AT142" s="245"/>
      <c r="AU142" s="245"/>
      <c r="AV142" s="246" t="str" cm="1">
        <f t="array" ref="AV142">IF($AM$20="A",
IFERROR(INDEX($CE$33:$CE$35, $BQ142), "-"),
IFERROR(INDEX(($CE$26:$CE$28, $CE$29:$CE$31), $BQ142, , $BR142), "-"))</f>
        <v>-</v>
      </c>
      <c r="AW142" s="242" t="str">
        <f t="shared" si="45"/>
        <v>-</v>
      </c>
      <c r="AX142" s="242" t="str">
        <f t="shared" si="45"/>
        <v>-</v>
      </c>
      <c r="AY142" s="242" t="str">
        <f t="shared" si="45"/>
        <v>-</v>
      </c>
      <c r="AZ142" s="242" t="str">
        <f t="shared" si="45"/>
        <v>-</v>
      </c>
      <c r="BA142" s="242" t="str">
        <f t="shared" si="46"/>
        <v>-</v>
      </c>
      <c r="BB142" s="242" t="str">
        <f t="shared" si="46"/>
        <v>-</v>
      </c>
      <c r="BC142" s="242" t="str">
        <f t="shared" si="46"/>
        <v>-</v>
      </c>
      <c r="BD142" s="242" t="str">
        <f t="shared" si="46"/>
        <v>-</v>
      </c>
      <c r="BE142" s="242" t="str">
        <f t="shared" si="47"/>
        <v>-</v>
      </c>
      <c r="BF142" s="242" t="str">
        <f t="shared" si="47"/>
        <v>-</v>
      </c>
      <c r="BG142" s="242" t="str">
        <f t="shared" si="47"/>
        <v>-</v>
      </c>
      <c r="BH142" s="242" t="str">
        <f t="shared" si="47"/>
        <v>-</v>
      </c>
      <c r="BI142" s="242" t="str">
        <f t="shared" si="48"/>
        <v>-</v>
      </c>
      <c r="BJ142" s="242" t="str">
        <f t="shared" si="48"/>
        <v>-</v>
      </c>
      <c r="BK142" s="242" t="str">
        <f t="shared" si="48"/>
        <v>-</v>
      </c>
      <c r="BL142" s="242" t="str">
        <f t="shared" si="48"/>
        <v>-</v>
      </c>
      <c r="BM142" s="245" t="str" cm="1">
        <f t="array" ref="BM142">IFERROR(INDEX($CD$38:$CD$41, $BT142), "-")</f>
        <v>-</v>
      </c>
      <c r="BN142" s="242" t="str" cm="1">
        <f t="array" ref="BN142">IFERROR(INDEX($CD$38:$CD$41, $BS142), "-")</f>
        <v>-</v>
      </c>
      <c r="BO142" s="242">
        <f t="shared" si="49"/>
        <v>0</v>
      </c>
      <c r="BP142" s="242">
        <f t="shared" si="50"/>
        <v>0</v>
      </c>
      <c r="BQ142" s="247" t="str">
        <f t="shared" si="33"/>
        <v>-</v>
      </c>
      <c r="BR142" s="247" t="str">
        <f t="shared" si="34"/>
        <v>-</v>
      </c>
      <c r="BS142" s="247" t="str">
        <f t="shared" si="35"/>
        <v>-</v>
      </c>
      <c r="BT142" s="247" t="str">
        <f t="shared" si="36"/>
        <v>-</v>
      </c>
      <c r="BU142" s="247">
        <f t="shared" si="51"/>
        <v>0</v>
      </c>
      <c r="BV142" s="247" t="str">
        <f t="shared" si="52"/>
        <v>-</v>
      </c>
      <c r="BW142" s="232"/>
      <c r="CF142" s="232"/>
    </row>
    <row r="143" spans="1:84" ht="12.75" customHeight="1" x14ac:dyDescent="0.2">
      <c r="A143" s="240"/>
      <c r="B143" s="228">
        <v>120</v>
      </c>
      <c r="C143" s="137"/>
      <c r="D143" s="65"/>
      <c r="E143" s="241" t="str">
        <f>IF(ISBLANK(D143), "", VLOOKUP(D143, Z!$A$2:$C$4127, 3, FALSE))</f>
        <v/>
      </c>
      <c r="F143" s="138"/>
      <c r="G143" s="120"/>
      <c r="H143" s="120"/>
      <c r="I143" s="120"/>
      <c r="J143" s="120"/>
      <c r="K143" s="139"/>
      <c r="L143" s="168"/>
      <c r="M143" s="139"/>
      <c r="N143" s="139"/>
      <c r="O143" s="242">
        <f t="shared" si="32"/>
        <v>0</v>
      </c>
      <c r="P143" s="139"/>
      <c r="Q143" s="242">
        <f t="shared" si="37"/>
        <v>0</v>
      </c>
      <c r="R143" s="242" t="str">
        <f t="shared" si="38"/>
        <v>-</v>
      </c>
      <c r="S143" s="140"/>
      <c r="T143" s="141"/>
      <c r="U143" s="120"/>
      <c r="V143" s="139"/>
      <c r="W143" s="166"/>
      <c r="X143" s="243">
        <f t="shared" si="39"/>
        <v>0</v>
      </c>
      <c r="Y143" s="140"/>
      <c r="Z143" s="141"/>
      <c r="AA143" s="139"/>
      <c r="AB143" s="120"/>
      <c r="AC143" s="139"/>
      <c r="AD143" s="166"/>
      <c r="AE143" s="243">
        <f t="shared" si="40"/>
        <v>0</v>
      </c>
      <c r="AF143" s="142"/>
      <c r="AG143" s="137"/>
      <c r="AH143" s="65"/>
      <c r="AI143" s="241" t="str">
        <f>IF(ISBLANK(AH143), "", VLOOKUP(AH143, Z!$A$2:$C$4127, 3, FALSE))</f>
        <v/>
      </c>
      <c r="AJ143" s="143"/>
      <c r="AK143" s="244">
        <f t="shared" si="41"/>
        <v>0</v>
      </c>
      <c r="AL143" s="232"/>
      <c r="AM143" s="242">
        <f t="shared" si="42"/>
        <v>0</v>
      </c>
      <c r="AN143" s="228">
        <f>15</f>
        <v>15</v>
      </c>
      <c r="AO143" s="228">
        <v>0.75</v>
      </c>
      <c r="AP143" s="242" t="str">
        <f t="shared" si="43"/>
        <v>-</v>
      </c>
      <c r="AQ143" s="242" t="str">
        <f t="shared" si="44"/>
        <v>-</v>
      </c>
      <c r="AR143" s="245" t="str" cm="1">
        <f t="array" ref="AR143">IF($AM$20="A",
IFERROR(INDEX($BZ$33:$CC$35, $BQ143,), "-"),
IFERROR(INDEX(($BZ$26:$CC$28,$BZ$29:$CC$31), $BQ143, , $BR143), "-"))</f>
        <v>-</v>
      </c>
      <c r="AS143" s="245"/>
      <c r="AT143" s="245"/>
      <c r="AU143" s="245"/>
      <c r="AV143" s="246" t="str" cm="1">
        <f t="array" ref="AV143">IF($AM$20="A",
IFERROR(INDEX($CE$33:$CE$35, $BQ143), "-"),
IFERROR(INDEX(($CE$26:$CE$28, $CE$29:$CE$31), $BQ143, , $BR143), "-"))</f>
        <v>-</v>
      </c>
      <c r="AW143" s="242" t="str">
        <f t="shared" si="45"/>
        <v>-</v>
      </c>
      <c r="AX143" s="242" t="str">
        <f t="shared" si="45"/>
        <v>-</v>
      </c>
      <c r="AY143" s="242" t="str">
        <f t="shared" si="45"/>
        <v>-</v>
      </c>
      <c r="AZ143" s="242" t="str">
        <f t="shared" si="45"/>
        <v>-</v>
      </c>
      <c r="BA143" s="242" t="str">
        <f t="shared" si="46"/>
        <v>-</v>
      </c>
      <c r="BB143" s="242" t="str">
        <f t="shared" si="46"/>
        <v>-</v>
      </c>
      <c r="BC143" s="242" t="str">
        <f t="shared" si="46"/>
        <v>-</v>
      </c>
      <c r="BD143" s="242" t="str">
        <f t="shared" si="46"/>
        <v>-</v>
      </c>
      <c r="BE143" s="242" t="str">
        <f t="shared" si="47"/>
        <v>-</v>
      </c>
      <c r="BF143" s="242" t="str">
        <f t="shared" si="47"/>
        <v>-</v>
      </c>
      <c r="BG143" s="242" t="str">
        <f t="shared" si="47"/>
        <v>-</v>
      </c>
      <c r="BH143" s="242" t="str">
        <f t="shared" si="47"/>
        <v>-</v>
      </c>
      <c r="BI143" s="242" t="str">
        <f t="shared" si="48"/>
        <v>-</v>
      </c>
      <c r="BJ143" s="242" t="str">
        <f t="shared" si="48"/>
        <v>-</v>
      </c>
      <c r="BK143" s="242" t="str">
        <f t="shared" si="48"/>
        <v>-</v>
      </c>
      <c r="BL143" s="242" t="str">
        <f t="shared" si="48"/>
        <v>-</v>
      </c>
      <c r="BM143" s="245" t="str" cm="1">
        <f t="array" ref="BM143">IFERROR(INDEX($CD$38:$CD$41, $BT143), "-")</f>
        <v>-</v>
      </c>
      <c r="BN143" s="242" t="str" cm="1">
        <f t="array" ref="BN143">IFERROR(INDEX($CD$38:$CD$41, $BS143), "-")</f>
        <v>-</v>
      </c>
      <c r="BO143" s="242">
        <f t="shared" si="49"/>
        <v>0</v>
      </c>
      <c r="BP143" s="242">
        <f t="shared" si="50"/>
        <v>0</v>
      </c>
      <c r="BQ143" s="247" t="str">
        <f t="shared" si="33"/>
        <v>-</v>
      </c>
      <c r="BR143" s="247" t="str">
        <f t="shared" si="34"/>
        <v>-</v>
      </c>
      <c r="BS143" s="247" t="str">
        <f t="shared" si="35"/>
        <v>-</v>
      </c>
      <c r="BT143" s="247" t="str">
        <f t="shared" si="36"/>
        <v>-</v>
      </c>
      <c r="BU143" s="247">
        <f t="shared" si="51"/>
        <v>0</v>
      </c>
      <c r="BV143" s="247" t="str">
        <f t="shared" si="52"/>
        <v>-</v>
      </c>
      <c r="BW143" s="232"/>
      <c r="CF143" s="232"/>
    </row>
    <row r="144" spans="1:84" ht="12.75" customHeight="1" x14ac:dyDescent="0.2">
      <c r="A144" s="240"/>
      <c r="B144" s="228">
        <v>121</v>
      </c>
      <c r="C144" s="137"/>
      <c r="D144" s="65"/>
      <c r="E144" s="241" t="str">
        <f>IF(ISBLANK(D144), "", VLOOKUP(D144, Z!$A$2:$C$4127, 3, FALSE))</f>
        <v/>
      </c>
      <c r="F144" s="138"/>
      <c r="G144" s="120"/>
      <c r="H144" s="120"/>
      <c r="I144" s="120"/>
      <c r="J144" s="120"/>
      <c r="K144" s="139"/>
      <c r="L144" s="168"/>
      <c r="M144" s="139"/>
      <c r="N144" s="139"/>
      <c r="O144" s="242">
        <f t="shared" si="32"/>
        <v>0</v>
      </c>
      <c r="P144" s="139"/>
      <c r="Q144" s="242">
        <f t="shared" si="37"/>
        <v>0</v>
      </c>
      <c r="R144" s="242" t="str">
        <f t="shared" si="38"/>
        <v>-</v>
      </c>
      <c r="S144" s="140"/>
      <c r="T144" s="141"/>
      <c r="U144" s="120"/>
      <c r="V144" s="139"/>
      <c r="W144" s="166"/>
      <c r="X144" s="243">
        <f t="shared" si="39"/>
        <v>0</v>
      </c>
      <c r="Y144" s="140"/>
      <c r="Z144" s="141"/>
      <c r="AA144" s="139"/>
      <c r="AB144" s="120"/>
      <c r="AC144" s="139"/>
      <c r="AD144" s="166"/>
      <c r="AE144" s="243">
        <f t="shared" si="40"/>
        <v>0</v>
      </c>
      <c r="AF144" s="142"/>
      <c r="AG144" s="137"/>
      <c r="AH144" s="65"/>
      <c r="AI144" s="241" t="str">
        <f>IF(ISBLANK(AH144), "", VLOOKUP(AH144, Z!$A$2:$C$4127, 3, FALSE))</f>
        <v/>
      </c>
      <c r="AJ144" s="143"/>
      <c r="AK144" s="244">
        <f t="shared" si="41"/>
        <v>0</v>
      </c>
      <c r="AL144" s="232"/>
      <c r="AM144" s="242">
        <f t="shared" si="42"/>
        <v>0</v>
      </c>
      <c r="AN144" s="228">
        <f>15</f>
        <v>15</v>
      </c>
      <c r="AO144" s="228">
        <v>0.75</v>
      </c>
      <c r="AP144" s="242" t="str">
        <f t="shared" si="43"/>
        <v>-</v>
      </c>
      <c r="AQ144" s="242" t="str">
        <f t="shared" si="44"/>
        <v>-</v>
      </c>
      <c r="AR144" s="245" t="str" cm="1">
        <f t="array" ref="AR144">IF($AM$20="A",
IFERROR(INDEX($BZ$33:$CC$35, $BQ144,), "-"),
IFERROR(INDEX(($BZ$26:$CC$28,$BZ$29:$CC$31), $BQ144, , $BR144), "-"))</f>
        <v>-</v>
      </c>
      <c r="AS144" s="245"/>
      <c r="AT144" s="245"/>
      <c r="AU144" s="245"/>
      <c r="AV144" s="246" t="str" cm="1">
        <f t="array" ref="AV144">IF($AM$20="A",
IFERROR(INDEX($CE$33:$CE$35, $BQ144), "-"),
IFERROR(INDEX(($CE$26:$CE$28, $CE$29:$CE$31), $BQ144, , $BR144), "-"))</f>
        <v>-</v>
      </c>
      <c r="AW144" s="242" t="str">
        <f t="shared" si="45"/>
        <v>-</v>
      </c>
      <c r="AX144" s="242" t="str">
        <f t="shared" si="45"/>
        <v>-</v>
      </c>
      <c r="AY144" s="242" t="str">
        <f t="shared" si="45"/>
        <v>-</v>
      </c>
      <c r="AZ144" s="242" t="str">
        <f t="shared" si="45"/>
        <v>-</v>
      </c>
      <c r="BA144" s="242" t="str">
        <f t="shared" si="46"/>
        <v>-</v>
      </c>
      <c r="BB144" s="242" t="str">
        <f t="shared" si="46"/>
        <v>-</v>
      </c>
      <c r="BC144" s="242" t="str">
        <f t="shared" si="46"/>
        <v>-</v>
      </c>
      <c r="BD144" s="242" t="str">
        <f t="shared" si="46"/>
        <v>-</v>
      </c>
      <c r="BE144" s="242" t="str">
        <f t="shared" si="47"/>
        <v>-</v>
      </c>
      <c r="BF144" s="242" t="str">
        <f t="shared" si="47"/>
        <v>-</v>
      </c>
      <c r="BG144" s="242" t="str">
        <f t="shared" si="47"/>
        <v>-</v>
      </c>
      <c r="BH144" s="242" t="str">
        <f t="shared" si="47"/>
        <v>-</v>
      </c>
      <c r="BI144" s="242" t="str">
        <f t="shared" si="48"/>
        <v>-</v>
      </c>
      <c r="BJ144" s="242" t="str">
        <f t="shared" si="48"/>
        <v>-</v>
      </c>
      <c r="BK144" s="242" t="str">
        <f t="shared" si="48"/>
        <v>-</v>
      </c>
      <c r="BL144" s="242" t="str">
        <f t="shared" si="48"/>
        <v>-</v>
      </c>
      <c r="BM144" s="245" t="str" cm="1">
        <f t="array" ref="BM144">IFERROR(INDEX($CD$38:$CD$41, $BT144), "-")</f>
        <v>-</v>
      </c>
      <c r="BN144" s="242" t="str" cm="1">
        <f t="array" ref="BN144">IFERROR(INDEX($CD$38:$CD$41, $BS144), "-")</f>
        <v>-</v>
      </c>
      <c r="BO144" s="242">
        <f t="shared" si="49"/>
        <v>0</v>
      </c>
      <c r="BP144" s="242">
        <f t="shared" si="50"/>
        <v>0</v>
      </c>
      <c r="BQ144" s="247" t="str">
        <f t="shared" si="33"/>
        <v>-</v>
      </c>
      <c r="BR144" s="247" t="str">
        <f t="shared" si="34"/>
        <v>-</v>
      </c>
      <c r="BS144" s="247" t="str">
        <f t="shared" si="35"/>
        <v>-</v>
      </c>
      <c r="BT144" s="247" t="str">
        <f t="shared" si="36"/>
        <v>-</v>
      </c>
      <c r="BU144" s="247">
        <f t="shared" si="51"/>
        <v>0</v>
      </c>
      <c r="BV144" s="247" t="str">
        <f t="shared" si="52"/>
        <v>-</v>
      </c>
      <c r="BW144" s="232"/>
      <c r="CF144" s="232"/>
    </row>
    <row r="145" spans="1:84" ht="12.75" customHeight="1" x14ac:dyDescent="0.2">
      <c r="A145" s="240"/>
      <c r="B145" s="228">
        <v>122</v>
      </c>
      <c r="C145" s="137"/>
      <c r="D145" s="65"/>
      <c r="E145" s="241" t="str">
        <f>IF(ISBLANK(D145), "", VLOOKUP(D145, Z!$A$2:$C$4127, 3, FALSE))</f>
        <v/>
      </c>
      <c r="F145" s="138"/>
      <c r="G145" s="120"/>
      <c r="H145" s="120"/>
      <c r="I145" s="120"/>
      <c r="J145" s="120"/>
      <c r="K145" s="139"/>
      <c r="L145" s="168"/>
      <c r="M145" s="139"/>
      <c r="N145" s="139"/>
      <c r="O145" s="242">
        <f t="shared" si="32"/>
        <v>0</v>
      </c>
      <c r="P145" s="139"/>
      <c r="Q145" s="242">
        <f t="shared" si="37"/>
        <v>0</v>
      </c>
      <c r="R145" s="242" t="str">
        <f t="shared" si="38"/>
        <v>-</v>
      </c>
      <c r="S145" s="140"/>
      <c r="T145" s="141"/>
      <c r="U145" s="120"/>
      <c r="V145" s="139"/>
      <c r="W145" s="166"/>
      <c r="X145" s="243">
        <f t="shared" si="39"/>
        <v>0</v>
      </c>
      <c r="Y145" s="140"/>
      <c r="Z145" s="141"/>
      <c r="AA145" s="139"/>
      <c r="AB145" s="120"/>
      <c r="AC145" s="139"/>
      <c r="AD145" s="166"/>
      <c r="AE145" s="243">
        <f t="shared" si="40"/>
        <v>0</v>
      </c>
      <c r="AF145" s="142"/>
      <c r="AG145" s="137"/>
      <c r="AH145" s="65"/>
      <c r="AI145" s="241" t="str">
        <f>IF(ISBLANK(AH145), "", VLOOKUP(AH145, Z!$A$2:$C$4127, 3, FALSE))</f>
        <v/>
      </c>
      <c r="AJ145" s="143"/>
      <c r="AK145" s="244">
        <f t="shared" si="41"/>
        <v>0</v>
      </c>
      <c r="AL145" s="232"/>
      <c r="AM145" s="242">
        <f t="shared" si="42"/>
        <v>0</v>
      </c>
      <c r="AN145" s="228">
        <f>15</f>
        <v>15</v>
      </c>
      <c r="AO145" s="228">
        <v>0.75</v>
      </c>
      <c r="AP145" s="242" t="str">
        <f t="shared" si="43"/>
        <v>-</v>
      </c>
      <c r="AQ145" s="242" t="str">
        <f t="shared" si="44"/>
        <v>-</v>
      </c>
      <c r="AR145" s="245" t="str" cm="1">
        <f t="array" ref="AR145">IF($AM$20="A",
IFERROR(INDEX($BZ$33:$CC$35, $BQ145,), "-"),
IFERROR(INDEX(($BZ$26:$CC$28,$BZ$29:$CC$31), $BQ145, , $BR145), "-"))</f>
        <v>-</v>
      </c>
      <c r="AS145" s="245"/>
      <c r="AT145" s="245"/>
      <c r="AU145" s="245"/>
      <c r="AV145" s="246" t="str" cm="1">
        <f t="array" ref="AV145">IF($AM$20="A",
IFERROR(INDEX($CE$33:$CE$35, $BQ145), "-"),
IFERROR(INDEX(($CE$26:$CE$28, $CE$29:$CE$31), $BQ145, , $BR145), "-"))</f>
        <v>-</v>
      </c>
      <c r="AW145" s="242" t="str">
        <f t="shared" si="45"/>
        <v>-</v>
      </c>
      <c r="AX145" s="242" t="str">
        <f t="shared" si="45"/>
        <v>-</v>
      </c>
      <c r="AY145" s="242" t="str">
        <f t="shared" si="45"/>
        <v>-</v>
      </c>
      <c r="AZ145" s="242" t="str">
        <f t="shared" si="45"/>
        <v>-</v>
      </c>
      <c r="BA145" s="242" t="str">
        <f t="shared" si="46"/>
        <v>-</v>
      </c>
      <c r="BB145" s="242" t="str">
        <f t="shared" si="46"/>
        <v>-</v>
      </c>
      <c r="BC145" s="242" t="str">
        <f t="shared" si="46"/>
        <v>-</v>
      </c>
      <c r="BD145" s="242" t="str">
        <f t="shared" si="46"/>
        <v>-</v>
      </c>
      <c r="BE145" s="242" t="str">
        <f t="shared" si="47"/>
        <v>-</v>
      </c>
      <c r="BF145" s="242" t="str">
        <f t="shared" si="47"/>
        <v>-</v>
      </c>
      <c r="BG145" s="242" t="str">
        <f t="shared" si="47"/>
        <v>-</v>
      </c>
      <c r="BH145" s="242" t="str">
        <f t="shared" si="47"/>
        <v>-</v>
      </c>
      <c r="BI145" s="242" t="str">
        <f t="shared" si="48"/>
        <v>-</v>
      </c>
      <c r="BJ145" s="242" t="str">
        <f t="shared" si="48"/>
        <v>-</v>
      </c>
      <c r="BK145" s="242" t="str">
        <f t="shared" si="48"/>
        <v>-</v>
      </c>
      <c r="BL145" s="242" t="str">
        <f t="shared" si="48"/>
        <v>-</v>
      </c>
      <c r="BM145" s="245" t="str" cm="1">
        <f t="array" ref="BM145">IFERROR(INDEX($CD$38:$CD$41, $BT145), "-")</f>
        <v>-</v>
      </c>
      <c r="BN145" s="242" t="str" cm="1">
        <f t="array" ref="BN145">IFERROR(INDEX($CD$38:$CD$41, $BS145), "-")</f>
        <v>-</v>
      </c>
      <c r="BO145" s="242">
        <f t="shared" si="49"/>
        <v>0</v>
      </c>
      <c r="BP145" s="242">
        <f t="shared" si="50"/>
        <v>0</v>
      </c>
      <c r="BQ145" s="247" t="str">
        <f t="shared" si="33"/>
        <v>-</v>
      </c>
      <c r="BR145" s="247" t="str">
        <f t="shared" si="34"/>
        <v>-</v>
      </c>
      <c r="BS145" s="247" t="str">
        <f t="shared" si="35"/>
        <v>-</v>
      </c>
      <c r="BT145" s="247" t="str">
        <f t="shared" si="36"/>
        <v>-</v>
      </c>
      <c r="BU145" s="247">
        <f t="shared" si="51"/>
        <v>0</v>
      </c>
      <c r="BV145" s="247" t="str">
        <f t="shared" si="52"/>
        <v>-</v>
      </c>
      <c r="BW145" s="232"/>
      <c r="CF145" s="232"/>
    </row>
    <row r="146" spans="1:84" ht="12.75" customHeight="1" x14ac:dyDescent="0.2">
      <c r="A146" s="240"/>
      <c r="B146" s="228">
        <v>123</v>
      </c>
      <c r="C146" s="137"/>
      <c r="D146" s="65"/>
      <c r="E146" s="241" t="str">
        <f>IF(ISBLANK(D146), "", VLOOKUP(D146, Z!$A$2:$C$4127, 3, FALSE))</f>
        <v/>
      </c>
      <c r="F146" s="138"/>
      <c r="G146" s="120"/>
      <c r="H146" s="120"/>
      <c r="I146" s="120"/>
      <c r="J146" s="120"/>
      <c r="K146" s="139"/>
      <c r="L146" s="168"/>
      <c r="M146" s="139"/>
      <c r="N146" s="139"/>
      <c r="O146" s="242">
        <f t="shared" si="32"/>
        <v>0</v>
      </c>
      <c r="P146" s="139"/>
      <c r="Q146" s="242">
        <f t="shared" si="37"/>
        <v>0</v>
      </c>
      <c r="R146" s="242" t="str">
        <f t="shared" si="38"/>
        <v>-</v>
      </c>
      <c r="S146" s="140"/>
      <c r="T146" s="141"/>
      <c r="U146" s="120"/>
      <c r="V146" s="139"/>
      <c r="W146" s="166"/>
      <c r="X146" s="243">
        <f t="shared" si="39"/>
        <v>0</v>
      </c>
      <c r="Y146" s="140"/>
      <c r="Z146" s="141"/>
      <c r="AA146" s="139"/>
      <c r="AB146" s="120"/>
      <c r="AC146" s="139"/>
      <c r="AD146" s="166"/>
      <c r="AE146" s="243">
        <f t="shared" si="40"/>
        <v>0</v>
      </c>
      <c r="AF146" s="142"/>
      <c r="AG146" s="137"/>
      <c r="AH146" s="65"/>
      <c r="AI146" s="241" t="str">
        <f>IF(ISBLANK(AH146), "", VLOOKUP(AH146, Z!$A$2:$C$4127, 3, FALSE))</f>
        <v/>
      </c>
      <c r="AJ146" s="143"/>
      <c r="AK146" s="244">
        <f t="shared" si="41"/>
        <v>0</v>
      </c>
      <c r="AL146" s="232"/>
      <c r="AM146" s="242">
        <f t="shared" si="42"/>
        <v>0</v>
      </c>
      <c r="AN146" s="228">
        <f>15</f>
        <v>15</v>
      </c>
      <c r="AO146" s="228">
        <v>0.75</v>
      </c>
      <c r="AP146" s="242" t="str">
        <f t="shared" si="43"/>
        <v>-</v>
      </c>
      <c r="AQ146" s="242" t="str">
        <f t="shared" si="44"/>
        <v>-</v>
      </c>
      <c r="AR146" s="245" t="str" cm="1">
        <f t="array" ref="AR146">IF($AM$20="A",
IFERROR(INDEX($BZ$33:$CC$35, $BQ146,), "-"),
IFERROR(INDEX(($BZ$26:$CC$28,$BZ$29:$CC$31), $BQ146, , $BR146), "-"))</f>
        <v>-</v>
      </c>
      <c r="AS146" s="245"/>
      <c r="AT146" s="245"/>
      <c r="AU146" s="245"/>
      <c r="AV146" s="246" t="str" cm="1">
        <f t="array" ref="AV146">IF($AM$20="A",
IFERROR(INDEX($CE$33:$CE$35, $BQ146), "-"),
IFERROR(INDEX(($CE$26:$CE$28, $CE$29:$CE$31), $BQ146, , $BR146), "-"))</f>
        <v>-</v>
      </c>
      <c r="AW146" s="242" t="str">
        <f t="shared" si="45"/>
        <v>-</v>
      </c>
      <c r="AX146" s="242" t="str">
        <f t="shared" si="45"/>
        <v>-</v>
      </c>
      <c r="AY146" s="242" t="str">
        <f t="shared" si="45"/>
        <v>-</v>
      </c>
      <c r="AZ146" s="242" t="str">
        <f t="shared" si="45"/>
        <v>-</v>
      </c>
      <c r="BA146" s="242" t="str">
        <f t="shared" si="46"/>
        <v>-</v>
      </c>
      <c r="BB146" s="242" t="str">
        <f t="shared" si="46"/>
        <v>-</v>
      </c>
      <c r="BC146" s="242" t="str">
        <f t="shared" si="46"/>
        <v>-</v>
      </c>
      <c r="BD146" s="242" t="str">
        <f t="shared" si="46"/>
        <v>-</v>
      </c>
      <c r="BE146" s="242" t="str">
        <f t="shared" si="47"/>
        <v>-</v>
      </c>
      <c r="BF146" s="242" t="str">
        <f t="shared" si="47"/>
        <v>-</v>
      </c>
      <c r="BG146" s="242" t="str">
        <f t="shared" si="47"/>
        <v>-</v>
      </c>
      <c r="BH146" s="242" t="str">
        <f t="shared" si="47"/>
        <v>-</v>
      </c>
      <c r="BI146" s="242" t="str">
        <f t="shared" si="48"/>
        <v>-</v>
      </c>
      <c r="BJ146" s="242" t="str">
        <f t="shared" si="48"/>
        <v>-</v>
      </c>
      <c r="BK146" s="242" t="str">
        <f t="shared" si="48"/>
        <v>-</v>
      </c>
      <c r="BL146" s="242" t="str">
        <f t="shared" si="48"/>
        <v>-</v>
      </c>
      <c r="BM146" s="245" t="str" cm="1">
        <f t="array" ref="BM146">IFERROR(INDEX($CD$38:$CD$41, $BT146), "-")</f>
        <v>-</v>
      </c>
      <c r="BN146" s="242" t="str" cm="1">
        <f t="array" ref="BN146">IFERROR(INDEX($CD$38:$CD$41, $BS146), "-")</f>
        <v>-</v>
      </c>
      <c r="BO146" s="242">
        <f t="shared" si="49"/>
        <v>0</v>
      </c>
      <c r="BP146" s="242">
        <f t="shared" si="50"/>
        <v>0</v>
      </c>
      <c r="BQ146" s="247" t="str">
        <f t="shared" si="33"/>
        <v>-</v>
      </c>
      <c r="BR146" s="247" t="str">
        <f t="shared" si="34"/>
        <v>-</v>
      </c>
      <c r="BS146" s="247" t="str">
        <f t="shared" si="35"/>
        <v>-</v>
      </c>
      <c r="BT146" s="247" t="str">
        <f t="shared" si="36"/>
        <v>-</v>
      </c>
      <c r="BU146" s="247">
        <f t="shared" si="51"/>
        <v>0</v>
      </c>
      <c r="BV146" s="247" t="str">
        <f t="shared" si="52"/>
        <v>-</v>
      </c>
      <c r="BW146" s="232"/>
      <c r="CF146" s="232"/>
    </row>
    <row r="147" spans="1:84" ht="12.75" customHeight="1" x14ac:dyDescent="0.2">
      <c r="A147" s="240"/>
      <c r="B147" s="228">
        <v>124</v>
      </c>
      <c r="C147" s="137"/>
      <c r="D147" s="65"/>
      <c r="E147" s="241" t="str">
        <f>IF(ISBLANK(D147), "", VLOOKUP(D147, Z!$A$2:$C$4127, 3, FALSE))</f>
        <v/>
      </c>
      <c r="F147" s="138"/>
      <c r="G147" s="120"/>
      <c r="H147" s="120"/>
      <c r="I147" s="120"/>
      <c r="J147" s="120"/>
      <c r="K147" s="139"/>
      <c r="L147" s="168"/>
      <c r="M147" s="139"/>
      <c r="N147" s="139"/>
      <c r="O147" s="242">
        <f t="shared" si="32"/>
        <v>0</v>
      </c>
      <c r="P147" s="139"/>
      <c r="Q147" s="242">
        <f t="shared" si="37"/>
        <v>0</v>
      </c>
      <c r="R147" s="242" t="str">
        <f t="shared" si="38"/>
        <v>-</v>
      </c>
      <c r="S147" s="140"/>
      <c r="T147" s="141"/>
      <c r="U147" s="120"/>
      <c r="V147" s="139"/>
      <c r="W147" s="166"/>
      <c r="X147" s="243">
        <f t="shared" si="39"/>
        <v>0</v>
      </c>
      <c r="Y147" s="140"/>
      <c r="Z147" s="141"/>
      <c r="AA147" s="139"/>
      <c r="AB147" s="120"/>
      <c r="AC147" s="139"/>
      <c r="AD147" s="166"/>
      <c r="AE147" s="243">
        <f t="shared" si="40"/>
        <v>0</v>
      </c>
      <c r="AF147" s="142"/>
      <c r="AG147" s="137"/>
      <c r="AH147" s="65"/>
      <c r="AI147" s="241" t="str">
        <f>IF(ISBLANK(AH147), "", VLOOKUP(AH147, Z!$A$2:$C$4127, 3, FALSE))</f>
        <v/>
      </c>
      <c r="AJ147" s="143"/>
      <c r="AK147" s="244">
        <f t="shared" si="41"/>
        <v>0</v>
      </c>
      <c r="AL147" s="232"/>
      <c r="AM147" s="242">
        <f t="shared" si="42"/>
        <v>0</v>
      </c>
      <c r="AN147" s="228">
        <f>15</f>
        <v>15</v>
      </c>
      <c r="AO147" s="228">
        <v>0.75</v>
      </c>
      <c r="AP147" s="242" t="str">
        <f t="shared" si="43"/>
        <v>-</v>
      </c>
      <c r="AQ147" s="242" t="str">
        <f t="shared" si="44"/>
        <v>-</v>
      </c>
      <c r="AR147" s="245" t="str" cm="1">
        <f t="array" ref="AR147">IF($AM$20="A",
IFERROR(INDEX($BZ$33:$CC$35, $BQ147,), "-"),
IFERROR(INDEX(($BZ$26:$CC$28,$BZ$29:$CC$31), $BQ147, , $BR147), "-"))</f>
        <v>-</v>
      </c>
      <c r="AS147" s="245"/>
      <c r="AT147" s="245"/>
      <c r="AU147" s="245"/>
      <c r="AV147" s="246" t="str" cm="1">
        <f t="array" ref="AV147">IF($AM$20="A",
IFERROR(INDEX($CE$33:$CE$35, $BQ147), "-"),
IFERROR(INDEX(($CE$26:$CE$28, $CE$29:$CE$31), $BQ147, , $BR147), "-"))</f>
        <v>-</v>
      </c>
      <c r="AW147" s="242" t="str">
        <f t="shared" si="45"/>
        <v>-</v>
      </c>
      <c r="AX147" s="242" t="str">
        <f t="shared" si="45"/>
        <v>-</v>
      </c>
      <c r="AY147" s="242" t="str">
        <f t="shared" si="45"/>
        <v>-</v>
      </c>
      <c r="AZ147" s="242" t="str">
        <f t="shared" si="45"/>
        <v>-</v>
      </c>
      <c r="BA147" s="242" t="str">
        <f t="shared" si="46"/>
        <v>-</v>
      </c>
      <c r="BB147" s="242" t="str">
        <f t="shared" si="46"/>
        <v>-</v>
      </c>
      <c r="BC147" s="242" t="str">
        <f t="shared" si="46"/>
        <v>-</v>
      </c>
      <c r="BD147" s="242" t="str">
        <f t="shared" si="46"/>
        <v>-</v>
      </c>
      <c r="BE147" s="242" t="str">
        <f t="shared" si="47"/>
        <v>-</v>
      </c>
      <c r="BF147" s="242" t="str">
        <f t="shared" si="47"/>
        <v>-</v>
      </c>
      <c r="BG147" s="242" t="str">
        <f t="shared" si="47"/>
        <v>-</v>
      </c>
      <c r="BH147" s="242" t="str">
        <f t="shared" si="47"/>
        <v>-</v>
      </c>
      <c r="BI147" s="242" t="str">
        <f t="shared" si="48"/>
        <v>-</v>
      </c>
      <c r="BJ147" s="242" t="str">
        <f t="shared" si="48"/>
        <v>-</v>
      </c>
      <c r="BK147" s="242" t="str">
        <f t="shared" si="48"/>
        <v>-</v>
      </c>
      <c r="BL147" s="242" t="str">
        <f t="shared" si="48"/>
        <v>-</v>
      </c>
      <c r="BM147" s="245" t="str" cm="1">
        <f t="array" ref="BM147">IFERROR(INDEX($CD$38:$CD$41, $BT147), "-")</f>
        <v>-</v>
      </c>
      <c r="BN147" s="242" t="str" cm="1">
        <f t="array" ref="BN147">IFERROR(INDEX($CD$38:$CD$41, $BS147), "-")</f>
        <v>-</v>
      </c>
      <c r="BO147" s="242">
        <f t="shared" si="49"/>
        <v>0</v>
      </c>
      <c r="BP147" s="242">
        <f t="shared" si="50"/>
        <v>0</v>
      </c>
      <c r="BQ147" s="247" t="str">
        <f t="shared" si="33"/>
        <v>-</v>
      </c>
      <c r="BR147" s="247" t="str">
        <f t="shared" si="34"/>
        <v>-</v>
      </c>
      <c r="BS147" s="247" t="str">
        <f t="shared" si="35"/>
        <v>-</v>
      </c>
      <c r="BT147" s="247" t="str">
        <f t="shared" si="36"/>
        <v>-</v>
      </c>
      <c r="BU147" s="247">
        <f t="shared" si="51"/>
        <v>0</v>
      </c>
      <c r="BV147" s="247" t="str">
        <f t="shared" si="52"/>
        <v>-</v>
      </c>
      <c r="BW147" s="232"/>
      <c r="CF147" s="232"/>
    </row>
    <row r="148" spans="1:84" ht="12.75" customHeight="1" x14ac:dyDescent="0.2">
      <c r="A148" s="240"/>
      <c r="B148" s="228">
        <v>125</v>
      </c>
      <c r="C148" s="137"/>
      <c r="D148" s="65"/>
      <c r="E148" s="241" t="str">
        <f>IF(ISBLANK(D148), "", VLOOKUP(D148, Z!$A$2:$C$4127, 3, FALSE))</f>
        <v/>
      </c>
      <c r="F148" s="138"/>
      <c r="G148" s="120"/>
      <c r="H148" s="120"/>
      <c r="I148" s="120"/>
      <c r="J148" s="120"/>
      <c r="K148" s="139"/>
      <c r="L148" s="168"/>
      <c r="M148" s="139"/>
      <c r="N148" s="139"/>
      <c r="O148" s="242">
        <f t="shared" si="32"/>
        <v>0</v>
      </c>
      <c r="P148" s="139"/>
      <c r="Q148" s="242">
        <f t="shared" si="37"/>
        <v>0</v>
      </c>
      <c r="R148" s="242" t="str">
        <f t="shared" si="38"/>
        <v>-</v>
      </c>
      <c r="S148" s="140"/>
      <c r="T148" s="141"/>
      <c r="U148" s="120"/>
      <c r="V148" s="139"/>
      <c r="W148" s="166"/>
      <c r="X148" s="243">
        <f t="shared" si="39"/>
        <v>0</v>
      </c>
      <c r="Y148" s="140"/>
      <c r="Z148" s="141"/>
      <c r="AA148" s="139"/>
      <c r="AB148" s="120"/>
      <c r="AC148" s="139"/>
      <c r="AD148" s="166"/>
      <c r="AE148" s="243">
        <f t="shared" si="40"/>
        <v>0</v>
      </c>
      <c r="AF148" s="142"/>
      <c r="AG148" s="137"/>
      <c r="AH148" s="65"/>
      <c r="AI148" s="241" t="str">
        <f>IF(ISBLANK(AH148), "", VLOOKUP(AH148, Z!$A$2:$C$4127, 3, FALSE))</f>
        <v/>
      </c>
      <c r="AJ148" s="143"/>
      <c r="AK148" s="244">
        <f t="shared" si="41"/>
        <v>0</v>
      </c>
      <c r="AL148" s="232"/>
      <c r="AM148" s="242">
        <f t="shared" si="42"/>
        <v>0</v>
      </c>
      <c r="AN148" s="228">
        <f>15</f>
        <v>15</v>
      </c>
      <c r="AO148" s="228">
        <v>0.75</v>
      </c>
      <c r="AP148" s="242" t="str">
        <f t="shared" si="43"/>
        <v>-</v>
      </c>
      <c r="AQ148" s="242" t="str">
        <f t="shared" si="44"/>
        <v>-</v>
      </c>
      <c r="AR148" s="245" t="str" cm="1">
        <f t="array" ref="AR148">IF($AM$20="A",
IFERROR(INDEX($BZ$33:$CC$35, $BQ148,), "-"),
IFERROR(INDEX(($BZ$26:$CC$28,$BZ$29:$CC$31), $BQ148, , $BR148), "-"))</f>
        <v>-</v>
      </c>
      <c r="AS148" s="245"/>
      <c r="AT148" s="245"/>
      <c r="AU148" s="245"/>
      <c r="AV148" s="246" t="str" cm="1">
        <f t="array" ref="AV148">IF($AM$20="A",
IFERROR(INDEX($CE$33:$CE$35, $BQ148), "-"),
IFERROR(INDEX(($CE$26:$CE$28, $CE$29:$CE$31), $BQ148, , $BR148), "-"))</f>
        <v>-</v>
      </c>
      <c r="AW148" s="242" t="str">
        <f t="shared" si="45"/>
        <v>-</v>
      </c>
      <c r="AX148" s="242" t="str">
        <f t="shared" si="45"/>
        <v>-</v>
      </c>
      <c r="AY148" s="242" t="str">
        <f t="shared" si="45"/>
        <v>-</v>
      </c>
      <c r="AZ148" s="242" t="str">
        <f t="shared" si="45"/>
        <v>-</v>
      </c>
      <c r="BA148" s="242" t="str">
        <f t="shared" si="46"/>
        <v>-</v>
      </c>
      <c r="BB148" s="242" t="str">
        <f t="shared" si="46"/>
        <v>-</v>
      </c>
      <c r="BC148" s="242" t="str">
        <f t="shared" si="46"/>
        <v>-</v>
      </c>
      <c r="BD148" s="242" t="str">
        <f t="shared" si="46"/>
        <v>-</v>
      </c>
      <c r="BE148" s="242" t="str">
        <f t="shared" si="47"/>
        <v>-</v>
      </c>
      <c r="BF148" s="242" t="str">
        <f t="shared" si="47"/>
        <v>-</v>
      </c>
      <c r="BG148" s="242" t="str">
        <f t="shared" si="47"/>
        <v>-</v>
      </c>
      <c r="BH148" s="242" t="str">
        <f t="shared" si="47"/>
        <v>-</v>
      </c>
      <c r="BI148" s="242" t="str">
        <f t="shared" si="48"/>
        <v>-</v>
      </c>
      <c r="BJ148" s="242" t="str">
        <f t="shared" si="48"/>
        <v>-</v>
      </c>
      <c r="BK148" s="242" t="str">
        <f t="shared" si="48"/>
        <v>-</v>
      </c>
      <c r="BL148" s="242" t="str">
        <f t="shared" si="48"/>
        <v>-</v>
      </c>
      <c r="BM148" s="245" t="str" cm="1">
        <f t="array" ref="BM148">IFERROR(INDEX($CD$38:$CD$41, $BT148), "-")</f>
        <v>-</v>
      </c>
      <c r="BN148" s="242" t="str" cm="1">
        <f t="array" ref="BN148">IFERROR(INDEX($CD$38:$CD$41, $BS148), "-")</f>
        <v>-</v>
      </c>
      <c r="BO148" s="242">
        <f t="shared" si="49"/>
        <v>0</v>
      </c>
      <c r="BP148" s="242">
        <f t="shared" si="50"/>
        <v>0</v>
      </c>
      <c r="BQ148" s="247" t="str">
        <f t="shared" si="33"/>
        <v>-</v>
      </c>
      <c r="BR148" s="247" t="str">
        <f t="shared" si="34"/>
        <v>-</v>
      </c>
      <c r="BS148" s="247" t="str">
        <f t="shared" si="35"/>
        <v>-</v>
      </c>
      <c r="BT148" s="247" t="str">
        <f t="shared" si="36"/>
        <v>-</v>
      </c>
      <c r="BU148" s="247">
        <f t="shared" si="51"/>
        <v>0</v>
      </c>
      <c r="BV148" s="247" t="str">
        <f t="shared" si="52"/>
        <v>-</v>
      </c>
      <c r="BW148" s="232"/>
      <c r="CF148" s="232"/>
    </row>
    <row r="149" spans="1:84" ht="12.75" customHeight="1" x14ac:dyDescent="0.2">
      <c r="A149" s="240"/>
      <c r="B149" s="228">
        <v>126</v>
      </c>
      <c r="C149" s="137"/>
      <c r="D149" s="65"/>
      <c r="E149" s="241" t="str">
        <f>IF(ISBLANK(D149), "", VLOOKUP(D149, Z!$A$2:$C$4127, 3, FALSE))</f>
        <v/>
      </c>
      <c r="F149" s="138"/>
      <c r="G149" s="120"/>
      <c r="H149" s="120"/>
      <c r="I149" s="120"/>
      <c r="J149" s="120"/>
      <c r="K149" s="139"/>
      <c r="L149" s="168"/>
      <c r="M149" s="139"/>
      <c r="N149" s="139"/>
      <c r="O149" s="242">
        <f t="shared" si="32"/>
        <v>0</v>
      </c>
      <c r="P149" s="139"/>
      <c r="Q149" s="242">
        <f t="shared" si="37"/>
        <v>0</v>
      </c>
      <c r="R149" s="242" t="str">
        <f t="shared" si="38"/>
        <v>-</v>
      </c>
      <c r="S149" s="140"/>
      <c r="T149" s="141"/>
      <c r="U149" s="120"/>
      <c r="V149" s="139"/>
      <c r="W149" s="166"/>
      <c r="X149" s="243">
        <f t="shared" si="39"/>
        <v>0</v>
      </c>
      <c r="Y149" s="140"/>
      <c r="Z149" s="141"/>
      <c r="AA149" s="139"/>
      <c r="AB149" s="120"/>
      <c r="AC149" s="139"/>
      <c r="AD149" s="166"/>
      <c r="AE149" s="243">
        <f t="shared" si="40"/>
        <v>0</v>
      </c>
      <c r="AF149" s="142"/>
      <c r="AG149" s="137"/>
      <c r="AH149" s="65"/>
      <c r="AI149" s="241" t="str">
        <f>IF(ISBLANK(AH149), "", VLOOKUP(AH149, Z!$A$2:$C$4127, 3, FALSE))</f>
        <v/>
      </c>
      <c r="AJ149" s="143"/>
      <c r="AK149" s="244">
        <f t="shared" si="41"/>
        <v>0</v>
      </c>
      <c r="AL149" s="232"/>
      <c r="AM149" s="242">
        <f t="shared" si="42"/>
        <v>0</v>
      </c>
      <c r="AN149" s="228">
        <f>15</f>
        <v>15</v>
      </c>
      <c r="AO149" s="228">
        <v>0.75</v>
      </c>
      <c r="AP149" s="242" t="str">
        <f t="shared" si="43"/>
        <v>-</v>
      </c>
      <c r="AQ149" s="242" t="str">
        <f t="shared" si="44"/>
        <v>-</v>
      </c>
      <c r="AR149" s="245" t="str" cm="1">
        <f t="array" ref="AR149">IF($AM$20="A",
IFERROR(INDEX($BZ$33:$CC$35, $BQ149,), "-"),
IFERROR(INDEX(($BZ$26:$CC$28,$BZ$29:$CC$31), $BQ149, , $BR149), "-"))</f>
        <v>-</v>
      </c>
      <c r="AS149" s="245"/>
      <c r="AT149" s="245"/>
      <c r="AU149" s="245"/>
      <c r="AV149" s="246" t="str" cm="1">
        <f t="array" ref="AV149">IF($AM$20="A",
IFERROR(INDEX($CE$33:$CE$35, $BQ149), "-"),
IFERROR(INDEX(($CE$26:$CE$28, $CE$29:$CE$31), $BQ149, , $BR149), "-"))</f>
        <v>-</v>
      </c>
      <c r="AW149" s="242" t="str">
        <f t="shared" si="45"/>
        <v>-</v>
      </c>
      <c r="AX149" s="242" t="str">
        <f t="shared" si="45"/>
        <v>-</v>
      </c>
      <c r="AY149" s="242" t="str">
        <f t="shared" si="45"/>
        <v>-</v>
      </c>
      <c r="AZ149" s="242" t="str">
        <f t="shared" si="45"/>
        <v>-</v>
      </c>
      <c r="BA149" s="242" t="str">
        <f t="shared" si="46"/>
        <v>-</v>
      </c>
      <c r="BB149" s="242" t="str">
        <f t="shared" si="46"/>
        <v>-</v>
      </c>
      <c r="BC149" s="242" t="str">
        <f t="shared" si="46"/>
        <v>-</v>
      </c>
      <c r="BD149" s="242" t="str">
        <f t="shared" si="46"/>
        <v>-</v>
      </c>
      <c r="BE149" s="242" t="str">
        <f t="shared" si="47"/>
        <v>-</v>
      </c>
      <c r="BF149" s="242" t="str">
        <f t="shared" si="47"/>
        <v>-</v>
      </c>
      <c r="BG149" s="242" t="str">
        <f t="shared" si="47"/>
        <v>-</v>
      </c>
      <c r="BH149" s="242" t="str">
        <f t="shared" si="47"/>
        <v>-</v>
      </c>
      <c r="BI149" s="242" t="str">
        <f t="shared" si="48"/>
        <v>-</v>
      </c>
      <c r="BJ149" s="242" t="str">
        <f t="shared" si="48"/>
        <v>-</v>
      </c>
      <c r="BK149" s="242" t="str">
        <f t="shared" si="48"/>
        <v>-</v>
      </c>
      <c r="BL149" s="242" t="str">
        <f t="shared" si="48"/>
        <v>-</v>
      </c>
      <c r="BM149" s="245" t="str" cm="1">
        <f t="array" ref="BM149">IFERROR(INDEX($CD$38:$CD$41, $BT149), "-")</f>
        <v>-</v>
      </c>
      <c r="BN149" s="242" t="str" cm="1">
        <f t="array" ref="BN149">IFERROR(INDEX($CD$38:$CD$41, $BS149), "-")</f>
        <v>-</v>
      </c>
      <c r="BO149" s="242">
        <f t="shared" si="49"/>
        <v>0</v>
      </c>
      <c r="BP149" s="242">
        <f t="shared" si="50"/>
        <v>0</v>
      </c>
      <c r="BQ149" s="247" t="str">
        <f t="shared" si="33"/>
        <v>-</v>
      </c>
      <c r="BR149" s="247" t="str">
        <f t="shared" si="34"/>
        <v>-</v>
      </c>
      <c r="BS149" s="247" t="str">
        <f t="shared" si="35"/>
        <v>-</v>
      </c>
      <c r="BT149" s="247" t="str">
        <f t="shared" si="36"/>
        <v>-</v>
      </c>
      <c r="BU149" s="247">
        <f t="shared" si="51"/>
        <v>0</v>
      </c>
      <c r="BV149" s="247" t="str">
        <f t="shared" si="52"/>
        <v>-</v>
      </c>
      <c r="BW149" s="232"/>
      <c r="CF149" s="232"/>
    </row>
    <row r="150" spans="1:84" ht="12.75" customHeight="1" x14ac:dyDescent="0.2">
      <c r="A150" s="240"/>
      <c r="B150" s="228">
        <v>127</v>
      </c>
      <c r="C150" s="137"/>
      <c r="D150" s="65"/>
      <c r="E150" s="241" t="str">
        <f>IF(ISBLANK(D150), "", VLOOKUP(D150, Z!$A$2:$C$4127, 3, FALSE))</f>
        <v/>
      </c>
      <c r="F150" s="138"/>
      <c r="G150" s="120"/>
      <c r="H150" s="120"/>
      <c r="I150" s="120"/>
      <c r="J150" s="120"/>
      <c r="K150" s="139"/>
      <c r="L150" s="168"/>
      <c r="M150" s="139"/>
      <c r="N150" s="139"/>
      <c r="O150" s="242">
        <f t="shared" si="32"/>
        <v>0</v>
      </c>
      <c r="P150" s="139"/>
      <c r="Q150" s="242">
        <f t="shared" si="37"/>
        <v>0</v>
      </c>
      <c r="R150" s="242" t="str">
        <f t="shared" si="38"/>
        <v>-</v>
      </c>
      <c r="S150" s="140"/>
      <c r="T150" s="141"/>
      <c r="U150" s="120"/>
      <c r="V150" s="139"/>
      <c r="W150" s="166"/>
      <c r="X150" s="243">
        <f t="shared" si="39"/>
        <v>0</v>
      </c>
      <c r="Y150" s="140"/>
      <c r="Z150" s="141"/>
      <c r="AA150" s="139"/>
      <c r="AB150" s="120"/>
      <c r="AC150" s="139"/>
      <c r="AD150" s="166"/>
      <c r="AE150" s="243">
        <f t="shared" si="40"/>
        <v>0</v>
      </c>
      <c r="AF150" s="142"/>
      <c r="AG150" s="137"/>
      <c r="AH150" s="65"/>
      <c r="AI150" s="241" t="str">
        <f>IF(ISBLANK(AH150), "", VLOOKUP(AH150, Z!$A$2:$C$4127, 3, FALSE))</f>
        <v/>
      </c>
      <c r="AJ150" s="143"/>
      <c r="AK150" s="244">
        <f t="shared" si="41"/>
        <v>0</v>
      </c>
      <c r="AL150" s="232"/>
      <c r="AM150" s="242">
        <f t="shared" si="42"/>
        <v>0</v>
      </c>
      <c r="AN150" s="228">
        <f>15</f>
        <v>15</v>
      </c>
      <c r="AO150" s="228">
        <v>0.75</v>
      </c>
      <c r="AP150" s="242" t="str">
        <f t="shared" si="43"/>
        <v>-</v>
      </c>
      <c r="AQ150" s="242" t="str">
        <f t="shared" si="44"/>
        <v>-</v>
      </c>
      <c r="AR150" s="245" t="str" cm="1">
        <f t="array" ref="AR150">IF($AM$20="A",
IFERROR(INDEX($BZ$33:$CC$35, $BQ150,), "-"),
IFERROR(INDEX(($BZ$26:$CC$28,$BZ$29:$CC$31), $BQ150, , $BR150), "-"))</f>
        <v>-</v>
      </c>
      <c r="AS150" s="245"/>
      <c r="AT150" s="245"/>
      <c r="AU150" s="245"/>
      <c r="AV150" s="246" t="str" cm="1">
        <f t="array" ref="AV150">IF($AM$20="A",
IFERROR(INDEX($CE$33:$CE$35, $BQ150), "-"),
IFERROR(INDEX(($CE$26:$CE$28, $CE$29:$CE$31), $BQ150, , $BR150), "-"))</f>
        <v>-</v>
      </c>
      <c r="AW150" s="242" t="str">
        <f t="shared" si="45"/>
        <v>-</v>
      </c>
      <c r="AX150" s="242" t="str">
        <f t="shared" si="45"/>
        <v>-</v>
      </c>
      <c r="AY150" s="242" t="str">
        <f t="shared" si="45"/>
        <v>-</v>
      </c>
      <c r="AZ150" s="242" t="str">
        <f t="shared" si="45"/>
        <v>-</v>
      </c>
      <c r="BA150" s="242" t="str">
        <f t="shared" si="46"/>
        <v>-</v>
      </c>
      <c r="BB150" s="242" t="str">
        <f t="shared" si="46"/>
        <v>-</v>
      </c>
      <c r="BC150" s="242" t="str">
        <f t="shared" si="46"/>
        <v>-</v>
      </c>
      <c r="BD150" s="242" t="str">
        <f t="shared" si="46"/>
        <v>-</v>
      </c>
      <c r="BE150" s="242" t="str">
        <f t="shared" si="47"/>
        <v>-</v>
      </c>
      <c r="BF150" s="242" t="str">
        <f t="shared" si="47"/>
        <v>-</v>
      </c>
      <c r="BG150" s="242" t="str">
        <f t="shared" si="47"/>
        <v>-</v>
      </c>
      <c r="BH150" s="242" t="str">
        <f t="shared" si="47"/>
        <v>-</v>
      </c>
      <c r="BI150" s="242" t="str">
        <f t="shared" si="48"/>
        <v>-</v>
      </c>
      <c r="BJ150" s="242" t="str">
        <f t="shared" si="48"/>
        <v>-</v>
      </c>
      <c r="BK150" s="242" t="str">
        <f t="shared" si="48"/>
        <v>-</v>
      </c>
      <c r="BL150" s="242" t="str">
        <f t="shared" si="48"/>
        <v>-</v>
      </c>
      <c r="BM150" s="245" t="str" cm="1">
        <f t="array" ref="BM150">IFERROR(INDEX($CD$38:$CD$41, $BT150), "-")</f>
        <v>-</v>
      </c>
      <c r="BN150" s="242" t="str" cm="1">
        <f t="array" ref="BN150">IFERROR(INDEX($CD$38:$CD$41, $BS150), "-")</f>
        <v>-</v>
      </c>
      <c r="BO150" s="242">
        <f t="shared" si="49"/>
        <v>0</v>
      </c>
      <c r="BP150" s="242">
        <f t="shared" si="50"/>
        <v>0</v>
      </c>
      <c r="BQ150" s="247" t="str">
        <f t="shared" si="33"/>
        <v>-</v>
      </c>
      <c r="BR150" s="247" t="str">
        <f t="shared" si="34"/>
        <v>-</v>
      </c>
      <c r="BS150" s="247" t="str">
        <f t="shared" si="35"/>
        <v>-</v>
      </c>
      <c r="BT150" s="247" t="str">
        <f t="shared" si="36"/>
        <v>-</v>
      </c>
      <c r="BU150" s="247">
        <f t="shared" si="51"/>
        <v>0</v>
      </c>
      <c r="BV150" s="247" t="str">
        <f t="shared" si="52"/>
        <v>-</v>
      </c>
      <c r="BW150" s="232"/>
      <c r="CF150" s="232"/>
    </row>
    <row r="151" spans="1:84" ht="12.75" customHeight="1" x14ac:dyDescent="0.2">
      <c r="A151" s="240"/>
      <c r="B151" s="228">
        <v>128</v>
      </c>
      <c r="C151" s="137"/>
      <c r="D151" s="65"/>
      <c r="E151" s="241" t="str">
        <f>IF(ISBLANK(D151), "", VLOOKUP(D151, Z!$A$2:$C$4127, 3, FALSE))</f>
        <v/>
      </c>
      <c r="F151" s="138"/>
      <c r="G151" s="120"/>
      <c r="H151" s="120"/>
      <c r="I151" s="120"/>
      <c r="J151" s="120"/>
      <c r="K151" s="139"/>
      <c r="L151" s="168"/>
      <c r="M151" s="139"/>
      <c r="N151" s="139"/>
      <c r="O151" s="242">
        <f t="shared" si="32"/>
        <v>0</v>
      </c>
      <c r="P151" s="139"/>
      <c r="Q151" s="242">
        <f t="shared" si="37"/>
        <v>0</v>
      </c>
      <c r="R151" s="242" t="str">
        <f t="shared" si="38"/>
        <v>-</v>
      </c>
      <c r="S151" s="140"/>
      <c r="T151" s="141"/>
      <c r="U151" s="120"/>
      <c r="V151" s="139"/>
      <c r="W151" s="166"/>
      <c r="X151" s="243">
        <f t="shared" si="39"/>
        <v>0</v>
      </c>
      <c r="Y151" s="140"/>
      <c r="Z151" s="141"/>
      <c r="AA151" s="139"/>
      <c r="AB151" s="120"/>
      <c r="AC151" s="139"/>
      <c r="AD151" s="166"/>
      <c r="AE151" s="243">
        <f t="shared" si="40"/>
        <v>0</v>
      </c>
      <c r="AF151" s="142"/>
      <c r="AG151" s="137"/>
      <c r="AH151" s="65"/>
      <c r="AI151" s="241" t="str">
        <f>IF(ISBLANK(AH151), "", VLOOKUP(AH151, Z!$A$2:$C$4127, 3, FALSE))</f>
        <v/>
      </c>
      <c r="AJ151" s="143"/>
      <c r="AK151" s="244">
        <f t="shared" si="41"/>
        <v>0</v>
      </c>
      <c r="AL151" s="232"/>
      <c r="AM151" s="242">
        <f t="shared" si="42"/>
        <v>0</v>
      </c>
      <c r="AN151" s="228">
        <f>15</f>
        <v>15</v>
      </c>
      <c r="AO151" s="228">
        <v>0.75</v>
      </c>
      <c r="AP151" s="242" t="str">
        <f t="shared" si="43"/>
        <v>-</v>
      </c>
      <c r="AQ151" s="242" t="str">
        <f t="shared" si="44"/>
        <v>-</v>
      </c>
      <c r="AR151" s="245" t="str" cm="1">
        <f t="array" ref="AR151">IF($AM$20="A",
IFERROR(INDEX($BZ$33:$CC$35, $BQ151,), "-"),
IFERROR(INDEX(($BZ$26:$CC$28,$BZ$29:$CC$31), $BQ151, , $BR151), "-"))</f>
        <v>-</v>
      </c>
      <c r="AS151" s="245"/>
      <c r="AT151" s="245"/>
      <c r="AU151" s="245"/>
      <c r="AV151" s="246" t="str" cm="1">
        <f t="array" ref="AV151">IF($AM$20="A",
IFERROR(INDEX($CE$33:$CE$35, $BQ151), "-"),
IFERROR(INDEX(($CE$26:$CE$28, $CE$29:$CE$31), $BQ151, , $BR151), "-"))</f>
        <v>-</v>
      </c>
      <c r="AW151" s="242" t="str">
        <f t="shared" si="45"/>
        <v>-</v>
      </c>
      <c r="AX151" s="242" t="str">
        <f t="shared" si="45"/>
        <v>-</v>
      </c>
      <c r="AY151" s="242" t="str">
        <f t="shared" si="45"/>
        <v>-</v>
      </c>
      <c r="AZ151" s="242" t="str">
        <f t="shared" si="45"/>
        <v>-</v>
      </c>
      <c r="BA151" s="242" t="str">
        <f t="shared" si="46"/>
        <v>-</v>
      </c>
      <c r="BB151" s="242" t="str">
        <f t="shared" si="46"/>
        <v>-</v>
      </c>
      <c r="BC151" s="242" t="str">
        <f t="shared" si="46"/>
        <v>-</v>
      </c>
      <c r="BD151" s="242" t="str">
        <f t="shared" si="46"/>
        <v>-</v>
      </c>
      <c r="BE151" s="242" t="str">
        <f t="shared" si="47"/>
        <v>-</v>
      </c>
      <c r="BF151" s="242" t="str">
        <f t="shared" si="47"/>
        <v>-</v>
      </c>
      <c r="BG151" s="242" t="str">
        <f t="shared" si="47"/>
        <v>-</v>
      </c>
      <c r="BH151" s="242" t="str">
        <f t="shared" si="47"/>
        <v>-</v>
      </c>
      <c r="BI151" s="242" t="str">
        <f t="shared" si="48"/>
        <v>-</v>
      </c>
      <c r="BJ151" s="242" t="str">
        <f t="shared" si="48"/>
        <v>-</v>
      </c>
      <c r="BK151" s="242" t="str">
        <f t="shared" si="48"/>
        <v>-</v>
      </c>
      <c r="BL151" s="242" t="str">
        <f t="shared" si="48"/>
        <v>-</v>
      </c>
      <c r="BM151" s="245" t="str" cm="1">
        <f t="array" ref="BM151">IFERROR(INDEX($CD$38:$CD$41, $BT151), "-")</f>
        <v>-</v>
      </c>
      <c r="BN151" s="242" t="str" cm="1">
        <f t="array" ref="BN151">IFERROR(INDEX($CD$38:$CD$41, $BS151), "-")</f>
        <v>-</v>
      </c>
      <c r="BO151" s="242">
        <f t="shared" si="49"/>
        <v>0</v>
      </c>
      <c r="BP151" s="242">
        <f t="shared" si="50"/>
        <v>0</v>
      </c>
      <c r="BQ151" s="247" t="str">
        <f t="shared" si="33"/>
        <v>-</v>
      </c>
      <c r="BR151" s="247" t="str">
        <f t="shared" si="34"/>
        <v>-</v>
      </c>
      <c r="BS151" s="247" t="str">
        <f t="shared" si="35"/>
        <v>-</v>
      </c>
      <c r="BT151" s="247" t="str">
        <f t="shared" si="36"/>
        <v>-</v>
      </c>
      <c r="BU151" s="247">
        <f t="shared" si="51"/>
        <v>0</v>
      </c>
      <c r="BV151" s="247" t="str">
        <f t="shared" si="52"/>
        <v>-</v>
      </c>
      <c r="BW151" s="232"/>
      <c r="CF151" s="232"/>
    </row>
    <row r="152" spans="1:84" ht="12.75" customHeight="1" x14ac:dyDescent="0.2">
      <c r="A152" s="240"/>
      <c r="B152" s="228">
        <v>129</v>
      </c>
      <c r="C152" s="137"/>
      <c r="D152" s="65"/>
      <c r="E152" s="241" t="str">
        <f>IF(ISBLANK(D152), "", VLOOKUP(D152, Z!$A$2:$C$4127, 3, FALSE))</f>
        <v/>
      </c>
      <c r="F152" s="138"/>
      <c r="G152" s="120"/>
      <c r="H152" s="120"/>
      <c r="I152" s="120"/>
      <c r="J152" s="120"/>
      <c r="K152" s="139"/>
      <c r="L152" s="168"/>
      <c r="M152" s="139"/>
      <c r="N152" s="139"/>
      <c r="O152" s="242">
        <f t="shared" ref="O152:O215" si="53">IFERROR(M152 / (1.18*N152), 0)</f>
        <v>0</v>
      </c>
      <c r="P152" s="139"/>
      <c r="Q152" s="242">
        <f t="shared" si="37"/>
        <v>0</v>
      </c>
      <c r="R152" s="242" t="str">
        <f t="shared" si="38"/>
        <v>-</v>
      </c>
      <c r="S152" s="140"/>
      <c r="T152" s="141"/>
      <c r="U152" s="120"/>
      <c r="V152" s="139"/>
      <c r="W152" s="166"/>
      <c r="X152" s="243">
        <f t="shared" si="39"/>
        <v>0</v>
      </c>
      <c r="Y152" s="140"/>
      <c r="Z152" s="141"/>
      <c r="AA152" s="139"/>
      <c r="AB152" s="120"/>
      <c r="AC152" s="139"/>
      <c r="AD152" s="166"/>
      <c r="AE152" s="243">
        <f t="shared" si="40"/>
        <v>0</v>
      </c>
      <c r="AF152" s="142"/>
      <c r="AG152" s="137"/>
      <c r="AH152" s="65"/>
      <c r="AI152" s="241" t="str">
        <f>IF(ISBLANK(AH152), "", VLOOKUP(AH152, Z!$A$2:$C$4127, 3, FALSE))</f>
        <v/>
      </c>
      <c r="AJ152" s="143"/>
      <c r="AK152" s="244">
        <f t="shared" si="41"/>
        <v>0</v>
      </c>
      <c r="AL152" s="232"/>
      <c r="AM152" s="242">
        <f t="shared" si="42"/>
        <v>0</v>
      </c>
      <c r="AN152" s="228">
        <f>15</f>
        <v>15</v>
      </c>
      <c r="AO152" s="228">
        <v>0.75</v>
      </c>
      <c r="AP152" s="242" t="str">
        <f t="shared" si="43"/>
        <v>-</v>
      </c>
      <c r="AQ152" s="242" t="str">
        <f t="shared" si="44"/>
        <v>-</v>
      </c>
      <c r="AR152" s="245" t="str" cm="1">
        <f t="array" ref="AR152">IF($AM$20="A",
IFERROR(INDEX($BZ$33:$CC$35, $BQ152,), "-"),
IFERROR(INDEX(($BZ$26:$CC$28,$BZ$29:$CC$31), $BQ152, , $BR152), "-"))</f>
        <v>-</v>
      </c>
      <c r="AS152" s="245"/>
      <c r="AT152" s="245"/>
      <c r="AU152" s="245"/>
      <c r="AV152" s="246" t="str" cm="1">
        <f t="array" ref="AV152">IF($AM$20="A",
IFERROR(INDEX($CE$33:$CE$35, $BQ152), "-"),
IFERROR(INDEX(($CE$26:$CE$28, $CE$29:$CE$31), $BQ152, , $BR152), "-"))</f>
        <v>-</v>
      </c>
      <c r="AW152" s="242" t="str">
        <f t="shared" si="45"/>
        <v>-</v>
      </c>
      <c r="AX152" s="242" t="str">
        <f t="shared" si="45"/>
        <v>-</v>
      </c>
      <c r="AY152" s="242" t="str">
        <f t="shared" si="45"/>
        <v>-</v>
      </c>
      <c r="AZ152" s="242" t="str">
        <f t="shared" ref="AX152:AZ215" si="54">IF($BT152=1, $BO152 * (-0.34*AZ$23^2 + 0.67*AZ$23 + 0.67), "-")</f>
        <v>-</v>
      </c>
      <c r="BA152" s="242" t="str">
        <f t="shared" si="46"/>
        <v>-</v>
      </c>
      <c r="BB152" s="242" t="str">
        <f t="shared" si="46"/>
        <v>-</v>
      </c>
      <c r="BC152" s="242" t="str">
        <f t="shared" si="46"/>
        <v>-</v>
      </c>
      <c r="BD152" s="242" t="str">
        <f t="shared" ref="BB152:BD215" si="55">IF($BS152=1, $BP152 * (-0.34*BD$23^2 + 0.67*BD$23 + 0.67), "-")</f>
        <v>-</v>
      </c>
      <c r="BE152" s="242" t="str">
        <f t="shared" si="47"/>
        <v>-</v>
      </c>
      <c r="BF152" s="242" t="str">
        <f t="shared" si="47"/>
        <v>-</v>
      </c>
      <c r="BG152" s="242" t="str">
        <f t="shared" si="47"/>
        <v>-</v>
      </c>
      <c r="BH152" s="242" t="str">
        <f t="shared" ref="BF152:BH215" si="56">IFERROR(BH$23 * (1 - (1-BH$23)/0.75 * (1-$BM152)) * $BO152 * 1 / (-(BH$23^2) + 2*BH$23), "-")</f>
        <v>-</v>
      </c>
      <c r="BI152" s="242" t="str">
        <f t="shared" si="48"/>
        <v>-</v>
      </c>
      <c r="BJ152" s="242" t="str">
        <f t="shared" si="48"/>
        <v>-</v>
      </c>
      <c r="BK152" s="242" t="str">
        <f t="shared" si="48"/>
        <v>-</v>
      </c>
      <c r="BL152" s="242" t="str">
        <f t="shared" ref="BJ152:BL215" si="57">IFERROR(BL$23 * (1 - (1-BL$23)/0.75 * (1-$BN152)) * $BP152 * 1 / (-(BL$23^2) + 2*BL$23), "-")</f>
        <v>-</v>
      </c>
      <c r="BM152" s="245" t="str" cm="1">
        <f t="array" ref="BM152">IFERROR(INDEX($CD$38:$CD$41, $BT152), "-")</f>
        <v>-</v>
      </c>
      <c r="BN152" s="242" t="str" cm="1">
        <f t="array" ref="BN152">IFERROR(INDEX($CD$38:$CD$41, $BS152), "-")</f>
        <v>-</v>
      </c>
      <c r="BO152" s="242">
        <f t="shared" si="49"/>
        <v>0</v>
      </c>
      <c r="BP152" s="242">
        <f t="shared" si="50"/>
        <v>0</v>
      </c>
      <c r="BQ152" s="247" t="str">
        <f t="shared" ref="BQ152:BQ215" si="58">IF($AM$20="A",
IFERROR(MATCH($I152,INDEX(Kat_A,,1),0),IFERROR(MATCH($I152,INDEX(Kat_A,,2),0),IFERROR(MATCH($I152,INDEX(Kat_A,,3),0),"-"))),
IFERROR(MATCH($G152,INDEX(Kat_B,,1),0),IFERROR(MATCH($G152,INDEX(Kat_B,,2),0),IFERROR(MATCH($G152,INDEX(Kat_B,,3),0),"-")))
)</f>
        <v>-</v>
      </c>
      <c r="BR152" s="247" t="str">
        <f t="shared" ref="BR152:BR215" si="59">IF($AM$20="A",
IFERROR(MATCH($J152,INDEX(Sys_A,,1),0),IFERROR(MATCH($J152,INDEX(Sys_A,,2),0),IFERROR(MATCH($J152,INDEX(Sys_A,,3),0),"-"))),
IFERROR(MATCH($H152,INDEX(Sys_B,,1),0),IFERROR(MATCH($H152,INDEX(Sys_B,,2),0),IFERROR(MATCH($H152,INDEX(Sys_B,,3),0),"-")))
)</f>
        <v>-</v>
      </c>
      <c r="BS152" s="247" t="str">
        <f t="shared" ref="BS152:BS215" si="60">IF($AM$20="B", 1, IFERROR(MATCH($U152,INDEX(Reg,,1),0),IFERROR(MATCH($U152,INDEX(Reg,,2),0),IFERROR(MATCH($U152,INDEX(Reg,,3),0),"-"))))</f>
        <v>-</v>
      </c>
      <c r="BT152" s="247" t="str">
        <f t="shared" ref="BT152:BT215" si="61">IF($AM$20="B", 1, IFERROR(MATCH($AB152,INDEX(Reg,,1),0),IFERROR(MATCH($AB152,INDEX(Reg,,2),0),IFERROR(MATCH($AB152,INDEX(Reg,,3),0),"-"))))</f>
        <v>-</v>
      </c>
      <c r="BU152" s="247">
        <f t="shared" si="51"/>
        <v>0</v>
      </c>
      <c r="BV152" s="247" t="str">
        <f t="shared" si="52"/>
        <v>-</v>
      </c>
      <c r="BW152" s="232"/>
      <c r="CF152" s="232"/>
    </row>
    <row r="153" spans="1:84" ht="12.75" customHeight="1" x14ac:dyDescent="0.2">
      <c r="A153" s="240"/>
      <c r="B153" s="228">
        <v>130</v>
      </c>
      <c r="C153" s="137"/>
      <c r="D153" s="65"/>
      <c r="E153" s="241" t="str">
        <f>IF(ISBLANK(D153), "", VLOOKUP(D153, Z!$A$2:$C$4127, 3, FALSE))</f>
        <v/>
      </c>
      <c r="F153" s="138"/>
      <c r="G153" s="120"/>
      <c r="H153" s="120"/>
      <c r="I153" s="120"/>
      <c r="J153" s="120"/>
      <c r="K153" s="139"/>
      <c r="L153" s="168"/>
      <c r="M153" s="139"/>
      <c r="N153" s="139"/>
      <c r="O153" s="242">
        <f t="shared" si="53"/>
        <v>0</v>
      </c>
      <c r="P153" s="139"/>
      <c r="Q153" s="242">
        <f t="shared" ref="Q153:Q216" si="62">P153*O153*9.82/3.6</f>
        <v>0</v>
      </c>
      <c r="R153" s="242" t="str">
        <f t="shared" ref="R153:R216" si="63">BV153</f>
        <v>-</v>
      </c>
      <c r="S153" s="140"/>
      <c r="T153" s="141"/>
      <c r="U153" s="120"/>
      <c r="V153" s="139"/>
      <c r="W153" s="166"/>
      <c r="X153" s="243">
        <f t="shared" ref="X153:X216" si="64">IFERROR(AQ153*1000, 0)</f>
        <v>0</v>
      </c>
      <c r="Y153" s="140"/>
      <c r="Z153" s="141"/>
      <c r="AA153" s="139"/>
      <c r="AB153" s="120"/>
      <c r="AC153" s="139"/>
      <c r="AD153" s="166"/>
      <c r="AE153" s="243">
        <f t="shared" ref="AE153:AE216" si="65">IFERROR(AP153*1000, 0)</f>
        <v>0</v>
      </c>
      <c r="AF153" s="142"/>
      <c r="AG153" s="137"/>
      <c r="AH153" s="65"/>
      <c r="AI153" s="241" t="str">
        <f>IF(ISBLANK(AH153), "", VLOOKUP(AH153, Z!$A$2:$C$4127, 3, FALSE))</f>
        <v/>
      </c>
      <c r="AJ153" s="143"/>
      <c r="AK153" s="244">
        <f t="shared" ref="AK153:AK216" si="66">IFERROR(AM153*1000, 0)</f>
        <v>0</v>
      </c>
      <c r="AL153" s="232"/>
      <c r="AM153" s="242">
        <f t="shared" ref="AM153:AM216" si="67">IFERROR(AO153*AN153*(AQ153-AP153), 0)</f>
        <v>0</v>
      </c>
      <c r="AN153" s="228">
        <f>15</f>
        <v>15</v>
      </c>
      <c r="AO153" s="228">
        <v>0.75</v>
      </c>
      <c r="AP153" s="242" t="str">
        <f t="shared" ref="AP153:AP216" si="68">IFERROR((SUMPRODUCT($AW153:$AZ153,_xlfn.ANCHORARRAY( $AR153)) + SUMPRODUCT($BE153:$BH153,_xlfn.ANCHORARRAY( $AR153))) * $AV153/1000/1000, "-")</f>
        <v>-</v>
      </c>
      <c r="AQ153" s="242" t="str">
        <f t="shared" ref="AQ153:AQ216" si="69">IFERROR((SUMPRODUCT($BA153:$BD153,_xlfn.ANCHORARRAY( $AR153)) + SUMPRODUCT($BI153:$BL153,_xlfn.ANCHORARRAY( $AR153))) * $AV153/1000/1000, "-")</f>
        <v>-</v>
      </c>
      <c r="AR153" s="245" t="str" cm="1">
        <f t="array" ref="AR153">IF($AM$20="A",
IFERROR(INDEX($BZ$33:$CC$35, $BQ153,), "-"),
IFERROR(INDEX(($BZ$26:$CC$28,$BZ$29:$CC$31), $BQ153, , $BR153), "-"))</f>
        <v>-</v>
      </c>
      <c r="AS153" s="245"/>
      <c r="AT153" s="245"/>
      <c r="AU153" s="245"/>
      <c r="AV153" s="246" t="str" cm="1">
        <f t="array" ref="AV153">IF($AM$20="A",
IFERROR(INDEX($CE$33:$CE$35, $BQ153), "-"),
IFERROR(INDEX(($CE$26:$CE$28, $CE$29:$CE$31), $BQ153, , $BR153), "-"))</f>
        <v>-</v>
      </c>
      <c r="AW153" s="242" t="str">
        <f t="shared" ref="AW153:AZ216" si="70">IF($BT153=1, $BO153 * (-0.34*AW$23^2 + 0.67*AW$23 + 0.67), "-")</f>
        <v>-</v>
      </c>
      <c r="AX153" s="242" t="str">
        <f t="shared" si="54"/>
        <v>-</v>
      </c>
      <c r="AY153" s="242" t="str">
        <f t="shared" si="54"/>
        <v>-</v>
      </c>
      <c r="AZ153" s="242" t="str">
        <f t="shared" si="54"/>
        <v>-</v>
      </c>
      <c r="BA153" s="242" t="str">
        <f t="shared" ref="BA153:BD216" si="71">IF($BS153=1, $BP153 * (-0.34*BA$23^2 + 0.67*BA$23 + 0.67), "-")</f>
        <v>-</v>
      </c>
      <c r="BB153" s="242" t="str">
        <f t="shared" si="55"/>
        <v>-</v>
      </c>
      <c r="BC153" s="242" t="str">
        <f t="shared" si="55"/>
        <v>-</v>
      </c>
      <c r="BD153" s="242" t="str">
        <f t="shared" si="55"/>
        <v>-</v>
      </c>
      <c r="BE153" s="242" t="str">
        <f t="shared" ref="BE153:BH216" si="72">IFERROR(BE$23 * (1 - (1-BE$23)/0.75 * (1-$BM153)) * $BO153 * 1 / (-(BE$23^2) + 2*BE$23), "-")</f>
        <v>-</v>
      </c>
      <c r="BF153" s="242" t="str">
        <f t="shared" si="56"/>
        <v>-</v>
      </c>
      <c r="BG153" s="242" t="str">
        <f t="shared" si="56"/>
        <v>-</v>
      </c>
      <c r="BH153" s="242" t="str">
        <f t="shared" si="56"/>
        <v>-</v>
      </c>
      <c r="BI153" s="242" t="str">
        <f t="shared" ref="BI153:BL216" si="73">IFERROR(BI$23 * (1 - (1-BI$23)/0.75 * (1-$BN153)) * $BP153 * 1 / (-(BI$23^2) + 2*BI$23), "-")</f>
        <v>-</v>
      </c>
      <c r="BJ153" s="242" t="str">
        <f t="shared" si="57"/>
        <v>-</v>
      </c>
      <c r="BK153" s="242" t="str">
        <f t="shared" si="57"/>
        <v>-</v>
      </c>
      <c r="BL153" s="242" t="str">
        <f t="shared" si="57"/>
        <v>-</v>
      </c>
      <c r="BM153" s="245" t="str" cm="1">
        <f t="array" ref="BM153">IFERROR(INDEX($CD$38:$CD$41, $BT153), "-")</f>
        <v>-</v>
      </c>
      <c r="BN153" s="242" t="str" cm="1">
        <f t="array" ref="BN153">IFERROR(INDEX($CD$38:$CD$41, $BS153), "-")</f>
        <v>-</v>
      </c>
      <c r="BO153" s="242">
        <f t="shared" ref="BO153:BO216" si="74">IFERROR(IF(ISBLANK(AD153), AC153, AD153), 0)</f>
        <v>0</v>
      </c>
      <c r="BP153" s="242">
        <f t="shared" ref="BP153:BP216" si="75">IFERROR(IF(ISBLANK(W153), V153, W153), 0)</f>
        <v>0</v>
      </c>
      <c r="BQ153" s="247" t="str">
        <f t="shared" si="58"/>
        <v>-</v>
      </c>
      <c r="BR153" s="247" t="str">
        <f t="shared" si="59"/>
        <v>-</v>
      </c>
      <c r="BS153" s="247" t="str">
        <f t="shared" si="60"/>
        <v>-</v>
      </c>
      <c r="BT153" s="247" t="str">
        <f t="shared" si="61"/>
        <v>-</v>
      </c>
      <c r="BU153" s="247">
        <f t="shared" ref="BU153:BU216" si="76">IF($K153&gt;0, $K153, IF($L153&gt;0, 26+0.1*$L153, 0))</f>
        <v>0</v>
      </c>
      <c r="BV153" s="247" t="str">
        <f t="shared" ref="BV153:BV216" si="77">IF(AND(BR153=1, BU153&gt; 0), 0.5*(8+0.2*BU153) + 0.5*(3+0.1*BU153), "-")</f>
        <v>-</v>
      </c>
      <c r="BW153" s="232"/>
      <c r="CF153" s="232"/>
    </row>
    <row r="154" spans="1:84" ht="12.75" customHeight="1" x14ac:dyDescent="0.2">
      <c r="A154" s="240"/>
      <c r="B154" s="228">
        <v>131</v>
      </c>
      <c r="C154" s="137"/>
      <c r="D154" s="65"/>
      <c r="E154" s="241" t="str">
        <f>IF(ISBLANK(D154), "", VLOOKUP(D154, Z!$A$2:$C$4127, 3, FALSE))</f>
        <v/>
      </c>
      <c r="F154" s="138"/>
      <c r="G154" s="120"/>
      <c r="H154" s="120"/>
      <c r="I154" s="120"/>
      <c r="J154" s="120"/>
      <c r="K154" s="139"/>
      <c r="L154" s="168"/>
      <c r="M154" s="139"/>
      <c r="N154" s="139"/>
      <c r="O154" s="242">
        <f t="shared" si="53"/>
        <v>0</v>
      </c>
      <c r="P154" s="139"/>
      <c r="Q154" s="242">
        <f t="shared" si="62"/>
        <v>0</v>
      </c>
      <c r="R154" s="242" t="str">
        <f t="shared" si="63"/>
        <v>-</v>
      </c>
      <c r="S154" s="140"/>
      <c r="T154" s="141"/>
      <c r="U154" s="120"/>
      <c r="V154" s="139"/>
      <c r="W154" s="166"/>
      <c r="X154" s="243">
        <f t="shared" si="64"/>
        <v>0</v>
      </c>
      <c r="Y154" s="140"/>
      <c r="Z154" s="141"/>
      <c r="AA154" s="139"/>
      <c r="AB154" s="120"/>
      <c r="AC154" s="139"/>
      <c r="AD154" s="166"/>
      <c r="AE154" s="243">
        <f t="shared" si="65"/>
        <v>0</v>
      </c>
      <c r="AF154" s="142"/>
      <c r="AG154" s="137"/>
      <c r="AH154" s="65"/>
      <c r="AI154" s="241" t="str">
        <f>IF(ISBLANK(AH154), "", VLOOKUP(AH154, Z!$A$2:$C$4127, 3, FALSE))</f>
        <v/>
      </c>
      <c r="AJ154" s="143"/>
      <c r="AK154" s="244">
        <f t="shared" si="66"/>
        <v>0</v>
      </c>
      <c r="AL154" s="232"/>
      <c r="AM154" s="242">
        <f t="shared" si="67"/>
        <v>0</v>
      </c>
      <c r="AN154" s="228">
        <f>15</f>
        <v>15</v>
      </c>
      <c r="AO154" s="228">
        <v>0.75</v>
      </c>
      <c r="AP154" s="242" t="str">
        <f t="shared" si="68"/>
        <v>-</v>
      </c>
      <c r="AQ154" s="242" t="str">
        <f t="shared" si="69"/>
        <v>-</v>
      </c>
      <c r="AR154" s="245" t="str" cm="1">
        <f t="array" ref="AR154">IF($AM$20="A",
IFERROR(INDEX($BZ$33:$CC$35, $BQ154,), "-"),
IFERROR(INDEX(($BZ$26:$CC$28,$BZ$29:$CC$31), $BQ154, , $BR154), "-"))</f>
        <v>-</v>
      </c>
      <c r="AS154" s="245"/>
      <c r="AT154" s="245"/>
      <c r="AU154" s="245"/>
      <c r="AV154" s="246" t="str" cm="1">
        <f t="array" ref="AV154">IF($AM$20="A",
IFERROR(INDEX($CE$33:$CE$35, $BQ154), "-"),
IFERROR(INDEX(($CE$26:$CE$28, $CE$29:$CE$31), $BQ154, , $BR154), "-"))</f>
        <v>-</v>
      </c>
      <c r="AW154" s="242" t="str">
        <f t="shared" si="70"/>
        <v>-</v>
      </c>
      <c r="AX154" s="242" t="str">
        <f t="shared" si="54"/>
        <v>-</v>
      </c>
      <c r="AY154" s="242" t="str">
        <f t="shared" si="54"/>
        <v>-</v>
      </c>
      <c r="AZ154" s="242" t="str">
        <f t="shared" si="54"/>
        <v>-</v>
      </c>
      <c r="BA154" s="242" t="str">
        <f t="shared" si="71"/>
        <v>-</v>
      </c>
      <c r="BB154" s="242" t="str">
        <f t="shared" si="55"/>
        <v>-</v>
      </c>
      <c r="BC154" s="242" t="str">
        <f t="shared" si="55"/>
        <v>-</v>
      </c>
      <c r="BD154" s="242" t="str">
        <f t="shared" si="55"/>
        <v>-</v>
      </c>
      <c r="BE154" s="242" t="str">
        <f t="shared" si="72"/>
        <v>-</v>
      </c>
      <c r="BF154" s="242" t="str">
        <f t="shared" si="56"/>
        <v>-</v>
      </c>
      <c r="BG154" s="242" t="str">
        <f t="shared" si="56"/>
        <v>-</v>
      </c>
      <c r="BH154" s="242" t="str">
        <f t="shared" si="56"/>
        <v>-</v>
      </c>
      <c r="BI154" s="242" t="str">
        <f t="shared" si="73"/>
        <v>-</v>
      </c>
      <c r="BJ154" s="242" t="str">
        <f t="shared" si="57"/>
        <v>-</v>
      </c>
      <c r="BK154" s="242" t="str">
        <f t="shared" si="57"/>
        <v>-</v>
      </c>
      <c r="BL154" s="242" t="str">
        <f t="shared" si="57"/>
        <v>-</v>
      </c>
      <c r="BM154" s="245" t="str" cm="1">
        <f t="array" ref="BM154">IFERROR(INDEX($CD$38:$CD$41, $BT154), "-")</f>
        <v>-</v>
      </c>
      <c r="BN154" s="242" t="str" cm="1">
        <f t="array" ref="BN154">IFERROR(INDEX($CD$38:$CD$41, $BS154), "-")</f>
        <v>-</v>
      </c>
      <c r="BO154" s="242">
        <f t="shared" si="74"/>
        <v>0</v>
      </c>
      <c r="BP154" s="242">
        <f t="shared" si="75"/>
        <v>0</v>
      </c>
      <c r="BQ154" s="247" t="str">
        <f t="shared" si="58"/>
        <v>-</v>
      </c>
      <c r="BR154" s="247" t="str">
        <f t="shared" si="59"/>
        <v>-</v>
      </c>
      <c r="BS154" s="247" t="str">
        <f t="shared" si="60"/>
        <v>-</v>
      </c>
      <c r="BT154" s="247" t="str">
        <f t="shared" si="61"/>
        <v>-</v>
      </c>
      <c r="BU154" s="247">
        <f t="shared" si="76"/>
        <v>0</v>
      </c>
      <c r="BV154" s="247" t="str">
        <f t="shared" si="77"/>
        <v>-</v>
      </c>
      <c r="BW154" s="232"/>
      <c r="CF154" s="232"/>
    </row>
    <row r="155" spans="1:84" ht="12.75" customHeight="1" x14ac:dyDescent="0.2">
      <c r="A155" s="240"/>
      <c r="B155" s="228">
        <v>132</v>
      </c>
      <c r="C155" s="137"/>
      <c r="D155" s="65"/>
      <c r="E155" s="241" t="str">
        <f>IF(ISBLANK(D155), "", VLOOKUP(D155, Z!$A$2:$C$4127, 3, FALSE))</f>
        <v/>
      </c>
      <c r="F155" s="138"/>
      <c r="G155" s="120"/>
      <c r="H155" s="120"/>
      <c r="I155" s="120"/>
      <c r="J155" s="120"/>
      <c r="K155" s="139"/>
      <c r="L155" s="168"/>
      <c r="M155" s="139"/>
      <c r="N155" s="139"/>
      <c r="O155" s="242">
        <f t="shared" si="53"/>
        <v>0</v>
      </c>
      <c r="P155" s="139"/>
      <c r="Q155" s="242">
        <f t="shared" si="62"/>
        <v>0</v>
      </c>
      <c r="R155" s="242" t="str">
        <f t="shared" si="63"/>
        <v>-</v>
      </c>
      <c r="S155" s="140"/>
      <c r="T155" s="141"/>
      <c r="U155" s="120"/>
      <c r="V155" s="139"/>
      <c r="W155" s="166"/>
      <c r="X155" s="243">
        <f t="shared" si="64"/>
        <v>0</v>
      </c>
      <c r="Y155" s="140"/>
      <c r="Z155" s="141"/>
      <c r="AA155" s="139"/>
      <c r="AB155" s="120"/>
      <c r="AC155" s="139"/>
      <c r="AD155" s="166"/>
      <c r="AE155" s="243">
        <f t="shared" si="65"/>
        <v>0</v>
      </c>
      <c r="AF155" s="142"/>
      <c r="AG155" s="137"/>
      <c r="AH155" s="65"/>
      <c r="AI155" s="241" t="str">
        <f>IF(ISBLANK(AH155), "", VLOOKUP(AH155, Z!$A$2:$C$4127, 3, FALSE))</f>
        <v/>
      </c>
      <c r="AJ155" s="143"/>
      <c r="AK155" s="244">
        <f t="shared" si="66"/>
        <v>0</v>
      </c>
      <c r="AL155" s="232"/>
      <c r="AM155" s="242">
        <f t="shared" si="67"/>
        <v>0</v>
      </c>
      <c r="AN155" s="228">
        <f>15</f>
        <v>15</v>
      </c>
      <c r="AO155" s="228">
        <v>0.75</v>
      </c>
      <c r="AP155" s="242" t="str">
        <f t="shared" si="68"/>
        <v>-</v>
      </c>
      <c r="AQ155" s="242" t="str">
        <f t="shared" si="69"/>
        <v>-</v>
      </c>
      <c r="AR155" s="245" t="str" cm="1">
        <f t="array" ref="AR155">IF($AM$20="A",
IFERROR(INDEX($BZ$33:$CC$35, $BQ155,), "-"),
IFERROR(INDEX(($BZ$26:$CC$28,$BZ$29:$CC$31), $BQ155, , $BR155), "-"))</f>
        <v>-</v>
      </c>
      <c r="AS155" s="245"/>
      <c r="AT155" s="245"/>
      <c r="AU155" s="245"/>
      <c r="AV155" s="246" t="str" cm="1">
        <f t="array" ref="AV155">IF($AM$20="A",
IFERROR(INDEX($CE$33:$CE$35, $BQ155), "-"),
IFERROR(INDEX(($CE$26:$CE$28, $CE$29:$CE$31), $BQ155, , $BR155), "-"))</f>
        <v>-</v>
      </c>
      <c r="AW155" s="242" t="str">
        <f t="shared" si="70"/>
        <v>-</v>
      </c>
      <c r="AX155" s="242" t="str">
        <f t="shared" si="54"/>
        <v>-</v>
      </c>
      <c r="AY155" s="242" t="str">
        <f t="shared" si="54"/>
        <v>-</v>
      </c>
      <c r="AZ155" s="242" t="str">
        <f t="shared" si="54"/>
        <v>-</v>
      </c>
      <c r="BA155" s="242" t="str">
        <f t="shared" si="71"/>
        <v>-</v>
      </c>
      <c r="BB155" s="242" t="str">
        <f t="shared" si="55"/>
        <v>-</v>
      </c>
      <c r="BC155" s="242" t="str">
        <f t="shared" si="55"/>
        <v>-</v>
      </c>
      <c r="BD155" s="242" t="str">
        <f t="shared" si="55"/>
        <v>-</v>
      </c>
      <c r="BE155" s="242" t="str">
        <f t="shared" si="72"/>
        <v>-</v>
      </c>
      <c r="BF155" s="242" t="str">
        <f t="shared" si="56"/>
        <v>-</v>
      </c>
      <c r="BG155" s="242" t="str">
        <f t="shared" si="56"/>
        <v>-</v>
      </c>
      <c r="BH155" s="242" t="str">
        <f t="shared" si="56"/>
        <v>-</v>
      </c>
      <c r="BI155" s="242" t="str">
        <f t="shared" si="73"/>
        <v>-</v>
      </c>
      <c r="BJ155" s="242" t="str">
        <f t="shared" si="57"/>
        <v>-</v>
      </c>
      <c r="BK155" s="242" t="str">
        <f t="shared" si="57"/>
        <v>-</v>
      </c>
      <c r="BL155" s="242" t="str">
        <f t="shared" si="57"/>
        <v>-</v>
      </c>
      <c r="BM155" s="245" t="str" cm="1">
        <f t="array" ref="BM155">IFERROR(INDEX($CD$38:$CD$41, $BT155), "-")</f>
        <v>-</v>
      </c>
      <c r="BN155" s="242" t="str" cm="1">
        <f t="array" ref="BN155">IFERROR(INDEX($CD$38:$CD$41, $BS155), "-")</f>
        <v>-</v>
      </c>
      <c r="BO155" s="242">
        <f t="shared" si="74"/>
        <v>0</v>
      </c>
      <c r="BP155" s="242">
        <f t="shared" si="75"/>
        <v>0</v>
      </c>
      <c r="BQ155" s="247" t="str">
        <f t="shared" si="58"/>
        <v>-</v>
      </c>
      <c r="BR155" s="247" t="str">
        <f t="shared" si="59"/>
        <v>-</v>
      </c>
      <c r="BS155" s="247" t="str">
        <f t="shared" si="60"/>
        <v>-</v>
      </c>
      <c r="BT155" s="247" t="str">
        <f t="shared" si="61"/>
        <v>-</v>
      </c>
      <c r="BU155" s="247">
        <f t="shared" si="76"/>
        <v>0</v>
      </c>
      <c r="BV155" s="247" t="str">
        <f t="shared" si="77"/>
        <v>-</v>
      </c>
      <c r="BW155" s="232"/>
      <c r="CF155" s="232"/>
    </row>
    <row r="156" spans="1:84" ht="12.75" customHeight="1" x14ac:dyDescent="0.2">
      <c r="A156" s="240"/>
      <c r="B156" s="228">
        <v>133</v>
      </c>
      <c r="C156" s="137"/>
      <c r="D156" s="65"/>
      <c r="E156" s="241" t="str">
        <f>IF(ISBLANK(D156), "", VLOOKUP(D156, Z!$A$2:$C$4127, 3, FALSE))</f>
        <v/>
      </c>
      <c r="F156" s="138"/>
      <c r="G156" s="120"/>
      <c r="H156" s="120"/>
      <c r="I156" s="120"/>
      <c r="J156" s="120"/>
      <c r="K156" s="139"/>
      <c r="L156" s="168"/>
      <c r="M156" s="139"/>
      <c r="N156" s="139"/>
      <c r="O156" s="242">
        <f t="shared" si="53"/>
        <v>0</v>
      </c>
      <c r="P156" s="139"/>
      <c r="Q156" s="242">
        <f t="shared" si="62"/>
        <v>0</v>
      </c>
      <c r="R156" s="242" t="str">
        <f t="shared" si="63"/>
        <v>-</v>
      </c>
      <c r="S156" s="140"/>
      <c r="T156" s="141"/>
      <c r="U156" s="120"/>
      <c r="V156" s="139"/>
      <c r="W156" s="166"/>
      <c r="X156" s="243">
        <f t="shared" si="64"/>
        <v>0</v>
      </c>
      <c r="Y156" s="140"/>
      <c r="Z156" s="141"/>
      <c r="AA156" s="139"/>
      <c r="AB156" s="120"/>
      <c r="AC156" s="139"/>
      <c r="AD156" s="166"/>
      <c r="AE156" s="243">
        <f t="shared" si="65"/>
        <v>0</v>
      </c>
      <c r="AF156" s="142"/>
      <c r="AG156" s="137"/>
      <c r="AH156" s="65"/>
      <c r="AI156" s="241" t="str">
        <f>IF(ISBLANK(AH156), "", VLOOKUP(AH156, Z!$A$2:$C$4127, 3, FALSE))</f>
        <v/>
      </c>
      <c r="AJ156" s="143"/>
      <c r="AK156" s="244">
        <f t="shared" si="66"/>
        <v>0</v>
      </c>
      <c r="AL156" s="232"/>
      <c r="AM156" s="242">
        <f t="shared" si="67"/>
        <v>0</v>
      </c>
      <c r="AN156" s="228">
        <f>15</f>
        <v>15</v>
      </c>
      <c r="AO156" s="228">
        <v>0.75</v>
      </c>
      <c r="AP156" s="242" t="str">
        <f t="shared" si="68"/>
        <v>-</v>
      </c>
      <c r="AQ156" s="242" t="str">
        <f t="shared" si="69"/>
        <v>-</v>
      </c>
      <c r="AR156" s="245" t="str" cm="1">
        <f t="array" ref="AR156">IF($AM$20="A",
IFERROR(INDEX($BZ$33:$CC$35, $BQ156,), "-"),
IFERROR(INDEX(($BZ$26:$CC$28,$BZ$29:$CC$31), $BQ156, , $BR156), "-"))</f>
        <v>-</v>
      </c>
      <c r="AS156" s="245"/>
      <c r="AT156" s="245"/>
      <c r="AU156" s="245"/>
      <c r="AV156" s="246" t="str" cm="1">
        <f t="array" ref="AV156">IF($AM$20="A",
IFERROR(INDEX($CE$33:$CE$35, $BQ156), "-"),
IFERROR(INDEX(($CE$26:$CE$28, $CE$29:$CE$31), $BQ156, , $BR156), "-"))</f>
        <v>-</v>
      </c>
      <c r="AW156" s="242" t="str">
        <f t="shared" si="70"/>
        <v>-</v>
      </c>
      <c r="AX156" s="242" t="str">
        <f t="shared" si="54"/>
        <v>-</v>
      </c>
      <c r="AY156" s="242" t="str">
        <f t="shared" si="54"/>
        <v>-</v>
      </c>
      <c r="AZ156" s="242" t="str">
        <f t="shared" si="54"/>
        <v>-</v>
      </c>
      <c r="BA156" s="242" t="str">
        <f t="shared" si="71"/>
        <v>-</v>
      </c>
      <c r="BB156" s="242" t="str">
        <f t="shared" si="55"/>
        <v>-</v>
      </c>
      <c r="BC156" s="242" t="str">
        <f t="shared" si="55"/>
        <v>-</v>
      </c>
      <c r="BD156" s="242" t="str">
        <f t="shared" si="55"/>
        <v>-</v>
      </c>
      <c r="BE156" s="242" t="str">
        <f t="shared" si="72"/>
        <v>-</v>
      </c>
      <c r="BF156" s="242" t="str">
        <f t="shared" si="56"/>
        <v>-</v>
      </c>
      <c r="BG156" s="242" t="str">
        <f t="shared" si="56"/>
        <v>-</v>
      </c>
      <c r="BH156" s="242" t="str">
        <f t="shared" si="56"/>
        <v>-</v>
      </c>
      <c r="BI156" s="242" t="str">
        <f t="shared" si="73"/>
        <v>-</v>
      </c>
      <c r="BJ156" s="242" t="str">
        <f t="shared" si="57"/>
        <v>-</v>
      </c>
      <c r="BK156" s="242" t="str">
        <f t="shared" si="57"/>
        <v>-</v>
      </c>
      <c r="BL156" s="242" t="str">
        <f t="shared" si="57"/>
        <v>-</v>
      </c>
      <c r="BM156" s="245" t="str" cm="1">
        <f t="array" ref="BM156">IFERROR(INDEX($CD$38:$CD$41, $BT156), "-")</f>
        <v>-</v>
      </c>
      <c r="BN156" s="242" t="str" cm="1">
        <f t="array" ref="BN156">IFERROR(INDEX($CD$38:$CD$41, $BS156), "-")</f>
        <v>-</v>
      </c>
      <c r="BO156" s="242">
        <f t="shared" si="74"/>
        <v>0</v>
      </c>
      <c r="BP156" s="242">
        <f t="shared" si="75"/>
        <v>0</v>
      </c>
      <c r="BQ156" s="247" t="str">
        <f t="shared" si="58"/>
        <v>-</v>
      </c>
      <c r="BR156" s="247" t="str">
        <f t="shared" si="59"/>
        <v>-</v>
      </c>
      <c r="BS156" s="247" t="str">
        <f t="shared" si="60"/>
        <v>-</v>
      </c>
      <c r="BT156" s="247" t="str">
        <f t="shared" si="61"/>
        <v>-</v>
      </c>
      <c r="BU156" s="247">
        <f t="shared" si="76"/>
        <v>0</v>
      </c>
      <c r="BV156" s="247" t="str">
        <f t="shared" si="77"/>
        <v>-</v>
      </c>
      <c r="BW156" s="232"/>
      <c r="CF156" s="232"/>
    </row>
    <row r="157" spans="1:84" ht="12.75" customHeight="1" x14ac:dyDescent="0.2">
      <c r="A157" s="240"/>
      <c r="B157" s="228">
        <v>134</v>
      </c>
      <c r="C157" s="137"/>
      <c r="D157" s="65"/>
      <c r="E157" s="241" t="str">
        <f>IF(ISBLANK(D157), "", VLOOKUP(D157, Z!$A$2:$C$4127, 3, FALSE))</f>
        <v/>
      </c>
      <c r="F157" s="138"/>
      <c r="G157" s="120"/>
      <c r="H157" s="120"/>
      <c r="I157" s="120"/>
      <c r="J157" s="120"/>
      <c r="K157" s="139"/>
      <c r="L157" s="168"/>
      <c r="M157" s="139"/>
      <c r="N157" s="139"/>
      <c r="O157" s="242">
        <f t="shared" si="53"/>
        <v>0</v>
      </c>
      <c r="P157" s="139"/>
      <c r="Q157" s="242">
        <f t="shared" si="62"/>
        <v>0</v>
      </c>
      <c r="R157" s="242" t="str">
        <f t="shared" si="63"/>
        <v>-</v>
      </c>
      <c r="S157" s="140"/>
      <c r="T157" s="141"/>
      <c r="U157" s="120"/>
      <c r="V157" s="139"/>
      <c r="W157" s="166"/>
      <c r="X157" s="243">
        <f t="shared" si="64"/>
        <v>0</v>
      </c>
      <c r="Y157" s="140"/>
      <c r="Z157" s="141"/>
      <c r="AA157" s="139"/>
      <c r="AB157" s="120"/>
      <c r="AC157" s="139"/>
      <c r="AD157" s="166"/>
      <c r="AE157" s="243">
        <f t="shared" si="65"/>
        <v>0</v>
      </c>
      <c r="AF157" s="142"/>
      <c r="AG157" s="137"/>
      <c r="AH157" s="65"/>
      <c r="AI157" s="241" t="str">
        <f>IF(ISBLANK(AH157), "", VLOOKUP(AH157, Z!$A$2:$C$4127, 3, FALSE))</f>
        <v/>
      </c>
      <c r="AJ157" s="143"/>
      <c r="AK157" s="244">
        <f t="shared" si="66"/>
        <v>0</v>
      </c>
      <c r="AL157" s="232"/>
      <c r="AM157" s="242">
        <f t="shared" si="67"/>
        <v>0</v>
      </c>
      <c r="AN157" s="228">
        <f>15</f>
        <v>15</v>
      </c>
      <c r="AO157" s="228">
        <v>0.75</v>
      </c>
      <c r="AP157" s="242" t="str">
        <f t="shared" si="68"/>
        <v>-</v>
      </c>
      <c r="AQ157" s="242" t="str">
        <f t="shared" si="69"/>
        <v>-</v>
      </c>
      <c r="AR157" s="245" t="str" cm="1">
        <f t="array" ref="AR157">IF($AM$20="A",
IFERROR(INDEX($BZ$33:$CC$35, $BQ157,), "-"),
IFERROR(INDEX(($BZ$26:$CC$28,$BZ$29:$CC$31), $BQ157, , $BR157), "-"))</f>
        <v>-</v>
      </c>
      <c r="AS157" s="245"/>
      <c r="AT157" s="245"/>
      <c r="AU157" s="245"/>
      <c r="AV157" s="246" t="str" cm="1">
        <f t="array" ref="AV157">IF($AM$20="A",
IFERROR(INDEX($CE$33:$CE$35, $BQ157), "-"),
IFERROR(INDEX(($CE$26:$CE$28, $CE$29:$CE$31), $BQ157, , $BR157), "-"))</f>
        <v>-</v>
      </c>
      <c r="AW157" s="242" t="str">
        <f t="shared" si="70"/>
        <v>-</v>
      </c>
      <c r="AX157" s="242" t="str">
        <f t="shared" si="54"/>
        <v>-</v>
      </c>
      <c r="AY157" s="242" t="str">
        <f t="shared" si="54"/>
        <v>-</v>
      </c>
      <c r="AZ157" s="242" t="str">
        <f t="shared" si="54"/>
        <v>-</v>
      </c>
      <c r="BA157" s="242" t="str">
        <f t="shared" si="71"/>
        <v>-</v>
      </c>
      <c r="BB157" s="242" t="str">
        <f t="shared" si="55"/>
        <v>-</v>
      </c>
      <c r="BC157" s="242" t="str">
        <f t="shared" si="55"/>
        <v>-</v>
      </c>
      <c r="BD157" s="242" t="str">
        <f t="shared" si="55"/>
        <v>-</v>
      </c>
      <c r="BE157" s="242" t="str">
        <f t="shared" si="72"/>
        <v>-</v>
      </c>
      <c r="BF157" s="242" t="str">
        <f t="shared" si="56"/>
        <v>-</v>
      </c>
      <c r="BG157" s="242" t="str">
        <f t="shared" si="56"/>
        <v>-</v>
      </c>
      <c r="BH157" s="242" t="str">
        <f t="shared" si="56"/>
        <v>-</v>
      </c>
      <c r="BI157" s="242" t="str">
        <f t="shared" si="73"/>
        <v>-</v>
      </c>
      <c r="BJ157" s="242" t="str">
        <f t="shared" si="57"/>
        <v>-</v>
      </c>
      <c r="BK157" s="242" t="str">
        <f t="shared" si="57"/>
        <v>-</v>
      </c>
      <c r="BL157" s="242" t="str">
        <f t="shared" si="57"/>
        <v>-</v>
      </c>
      <c r="BM157" s="245" t="str" cm="1">
        <f t="array" ref="BM157">IFERROR(INDEX($CD$38:$CD$41, $BT157), "-")</f>
        <v>-</v>
      </c>
      <c r="BN157" s="242" t="str" cm="1">
        <f t="array" ref="BN157">IFERROR(INDEX($CD$38:$CD$41, $BS157), "-")</f>
        <v>-</v>
      </c>
      <c r="BO157" s="242">
        <f t="shared" si="74"/>
        <v>0</v>
      </c>
      <c r="BP157" s="242">
        <f t="shared" si="75"/>
        <v>0</v>
      </c>
      <c r="BQ157" s="247" t="str">
        <f t="shared" si="58"/>
        <v>-</v>
      </c>
      <c r="BR157" s="247" t="str">
        <f t="shared" si="59"/>
        <v>-</v>
      </c>
      <c r="BS157" s="247" t="str">
        <f t="shared" si="60"/>
        <v>-</v>
      </c>
      <c r="BT157" s="247" t="str">
        <f t="shared" si="61"/>
        <v>-</v>
      </c>
      <c r="BU157" s="247">
        <f t="shared" si="76"/>
        <v>0</v>
      </c>
      <c r="BV157" s="247" t="str">
        <f t="shared" si="77"/>
        <v>-</v>
      </c>
      <c r="BW157" s="232"/>
      <c r="CF157" s="232"/>
    </row>
    <row r="158" spans="1:84" ht="12.75" customHeight="1" x14ac:dyDescent="0.2">
      <c r="A158" s="240"/>
      <c r="B158" s="228">
        <v>135</v>
      </c>
      <c r="C158" s="137"/>
      <c r="D158" s="65"/>
      <c r="E158" s="241" t="str">
        <f>IF(ISBLANK(D158), "", VLOOKUP(D158, Z!$A$2:$C$4127, 3, FALSE))</f>
        <v/>
      </c>
      <c r="F158" s="138"/>
      <c r="G158" s="120"/>
      <c r="H158" s="120"/>
      <c r="I158" s="120"/>
      <c r="J158" s="120"/>
      <c r="K158" s="139"/>
      <c r="L158" s="168"/>
      <c r="M158" s="139"/>
      <c r="N158" s="139"/>
      <c r="O158" s="242">
        <f t="shared" si="53"/>
        <v>0</v>
      </c>
      <c r="P158" s="139"/>
      <c r="Q158" s="242">
        <f t="shared" si="62"/>
        <v>0</v>
      </c>
      <c r="R158" s="242" t="str">
        <f t="shared" si="63"/>
        <v>-</v>
      </c>
      <c r="S158" s="140"/>
      <c r="T158" s="141"/>
      <c r="U158" s="120"/>
      <c r="V158" s="139"/>
      <c r="W158" s="166"/>
      <c r="X158" s="243">
        <f t="shared" si="64"/>
        <v>0</v>
      </c>
      <c r="Y158" s="140"/>
      <c r="Z158" s="141"/>
      <c r="AA158" s="139"/>
      <c r="AB158" s="120"/>
      <c r="AC158" s="139"/>
      <c r="AD158" s="166"/>
      <c r="AE158" s="243">
        <f t="shared" si="65"/>
        <v>0</v>
      </c>
      <c r="AF158" s="142"/>
      <c r="AG158" s="137"/>
      <c r="AH158" s="65"/>
      <c r="AI158" s="241" t="str">
        <f>IF(ISBLANK(AH158), "", VLOOKUP(AH158, Z!$A$2:$C$4127, 3, FALSE))</f>
        <v/>
      </c>
      <c r="AJ158" s="143"/>
      <c r="AK158" s="244">
        <f t="shared" si="66"/>
        <v>0</v>
      </c>
      <c r="AL158" s="232"/>
      <c r="AM158" s="242">
        <f t="shared" si="67"/>
        <v>0</v>
      </c>
      <c r="AN158" s="228">
        <f>15</f>
        <v>15</v>
      </c>
      <c r="AO158" s="228">
        <v>0.75</v>
      </c>
      <c r="AP158" s="242" t="str">
        <f t="shared" si="68"/>
        <v>-</v>
      </c>
      <c r="AQ158" s="242" t="str">
        <f t="shared" si="69"/>
        <v>-</v>
      </c>
      <c r="AR158" s="245" t="str" cm="1">
        <f t="array" ref="AR158">IF($AM$20="A",
IFERROR(INDEX($BZ$33:$CC$35, $BQ158,), "-"),
IFERROR(INDEX(($BZ$26:$CC$28,$BZ$29:$CC$31), $BQ158, , $BR158), "-"))</f>
        <v>-</v>
      </c>
      <c r="AS158" s="245"/>
      <c r="AT158" s="245"/>
      <c r="AU158" s="245"/>
      <c r="AV158" s="246" t="str" cm="1">
        <f t="array" ref="AV158">IF($AM$20="A",
IFERROR(INDEX($CE$33:$CE$35, $BQ158), "-"),
IFERROR(INDEX(($CE$26:$CE$28, $CE$29:$CE$31), $BQ158, , $BR158), "-"))</f>
        <v>-</v>
      </c>
      <c r="AW158" s="242" t="str">
        <f t="shared" si="70"/>
        <v>-</v>
      </c>
      <c r="AX158" s="242" t="str">
        <f t="shared" si="54"/>
        <v>-</v>
      </c>
      <c r="AY158" s="242" t="str">
        <f t="shared" si="54"/>
        <v>-</v>
      </c>
      <c r="AZ158" s="242" t="str">
        <f t="shared" si="54"/>
        <v>-</v>
      </c>
      <c r="BA158" s="242" t="str">
        <f t="shared" si="71"/>
        <v>-</v>
      </c>
      <c r="BB158" s="242" t="str">
        <f t="shared" si="55"/>
        <v>-</v>
      </c>
      <c r="BC158" s="242" t="str">
        <f t="shared" si="55"/>
        <v>-</v>
      </c>
      <c r="BD158" s="242" t="str">
        <f t="shared" si="55"/>
        <v>-</v>
      </c>
      <c r="BE158" s="242" t="str">
        <f t="shared" si="72"/>
        <v>-</v>
      </c>
      <c r="BF158" s="242" t="str">
        <f t="shared" si="56"/>
        <v>-</v>
      </c>
      <c r="BG158" s="242" t="str">
        <f t="shared" si="56"/>
        <v>-</v>
      </c>
      <c r="BH158" s="242" t="str">
        <f t="shared" si="56"/>
        <v>-</v>
      </c>
      <c r="BI158" s="242" t="str">
        <f t="shared" si="73"/>
        <v>-</v>
      </c>
      <c r="BJ158" s="242" t="str">
        <f t="shared" si="57"/>
        <v>-</v>
      </c>
      <c r="BK158" s="242" t="str">
        <f t="shared" si="57"/>
        <v>-</v>
      </c>
      <c r="BL158" s="242" t="str">
        <f t="shared" si="57"/>
        <v>-</v>
      </c>
      <c r="BM158" s="245" t="str" cm="1">
        <f t="array" ref="BM158">IFERROR(INDEX($CD$38:$CD$41, $BT158), "-")</f>
        <v>-</v>
      </c>
      <c r="BN158" s="242" t="str" cm="1">
        <f t="array" ref="BN158">IFERROR(INDEX($CD$38:$CD$41, $BS158), "-")</f>
        <v>-</v>
      </c>
      <c r="BO158" s="242">
        <f t="shared" si="74"/>
        <v>0</v>
      </c>
      <c r="BP158" s="242">
        <f t="shared" si="75"/>
        <v>0</v>
      </c>
      <c r="BQ158" s="247" t="str">
        <f t="shared" si="58"/>
        <v>-</v>
      </c>
      <c r="BR158" s="247" t="str">
        <f t="shared" si="59"/>
        <v>-</v>
      </c>
      <c r="BS158" s="247" t="str">
        <f t="shared" si="60"/>
        <v>-</v>
      </c>
      <c r="BT158" s="247" t="str">
        <f t="shared" si="61"/>
        <v>-</v>
      </c>
      <c r="BU158" s="247">
        <f t="shared" si="76"/>
        <v>0</v>
      </c>
      <c r="BV158" s="247" t="str">
        <f t="shared" si="77"/>
        <v>-</v>
      </c>
      <c r="BW158" s="232"/>
      <c r="CF158" s="232"/>
    </row>
    <row r="159" spans="1:84" ht="12.75" customHeight="1" x14ac:dyDescent="0.2">
      <c r="A159" s="240"/>
      <c r="B159" s="228">
        <v>136</v>
      </c>
      <c r="C159" s="137"/>
      <c r="D159" s="65"/>
      <c r="E159" s="241" t="str">
        <f>IF(ISBLANK(D159), "", VLOOKUP(D159, Z!$A$2:$C$4127, 3, FALSE))</f>
        <v/>
      </c>
      <c r="F159" s="138"/>
      <c r="G159" s="120"/>
      <c r="H159" s="120"/>
      <c r="I159" s="120"/>
      <c r="J159" s="120"/>
      <c r="K159" s="139"/>
      <c r="L159" s="168"/>
      <c r="M159" s="139"/>
      <c r="N159" s="139"/>
      <c r="O159" s="242">
        <f t="shared" si="53"/>
        <v>0</v>
      </c>
      <c r="P159" s="139"/>
      <c r="Q159" s="242">
        <f t="shared" si="62"/>
        <v>0</v>
      </c>
      <c r="R159" s="242" t="str">
        <f t="shared" si="63"/>
        <v>-</v>
      </c>
      <c r="S159" s="140"/>
      <c r="T159" s="141"/>
      <c r="U159" s="120"/>
      <c r="V159" s="139"/>
      <c r="W159" s="166"/>
      <c r="X159" s="243">
        <f t="shared" si="64"/>
        <v>0</v>
      </c>
      <c r="Y159" s="140"/>
      <c r="Z159" s="141"/>
      <c r="AA159" s="139"/>
      <c r="AB159" s="120"/>
      <c r="AC159" s="139"/>
      <c r="AD159" s="166"/>
      <c r="AE159" s="243">
        <f t="shared" si="65"/>
        <v>0</v>
      </c>
      <c r="AF159" s="142"/>
      <c r="AG159" s="137"/>
      <c r="AH159" s="65"/>
      <c r="AI159" s="241" t="str">
        <f>IF(ISBLANK(AH159), "", VLOOKUP(AH159, Z!$A$2:$C$4127, 3, FALSE))</f>
        <v/>
      </c>
      <c r="AJ159" s="143"/>
      <c r="AK159" s="244">
        <f t="shared" si="66"/>
        <v>0</v>
      </c>
      <c r="AL159" s="232"/>
      <c r="AM159" s="242">
        <f t="shared" si="67"/>
        <v>0</v>
      </c>
      <c r="AN159" s="228">
        <f>15</f>
        <v>15</v>
      </c>
      <c r="AO159" s="228">
        <v>0.75</v>
      </c>
      <c r="AP159" s="242" t="str">
        <f t="shared" si="68"/>
        <v>-</v>
      </c>
      <c r="AQ159" s="242" t="str">
        <f t="shared" si="69"/>
        <v>-</v>
      </c>
      <c r="AR159" s="245" t="str" cm="1">
        <f t="array" ref="AR159">IF($AM$20="A",
IFERROR(INDEX($BZ$33:$CC$35, $BQ159,), "-"),
IFERROR(INDEX(($BZ$26:$CC$28,$BZ$29:$CC$31), $BQ159, , $BR159), "-"))</f>
        <v>-</v>
      </c>
      <c r="AS159" s="245"/>
      <c r="AT159" s="245"/>
      <c r="AU159" s="245"/>
      <c r="AV159" s="246" t="str" cm="1">
        <f t="array" ref="AV159">IF($AM$20="A",
IFERROR(INDEX($CE$33:$CE$35, $BQ159), "-"),
IFERROR(INDEX(($CE$26:$CE$28, $CE$29:$CE$31), $BQ159, , $BR159), "-"))</f>
        <v>-</v>
      </c>
      <c r="AW159" s="242" t="str">
        <f t="shared" si="70"/>
        <v>-</v>
      </c>
      <c r="AX159" s="242" t="str">
        <f t="shared" si="54"/>
        <v>-</v>
      </c>
      <c r="AY159" s="242" t="str">
        <f t="shared" si="54"/>
        <v>-</v>
      </c>
      <c r="AZ159" s="242" t="str">
        <f t="shared" si="54"/>
        <v>-</v>
      </c>
      <c r="BA159" s="242" t="str">
        <f t="shared" si="71"/>
        <v>-</v>
      </c>
      <c r="BB159" s="242" t="str">
        <f t="shared" si="55"/>
        <v>-</v>
      </c>
      <c r="BC159" s="242" t="str">
        <f t="shared" si="55"/>
        <v>-</v>
      </c>
      <c r="BD159" s="242" t="str">
        <f t="shared" si="55"/>
        <v>-</v>
      </c>
      <c r="BE159" s="242" t="str">
        <f t="shared" si="72"/>
        <v>-</v>
      </c>
      <c r="BF159" s="242" t="str">
        <f t="shared" si="56"/>
        <v>-</v>
      </c>
      <c r="BG159" s="242" t="str">
        <f t="shared" si="56"/>
        <v>-</v>
      </c>
      <c r="BH159" s="242" t="str">
        <f t="shared" si="56"/>
        <v>-</v>
      </c>
      <c r="BI159" s="242" t="str">
        <f t="shared" si="73"/>
        <v>-</v>
      </c>
      <c r="BJ159" s="242" t="str">
        <f t="shared" si="57"/>
        <v>-</v>
      </c>
      <c r="BK159" s="242" t="str">
        <f t="shared" si="57"/>
        <v>-</v>
      </c>
      <c r="BL159" s="242" t="str">
        <f t="shared" si="57"/>
        <v>-</v>
      </c>
      <c r="BM159" s="245" t="str" cm="1">
        <f t="array" ref="BM159">IFERROR(INDEX($CD$38:$CD$41, $BT159), "-")</f>
        <v>-</v>
      </c>
      <c r="BN159" s="242" t="str" cm="1">
        <f t="array" ref="BN159">IFERROR(INDEX($CD$38:$CD$41, $BS159), "-")</f>
        <v>-</v>
      </c>
      <c r="BO159" s="242">
        <f t="shared" si="74"/>
        <v>0</v>
      </c>
      <c r="BP159" s="242">
        <f t="shared" si="75"/>
        <v>0</v>
      </c>
      <c r="BQ159" s="247" t="str">
        <f t="shared" si="58"/>
        <v>-</v>
      </c>
      <c r="BR159" s="247" t="str">
        <f t="shared" si="59"/>
        <v>-</v>
      </c>
      <c r="BS159" s="247" t="str">
        <f t="shared" si="60"/>
        <v>-</v>
      </c>
      <c r="BT159" s="247" t="str">
        <f t="shared" si="61"/>
        <v>-</v>
      </c>
      <c r="BU159" s="247">
        <f t="shared" si="76"/>
        <v>0</v>
      </c>
      <c r="BV159" s="247" t="str">
        <f t="shared" si="77"/>
        <v>-</v>
      </c>
      <c r="BW159" s="232"/>
      <c r="CF159" s="232"/>
    </row>
    <row r="160" spans="1:84" ht="12.75" customHeight="1" x14ac:dyDescent="0.2">
      <c r="A160" s="240"/>
      <c r="B160" s="228">
        <v>137</v>
      </c>
      <c r="C160" s="137"/>
      <c r="D160" s="65"/>
      <c r="E160" s="241" t="str">
        <f>IF(ISBLANK(D160), "", VLOOKUP(D160, Z!$A$2:$C$4127, 3, FALSE))</f>
        <v/>
      </c>
      <c r="F160" s="138"/>
      <c r="G160" s="120"/>
      <c r="H160" s="120"/>
      <c r="I160" s="120"/>
      <c r="J160" s="120"/>
      <c r="K160" s="139"/>
      <c r="L160" s="168"/>
      <c r="M160" s="139"/>
      <c r="N160" s="139"/>
      <c r="O160" s="242">
        <f t="shared" si="53"/>
        <v>0</v>
      </c>
      <c r="P160" s="139"/>
      <c r="Q160" s="242">
        <f t="shared" si="62"/>
        <v>0</v>
      </c>
      <c r="R160" s="242" t="str">
        <f t="shared" si="63"/>
        <v>-</v>
      </c>
      <c r="S160" s="140"/>
      <c r="T160" s="141"/>
      <c r="U160" s="120"/>
      <c r="V160" s="139"/>
      <c r="W160" s="166"/>
      <c r="X160" s="243">
        <f t="shared" si="64"/>
        <v>0</v>
      </c>
      <c r="Y160" s="140"/>
      <c r="Z160" s="141"/>
      <c r="AA160" s="139"/>
      <c r="AB160" s="120"/>
      <c r="AC160" s="139"/>
      <c r="AD160" s="166"/>
      <c r="AE160" s="243">
        <f t="shared" si="65"/>
        <v>0</v>
      </c>
      <c r="AF160" s="142"/>
      <c r="AG160" s="137"/>
      <c r="AH160" s="65"/>
      <c r="AI160" s="241" t="str">
        <f>IF(ISBLANK(AH160), "", VLOOKUP(AH160, Z!$A$2:$C$4127, 3, FALSE))</f>
        <v/>
      </c>
      <c r="AJ160" s="143"/>
      <c r="AK160" s="244">
        <f t="shared" si="66"/>
        <v>0</v>
      </c>
      <c r="AL160" s="232"/>
      <c r="AM160" s="242">
        <f t="shared" si="67"/>
        <v>0</v>
      </c>
      <c r="AN160" s="228">
        <f>15</f>
        <v>15</v>
      </c>
      <c r="AO160" s="228">
        <v>0.75</v>
      </c>
      <c r="AP160" s="242" t="str">
        <f t="shared" si="68"/>
        <v>-</v>
      </c>
      <c r="AQ160" s="242" t="str">
        <f t="shared" si="69"/>
        <v>-</v>
      </c>
      <c r="AR160" s="245" t="str" cm="1">
        <f t="array" ref="AR160">IF($AM$20="A",
IFERROR(INDEX($BZ$33:$CC$35, $BQ160,), "-"),
IFERROR(INDEX(($BZ$26:$CC$28,$BZ$29:$CC$31), $BQ160, , $BR160), "-"))</f>
        <v>-</v>
      </c>
      <c r="AS160" s="245"/>
      <c r="AT160" s="245"/>
      <c r="AU160" s="245"/>
      <c r="AV160" s="246" t="str" cm="1">
        <f t="array" ref="AV160">IF($AM$20="A",
IFERROR(INDEX($CE$33:$CE$35, $BQ160), "-"),
IFERROR(INDEX(($CE$26:$CE$28, $CE$29:$CE$31), $BQ160, , $BR160), "-"))</f>
        <v>-</v>
      </c>
      <c r="AW160" s="242" t="str">
        <f t="shared" si="70"/>
        <v>-</v>
      </c>
      <c r="AX160" s="242" t="str">
        <f t="shared" si="54"/>
        <v>-</v>
      </c>
      <c r="AY160" s="242" t="str">
        <f t="shared" si="54"/>
        <v>-</v>
      </c>
      <c r="AZ160" s="242" t="str">
        <f t="shared" si="54"/>
        <v>-</v>
      </c>
      <c r="BA160" s="242" t="str">
        <f t="shared" si="71"/>
        <v>-</v>
      </c>
      <c r="BB160" s="242" t="str">
        <f t="shared" si="55"/>
        <v>-</v>
      </c>
      <c r="BC160" s="242" t="str">
        <f t="shared" si="55"/>
        <v>-</v>
      </c>
      <c r="BD160" s="242" t="str">
        <f t="shared" si="55"/>
        <v>-</v>
      </c>
      <c r="BE160" s="242" t="str">
        <f t="shared" si="72"/>
        <v>-</v>
      </c>
      <c r="BF160" s="242" t="str">
        <f t="shared" si="56"/>
        <v>-</v>
      </c>
      <c r="BG160" s="242" t="str">
        <f t="shared" si="56"/>
        <v>-</v>
      </c>
      <c r="BH160" s="242" t="str">
        <f t="shared" si="56"/>
        <v>-</v>
      </c>
      <c r="BI160" s="242" t="str">
        <f t="shared" si="73"/>
        <v>-</v>
      </c>
      <c r="BJ160" s="242" t="str">
        <f t="shared" si="57"/>
        <v>-</v>
      </c>
      <c r="BK160" s="242" t="str">
        <f t="shared" si="57"/>
        <v>-</v>
      </c>
      <c r="BL160" s="242" t="str">
        <f t="shared" si="57"/>
        <v>-</v>
      </c>
      <c r="BM160" s="245" t="str" cm="1">
        <f t="array" ref="BM160">IFERROR(INDEX($CD$38:$CD$41, $BT160), "-")</f>
        <v>-</v>
      </c>
      <c r="BN160" s="242" t="str" cm="1">
        <f t="array" ref="BN160">IFERROR(INDEX($CD$38:$CD$41, $BS160), "-")</f>
        <v>-</v>
      </c>
      <c r="BO160" s="242">
        <f t="shared" si="74"/>
        <v>0</v>
      </c>
      <c r="BP160" s="242">
        <f t="shared" si="75"/>
        <v>0</v>
      </c>
      <c r="BQ160" s="247" t="str">
        <f t="shared" si="58"/>
        <v>-</v>
      </c>
      <c r="BR160" s="247" t="str">
        <f t="shared" si="59"/>
        <v>-</v>
      </c>
      <c r="BS160" s="247" t="str">
        <f t="shared" si="60"/>
        <v>-</v>
      </c>
      <c r="BT160" s="247" t="str">
        <f t="shared" si="61"/>
        <v>-</v>
      </c>
      <c r="BU160" s="247">
        <f t="shared" si="76"/>
        <v>0</v>
      </c>
      <c r="BV160" s="247" t="str">
        <f t="shared" si="77"/>
        <v>-</v>
      </c>
      <c r="BW160" s="232"/>
      <c r="CF160" s="232"/>
    </row>
    <row r="161" spans="1:84" ht="12.75" customHeight="1" x14ac:dyDescent="0.2">
      <c r="A161" s="240"/>
      <c r="B161" s="228">
        <v>138</v>
      </c>
      <c r="C161" s="137"/>
      <c r="D161" s="65"/>
      <c r="E161" s="241" t="str">
        <f>IF(ISBLANK(D161), "", VLOOKUP(D161, Z!$A$2:$C$4127, 3, FALSE))</f>
        <v/>
      </c>
      <c r="F161" s="138"/>
      <c r="G161" s="120"/>
      <c r="H161" s="120"/>
      <c r="I161" s="120"/>
      <c r="J161" s="120"/>
      <c r="K161" s="139"/>
      <c r="L161" s="168"/>
      <c r="M161" s="139"/>
      <c r="N161" s="139"/>
      <c r="O161" s="242">
        <f t="shared" si="53"/>
        <v>0</v>
      </c>
      <c r="P161" s="139"/>
      <c r="Q161" s="242">
        <f t="shared" si="62"/>
        <v>0</v>
      </c>
      <c r="R161" s="242" t="str">
        <f t="shared" si="63"/>
        <v>-</v>
      </c>
      <c r="S161" s="140"/>
      <c r="T161" s="141"/>
      <c r="U161" s="120"/>
      <c r="V161" s="139"/>
      <c r="W161" s="166"/>
      <c r="X161" s="243">
        <f t="shared" si="64"/>
        <v>0</v>
      </c>
      <c r="Y161" s="140"/>
      <c r="Z161" s="141"/>
      <c r="AA161" s="139"/>
      <c r="AB161" s="120"/>
      <c r="AC161" s="139"/>
      <c r="AD161" s="166"/>
      <c r="AE161" s="243">
        <f t="shared" si="65"/>
        <v>0</v>
      </c>
      <c r="AF161" s="142"/>
      <c r="AG161" s="137"/>
      <c r="AH161" s="65"/>
      <c r="AI161" s="241" t="str">
        <f>IF(ISBLANK(AH161), "", VLOOKUP(AH161, Z!$A$2:$C$4127, 3, FALSE))</f>
        <v/>
      </c>
      <c r="AJ161" s="143"/>
      <c r="AK161" s="244">
        <f t="shared" si="66"/>
        <v>0</v>
      </c>
      <c r="AL161" s="232"/>
      <c r="AM161" s="242">
        <f t="shared" si="67"/>
        <v>0</v>
      </c>
      <c r="AN161" s="228">
        <f>15</f>
        <v>15</v>
      </c>
      <c r="AO161" s="228">
        <v>0.75</v>
      </c>
      <c r="AP161" s="242" t="str">
        <f t="shared" si="68"/>
        <v>-</v>
      </c>
      <c r="AQ161" s="242" t="str">
        <f t="shared" si="69"/>
        <v>-</v>
      </c>
      <c r="AR161" s="245" t="str" cm="1">
        <f t="array" ref="AR161">IF($AM$20="A",
IFERROR(INDEX($BZ$33:$CC$35, $BQ161,), "-"),
IFERROR(INDEX(($BZ$26:$CC$28,$BZ$29:$CC$31), $BQ161, , $BR161), "-"))</f>
        <v>-</v>
      </c>
      <c r="AS161" s="245"/>
      <c r="AT161" s="245"/>
      <c r="AU161" s="245"/>
      <c r="AV161" s="246" t="str" cm="1">
        <f t="array" ref="AV161">IF($AM$20="A",
IFERROR(INDEX($CE$33:$CE$35, $BQ161), "-"),
IFERROR(INDEX(($CE$26:$CE$28, $CE$29:$CE$31), $BQ161, , $BR161), "-"))</f>
        <v>-</v>
      </c>
      <c r="AW161" s="242" t="str">
        <f t="shared" si="70"/>
        <v>-</v>
      </c>
      <c r="AX161" s="242" t="str">
        <f t="shared" si="54"/>
        <v>-</v>
      </c>
      <c r="AY161" s="242" t="str">
        <f t="shared" si="54"/>
        <v>-</v>
      </c>
      <c r="AZ161" s="242" t="str">
        <f t="shared" si="54"/>
        <v>-</v>
      </c>
      <c r="BA161" s="242" t="str">
        <f t="shared" si="71"/>
        <v>-</v>
      </c>
      <c r="BB161" s="242" t="str">
        <f t="shared" si="55"/>
        <v>-</v>
      </c>
      <c r="BC161" s="242" t="str">
        <f t="shared" si="55"/>
        <v>-</v>
      </c>
      <c r="BD161" s="242" t="str">
        <f t="shared" si="55"/>
        <v>-</v>
      </c>
      <c r="BE161" s="242" t="str">
        <f t="shared" si="72"/>
        <v>-</v>
      </c>
      <c r="BF161" s="242" t="str">
        <f t="shared" si="56"/>
        <v>-</v>
      </c>
      <c r="BG161" s="242" t="str">
        <f t="shared" si="56"/>
        <v>-</v>
      </c>
      <c r="BH161" s="242" t="str">
        <f t="shared" si="56"/>
        <v>-</v>
      </c>
      <c r="BI161" s="242" t="str">
        <f t="shared" si="73"/>
        <v>-</v>
      </c>
      <c r="BJ161" s="242" t="str">
        <f t="shared" si="57"/>
        <v>-</v>
      </c>
      <c r="BK161" s="242" t="str">
        <f t="shared" si="57"/>
        <v>-</v>
      </c>
      <c r="BL161" s="242" t="str">
        <f t="shared" si="57"/>
        <v>-</v>
      </c>
      <c r="BM161" s="245" t="str" cm="1">
        <f t="array" ref="BM161">IFERROR(INDEX($CD$38:$CD$41, $BT161), "-")</f>
        <v>-</v>
      </c>
      <c r="BN161" s="242" t="str" cm="1">
        <f t="array" ref="BN161">IFERROR(INDEX($CD$38:$CD$41, $BS161), "-")</f>
        <v>-</v>
      </c>
      <c r="BO161" s="242">
        <f t="shared" si="74"/>
        <v>0</v>
      </c>
      <c r="BP161" s="242">
        <f t="shared" si="75"/>
        <v>0</v>
      </c>
      <c r="BQ161" s="247" t="str">
        <f t="shared" si="58"/>
        <v>-</v>
      </c>
      <c r="BR161" s="247" t="str">
        <f t="shared" si="59"/>
        <v>-</v>
      </c>
      <c r="BS161" s="247" t="str">
        <f t="shared" si="60"/>
        <v>-</v>
      </c>
      <c r="BT161" s="247" t="str">
        <f t="shared" si="61"/>
        <v>-</v>
      </c>
      <c r="BU161" s="247">
        <f t="shared" si="76"/>
        <v>0</v>
      </c>
      <c r="BV161" s="247" t="str">
        <f t="shared" si="77"/>
        <v>-</v>
      </c>
      <c r="BW161" s="232"/>
      <c r="CF161" s="232"/>
    </row>
    <row r="162" spans="1:84" ht="12.75" customHeight="1" x14ac:dyDescent="0.2">
      <c r="A162" s="240"/>
      <c r="B162" s="228">
        <v>139</v>
      </c>
      <c r="C162" s="137"/>
      <c r="D162" s="65"/>
      <c r="E162" s="241" t="str">
        <f>IF(ISBLANK(D162), "", VLOOKUP(D162, Z!$A$2:$C$4127, 3, FALSE))</f>
        <v/>
      </c>
      <c r="F162" s="138"/>
      <c r="G162" s="120"/>
      <c r="H162" s="120"/>
      <c r="I162" s="120"/>
      <c r="J162" s="120"/>
      <c r="K162" s="139"/>
      <c r="L162" s="168"/>
      <c r="M162" s="139"/>
      <c r="N162" s="139"/>
      <c r="O162" s="242">
        <f t="shared" si="53"/>
        <v>0</v>
      </c>
      <c r="P162" s="139"/>
      <c r="Q162" s="242">
        <f t="shared" si="62"/>
        <v>0</v>
      </c>
      <c r="R162" s="242" t="str">
        <f t="shared" si="63"/>
        <v>-</v>
      </c>
      <c r="S162" s="140"/>
      <c r="T162" s="141"/>
      <c r="U162" s="120"/>
      <c r="V162" s="139"/>
      <c r="W162" s="166"/>
      <c r="X162" s="243">
        <f t="shared" si="64"/>
        <v>0</v>
      </c>
      <c r="Y162" s="140"/>
      <c r="Z162" s="141"/>
      <c r="AA162" s="139"/>
      <c r="AB162" s="120"/>
      <c r="AC162" s="139"/>
      <c r="AD162" s="166"/>
      <c r="AE162" s="243">
        <f t="shared" si="65"/>
        <v>0</v>
      </c>
      <c r="AF162" s="142"/>
      <c r="AG162" s="137"/>
      <c r="AH162" s="65"/>
      <c r="AI162" s="241" t="str">
        <f>IF(ISBLANK(AH162), "", VLOOKUP(AH162, Z!$A$2:$C$4127, 3, FALSE))</f>
        <v/>
      </c>
      <c r="AJ162" s="143"/>
      <c r="AK162" s="244">
        <f t="shared" si="66"/>
        <v>0</v>
      </c>
      <c r="AL162" s="232"/>
      <c r="AM162" s="242">
        <f t="shared" si="67"/>
        <v>0</v>
      </c>
      <c r="AN162" s="228">
        <f>15</f>
        <v>15</v>
      </c>
      <c r="AO162" s="228">
        <v>0.75</v>
      </c>
      <c r="AP162" s="242" t="str">
        <f t="shared" si="68"/>
        <v>-</v>
      </c>
      <c r="AQ162" s="242" t="str">
        <f t="shared" si="69"/>
        <v>-</v>
      </c>
      <c r="AR162" s="245" t="str" cm="1">
        <f t="array" ref="AR162">IF($AM$20="A",
IFERROR(INDEX($BZ$33:$CC$35, $BQ162,), "-"),
IFERROR(INDEX(($BZ$26:$CC$28,$BZ$29:$CC$31), $BQ162, , $BR162), "-"))</f>
        <v>-</v>
      </c>
      <c r="AS162" s="245"/>
      <c r="AT162" s="245"/>
      <c r="AU162" s="245"/>
      <c r="AV162" s="246" t="str" cm="1">
        <f t="array" ref="AV162">IF($AM$20="A",
IFERROR(INDEX($CE$33:$CE$35, $BQ162), "-"),
IFERROR(INDEX(($CE$26:$CE$28, $CE$29:$CE$31), $BQ162, , $BR162), "-"))</f>
        <v>-</v>
      </c>
      <c r="AW162" s="242" t="str">
        <f t="shared" si="70"/>
        <v>-</v>
      </c>
      <c r="AX162" s="242" t="str">
        <f t="shared" si="54"/>
        <v>-</v>
      </c>
      <c r="AY162" s="242" t="str">
        <f t="shared" si="54"/>
        <v>-</v>
      </c>
      <c r="AZ162" s="242" t="str">
        <f t="shared" si="54"/>
        <v>-</v>
      </c>
      <c r="BA162" s="242" t="str">
        <f t="shared" si="71"/>
        <v>-</v>
      </c>
      <c r="BB162" s="242" t="str">
        <f t="shared" si="55"/>
        <v>-</v>
      </c>
      <c r="BC162" s="242" t="str">
        <f t="shared" si="55"/>
        <v>-</v>
      </c>
      <c r="BD162" s="242" t="str">
        <f t="shared" si="55"/>
        <v>-</v>
      </c>
      <c r="BE162" s="242" t="str">
        <f t="shared" si="72"/>
        <v>-</v>
      </c>
      <c r="BF162" s="242" t="str">
        <f t="shared" si="56"/>
        <v>-</v>
      </c>
      <c r="BG162" s="242" t="str">
        <f t="shared" si="56"/>
        <v>-</v>
      </c>
      <c r="BH162" s="242" t="str">
        <f t="shared" si="56"/>
        <v>-</v>
      </c>
      <c r="BI162" s="242" t="str">
        <f t="shared" si="73"/>
        <v>-</v>
      </c>
      <c r="BJ162" s="242" t="str">
        <f t="shared" si="57"/>
        <v>-</v>
      </c>
      <c r="BK162" s="242" t="str">
        <f t="shared" si="57"/>
        <v>-</v>
      </c>
      <c r="BL162" s="242" t="str">
        <f t="shared" si="57"/>
        <v>-</v>
      </c>
      <c r="BM162" s="245" t="str" cm="1">
        <f t="array" ref="BM162">IFERROR(INDEX($CD$38:$CD$41, $BT162), "-")</f>
        <v>-</v>
      </c>
      <c r="BN162" s="242" t="str" cm="1">
        <f t="array" ref="BN162">IFERROR(INDEX($CD$38:$CD$41, $BS162), "-")</f>
        <v>-</v>
      </c>
      <c r="BO162" s="242">
        <f t="shared" si="74"/>
        <v>0</v>
      </c>
      <c r="BP162" s="242">
        <f t="shared" si="75"/>
        <v>0</v>
      </c>
      <c r="BQ162" s="247" t="str">
        <f t="shared" si="58"/>
        <v>-</v>
      </c>
      <c r="BR162" s="247" t="str">
        <f t="shared" si="59"/>
        <v>-</v>
      </c>
      <c r="BS162" s="247" t="str">
        <f t="shared" si="60"/>
        <v>-</v>
      </c>
      <c r="BT162" s="247" t="str">
        <f t="shared" si="61"/>
        <v>-</v>
      </c>
      <c r="BU162" s="247">
        <f t="shared" si="76"/>
        <v>0</v>
      </c>
      <c r="BV162" s="247" t="str">
        <f t="shared" si="77"/>
        <v>-</v>
      </c>
      <c r="BW162" s="232"/>
      <c r="CF162" s="232"/>
    </row>
    <row r="163" spans="1:84" ht="12.75" customHeight="1" x14ac:dyDescent="0.2">
      <c r="A163" s="240"/>
      <c r="B163" s="228">
        <v>140</v>
      </c>
      <c r="C163" s="137"/>
      <c r="D163" s="65"/>
      <c r="E163" s="241" t="str">
        <f>IF(ISBLANK(D163), "", VLOOKUP(D163, Z!$A$2:$C$4127, 3, FALSE))</f>
        <v/>
      </c>
      <c r="F163" s="138"/>
      <c r="G163" s="120"/>
      <c r="H163" s="120"/>
      <c r="I163" s="120"/>
      <c r="J163" s="120"/>
      <c r="K163" s="139"/>
      <c r="L163" s="168"/>
      <c r="M163" s="139"/>
      <c r="N163" s="139"/>
      <c r="O163" s="242">
        <f t="shared" si="53"/>
        <v>0</v>
      </c>
      <c r="P163" s="139"/>
      <c r="Q163" s="242">
        <f t="shared" si="62"/>
        <v>0</v>
      </c>
      <c r="R163" s="242" t="str">
        <f t="shared" si="63"/>
        <v>-</v>
      </c>
      <c r="S163" s="140"/>
      <c r="T163" s="141"/>
      <c r="U163" s="120"/>
      <c r="V163" s="139"/>
      <c r="W163" s="166"/>
      <c r="X163" s="243">
        <f t="shared" si="64"/>
        <v>0</v>
      </c>
      <c r="Y163" s="140"/>
      <c r="Z163" s="141"/>
      <c r="AA163" s="139"/>
      <c r="AB163" s="120"/>
      <c r="AC163" s="139"/>
      <c r="AD163" s="166"/>
      <c r="AE163" s="243">
        <f t="shared" si="65"/>
        <v>0</v>
      </c>
      <c r="AF163" s="142"/>
      <c r="AG163" s="137"/>
      <c r="AH163" s="65"/>
      <c r="AI163" s="241" t="str">
        <f>IF(ISBLANK(AH163), "", VLOOKUP(AH163, Z!$A$2:$C$4127, 3, FALSE))</f>
        <v/>
      </c>
      <c r="AJ163" s="143"/>
      <c r="AK163" s="244">
        <f t="shared" si="66"/>
        <v>0</v>
      </c>
      <c r="AL163" s="232"/>
      <c r="AM163" s="242">
        <f t="shared" si="67"/>
        <v>0</v>
      </c>
      <c r="AN163" s="228">
        <f>15</f>
        <v>15</v>
      </c>
      <c r="AO163" s="228">
        <v>0.75</v>
      </c>
      <c r="AP163" s="242" t="str">
        <f t="shared" si="68"/>
        <v>-</v>
      </c>
      <c r="AQ163" s="242" t="str">
        <f t="shared" si="69"/>
        <v>-</v>
      </c>
      <c r="AR163" s="245" t="str" cm="1">
        <f t="array" ref="AR163">IF($AM$20="A",
IFERROR(INDEX($BZ$33:$CC$35, $BQ163,), "-"),
IFERROR(INDEX(($BZ$26:$CC$28,$BZ$29:$CC$31), $BQ163, , $BR163), "-"))</f>
        <v>-</v>
      </c>
      <c r="AS163" s="245"/>
      <c r="AT163" s="245"/>
      <c r="AU163" s="245"/>
      <c r="AV163" s="246" t="str" cm="1">
        <f t="array" ref="AV163">IF($AM$20="A",
IFERROR(INDEX($CE$33:$CE$35, $BQ163), "-"),
IFERROR(INDEX(($CE$26:$CE$28, $CE$29:$CE$31), $BQ163, , $BR163), "-"))</f>
        <v>-</v>
      </c>
      <c r="AW163" s="242" t="str">
        <f t="shared" si="70"/>
        <v>-</v>
      </c>
      <c r="AX163" s="242" t="str">
        <f t="shared" si="54"/>
        <v>-</v>
      </c>
      <c r="AY163" s="242" t="str">
        <f t="shared" si="54"/>
        <v>-</v>
      </c>
      <c r="AZ163" s="242" t="str">
        <f t="shared" si="54"/>
        <v>-</v>
      </c>
      <c r="BA163" s="242" t="str">
        <f t="shared" si="71"/>
        <v>-</v>
      </c>
      <c r="BB163" s="242" t="str">
        <f t="shared" si="55"/>
        <v>-</v>
      </c>
      <c r="BC163" s="242" t="str">
        <f t="shared" si="55"/>
        <v>-</v>
      </c>
      <c r="BD163" s="242" t="str">
        <f t="shared" si="55"/>
        <v>-</v>
      </c>
      <c r="BE163" s="242" t="str">
        <f t="shared" si="72"/>
        <v>-</v>
      </c>
      <c r="BF163" s="242" t="str">
        <f t="shared" si="56"/>
        <v>-</v>
      </c>
      <c r="BG163" s="242" t="str">
        <f t="shared" si="56"/>
        <v>-</v>
      </c>
      <c r="BH163" s="242" t="str">
        <f t="shared" si="56"/>
        <v>-</v>
      </c>
      <c r="BI163" s="242" t="str">
        <f t="shared" si="73"/>
        <v>-</v>
      </c>
      <c r="BJ163" s="242" t="str">
        <f t="shared" si="57"/>
        <v>-</v>
      </c>
      <c r="BK163" s="242" t="str">
        <f t="shared" si="57"/>
        <v>-</v>
      </c>
      <c r="BL163" s="242" t="str">
        <f t="shared" si="57"/>
        <v>-</v>
      </c>
      <c r="BM163" s="245" t="str" cm="1">
        <f t="array" ref="BM163">IFERROR(INDEX($CD$38:$CD$41, $BT163), "-")</f>
        <v>-</v>
      </c>
      <c r="BN163" s="242" t="str" cm="1">
        <f t="array" ref="BN163">IFERROR(INDEX($CD$38:$CD$41, $BS163), "-")</f>
        <v>-</v>
      </c>
      <c r="BO163" s="242">
        <f t="shared" si="74"/>
        <v>0</v>
      </c>
      <c r="BP163" s="242">
        <f t="shared" si="75"/>
        <v>0</v>
      </c>
      <c r="BQ163" s="247" t="str">
        <f t="shared" si="58"/>
        <v>-</v>
      </c>
      <c r="BR163" s="247" t="str">
        <f t="shared" si="59"/>
        <v>-</v>
      </c>
      <c r="BS163" s="247" t="str">
        <f t="shared" si="60"/>
        <v>-</v>
      </c>
      <c r="BT163" s="247" t="str">
        <f t="shared" si="61"/>
        <v>-</v>
      </c>
      <c r="BU163" s="247">
        <f t="shared" si="76"/>
        <v>0</v>
      </c>
      <c r="BV163" s="247" t="str">
        <f t="shared" si="77"/>
        <v>-</v>
      </c>
      <c r="BW163" s="232"/>
      <c r="CF163" s="232"/>
    </row>
    <row r="164" spans="1:84" ht="12.75" customHeight="1" x14ac:dyDescent="0.2">
      <c r="A164" s="240"/>
      <c r="B164" s="228">
        <v>141</v>
      </c>
      <c r="C164" s="137"/>
      <c r="D164" s="65"/>
      <c r="E164" s="241" t="str">
        <f>IF(ISBLANK(D164), "", VLOOKUP(D164, Z!$A$2:$C$4127, 3, FALSE))</f>
        <v/>
      </c>
      <c r="F164" s="138"/>
      <c r="G164" s="120"/>
      <c r="H164" s="120"/>
      <c r="I164" s="120"/>
      <c r="J164" s="120"/>
      <c r="K164" s="139"/>
      <c r="L164" s="168"/>
      <c r="M164" s="139"/>
      <c r="N164" s="139"/>
      <c r="O164" s="242">
        <f t="shared" si="53"/>
        <v>0</v>
      </c>
      <c r="P164" s="139"/>
      <c r="Q164" s="242">
        <f t="shared" si="62"/>
        <v>0</v>
      </c>
      <c r="R164" s="242" t="str">
        <f t="shared" si="63"/>
        <v>-</v>
      </c>
      <c r="S164" s="140"/>
      <c r="T164" s="141"/>
      <c r="U164" s="120"/>
      <c r="V164" s="139"/>
      <c r="W164" s="166"/>
      <c r="X164" s="243">
        <f t="shared" si="64"/>
        <v>0</v>
      </c>
      <c r="Y164" s="140"/>
      <c r="Z164" s="141"/>
      <c r="AA164" s="139"/>
      <c r="AB164" s="120"/>
      <c r="AC164" s="139"/>
      <c r="AD164" s="166"/>
      <c r="AE164" s="243">
        <f t="shared" si="65"/>
        <v>0</v>
      </c>
      <c r="AF164" s="142"/>
      <c r="AG164" s="137"/>
      <c r="AH164" s="65"/>
      <c r="AI164" s="241" t="str">
        <f>IF(ISBLANK(AH164), "", VLOOKUP(AH164, Z!$A$2:$C$4127, 3, FALSE))</f>
        <v/>
      </c>
      <c r="AJ164" s="143"/>
      <c r="AK164" s="244">
        <f t="shared" si="66"/>
        <v>0</v>
      </c>
      <c r="AL164" s="232"/>
      <c r="AM164" s="242">
        <f t="shared" si="67"/>
        <v>0</v>
      </c>
      <c r="AN164" s="228">
        <f>15</f>
        <v>15</v>
      </c>
      <c r="AO164" s="228">
        <v>0.75</v>
      </c>
      <c r="AP164" s="242" t="str">
        <f t="shared" si="68"/>
        <v>-</v>
      </c>
      <c r="AQ164" s="242" t="str">
        <f t="shared" si="69"/>
        <v>-</v>
      </c>
      <c r="AR164" s="245" t="str" cm="1">
        <f t="array" ref="AR164">IF($AM$20="A",
IFERROR(INDEX($BZ$33:$CC$35, $BQ164,), "-"),
IFERROR(INDEX(($BZ$26:$CC$28,$BZ$29:$CC$31), $BQ164, , $BR164), "-"))</f>
        <v>-</v>
      </c>
      <c r="AS164" s="245"/>
      <c r="AT164" s="245"/>
      <c r="AU164" s="245"/>
      <c r="AV164" s="246" t="str" cm="1">
        <f t="array" ref="AV164">IF($AM$20="A",
IFERROR(INDEX($CE$33:$CE$35, $BQ164), "-"),
IFERROR(INDEX(($CE$26:$CE$28, $CE$29:$CE$31), $BQ164, , $BR164), "-"))</f>
        <v>-</v>
      </c>
      <c r="AW164" s="242" t="str">
        <f t="shared" si="70"/>
        <v>-</v>
      </c>
      <c r="AX164" s="242" t="str">
        <f t="shared" si="54"/>
        <v>-</v>
      </c>
      <c r="AY164" s="242" t="str">
        <f t="shared" si="54"/>
        <v>-</v>
      </c>
      <c r="AZ164" s="242" t="str">
        <f t="shared" si="54"/>
        <v>-</v>
      </c>
      <c r="BA164" s="242" t="str">
        <f t="shared" si="71"/>
        <v>-</v>
      </c>
      <c r="BB164" s="242" t="str">
        <f t="shared" si="55"/>
        <v>-</v>
      </c>
      <c r="BC164" s="242" t="str">
        <f t="shared" si="55"/>
        <v>-</v>
      </c>
      <c r="BD164" s="242" t="str">
        <f t="shared" si="55"/>
        <v>-</v>
      </c>
      <c r="BE164" s="242" t="str">
        <f t="shared" si="72"/>
        <v>-</v>
      </c>
      <c r="BF164" s="242" t="str">
        <f t="shared" si="56"/>
        <v>-</v>
      </c>
      <c r="BG164" s="242" t="str">
        <f t="shared" si="56"/>
        <v>-</v>
      </c>
      <c r="BH164" s="242" t="str">
        <f t="shared" si="56"/>
        <v>-</v>
      </c>
      <c r="BI164" s="242" t="str">
        <f t="shared" si="73"/>
        <v>-</v>
      </c>
      <c r="BJ164" s="242" t="str">
        <f t="shared" si="57"/>
        <v>-</v>
      </c>
      <c r="BK164" s="242" t="str">
        <f t="shared" si="57"/>
        <v>-</v>
      </c>
      <c r="BL164" s="242" t="str">
        <f t="shared" si="57"/>
        <v>-</v>
      </c>
      <c r="BM164" s="245" t="str" cm="1">
        <f t="array" ref="BM164">IFERROR(INDEX($CD$38:$CD$41, $BT164), "-")</f>
        <v>-</v>
      </c>
      <c r="BN164" s="242" t="str" cm="1">
        <f t="array" ref="BN164">IFERROR(INDEX($CD$38:$CD$41, $BS164), "-")</f>
        <v>-</v>
      </c>
      <c r="BO164" s="242">
        <f t="shared" si="74"/>
        <v>0</v>
      </c>
      <c r="BP164" s="242">
        <f t="shared" si="75"/>
        <v>0</v>
      </c>
      <c r="BQ164" s="247" t="str">
        <f t="shared" si="58"/>
        <v>-</v>
      </c>
      <c r="BR164" s="247" t="str">
        <f t="shared" si="59"/>
        <v>-</v>
      </c>
      <c r="BS164" s="247" t="str">
        <f t="shared" si="60"/>
        <v>-</v>
      </c>
      <c r="BT164" s="247" t="str">
        <f t="shared" si="61"/>
        <v>-</v>
      </c>
      <c r="BU164" s="247">
        <f t="shared" si="76"/>
        <v>0</v>
      </c>
      <c r="BV164" s="247" t="str">
        <f t="shared" si="77"/>
        <v>-</v>
      </c>
      <c r="BW164" s="232"/>
      <c r="CF164" s="232"/>
    </row>
    <row r="165" spans="1:84" ht="12.75" customHeight="1" x14ac:dyDescent="0.2">
      <c r="A165" s="240"/>
      <c r="B165" s="228">
        <v>142</v>
      </c>
      <c r="C165" s="137"/>
      <c r="D165" s="65"/>
      <c r="E165" s="241" t="str">
        <f>IF(ISBLANK(D165), "", VLOOKUP(D165, Z!$A$2:$C$4127, 3, FALSE))</f>
        <v/>
      </c>
      <c r="F165" s="138"/>
      <c r="G165" s="120"/>
      <c r="H165" s="120"/>
      <c r="I165" s="120"/>
      <c r="J165" s="120"/>
      <c r="K165" s="139"/>
      <c r="L165" s="168"/>
      <c r="M165" s="139"/>
      <c r="N165" s="139"/>
      <c r="O165" s="242">
        <f t="shared" si="53"/>
        <v>0</v>
      </c>
      <c r="P165" s="139"/>
      <c r="Q165" s="242">
        <f t="shared" si="62"/>
        <v>0</v>
      </c>
      <c r="R165" s="242" t="str">
        <f t="shared" si="63"/>
        <v>-</v>
      </c>
      <c r="S165" s="140"/>
      <c r="T165" s="141"/>
      <c r="U165" s="120"/>
      <c r="V165" s="139"/>
      <c r="W165" s="166"/>
      <c r="X165" s="243">
        <f t="shared" si="64"/>
        <v>0</v>
      </c>
      <c r="Y165" s="140"/>
      <c r="Z165" s="141"/>
      <c r="AA165" s="139"/>
      <c r="AB165" s="120"/>
      <c r="AC165" s="139"/>
      <c r="AD165" s="166"/>
      <c r="AE165" s="243">
        <f t="shared" si="65"/>
        <v>0</v>
      </c>
      <c r="AF165" s="142"/>
      <c r="AG165" s="137"/>
      <c r="AH165" s="65"/>
      <c r="AI165" s="241" t="str">
        <f>IF(ISBLANK(AH165), "", VLOOKUP(AH165, Z!$A$2:$C$4127, 3, FALSE))</f>
        <v/>
      </c>
      <c r="AJ165" s="143"/>
      <c r="AK165" s="244">
        <f t="shared" si="66"/>
        <v>0</v>
      </c>
      <c r="AL165" s="232"/>
      <c r="AM165" s="242">
        <f t="shared" si="67"/>
        <v>0</v>
      </c>
      <c r="AN165" s="228">
        <f>15</f>
        <v>15</v>
      </c>
      <c r="AO165" s="228">
        <v>0.75</v>
      </c>
      <c r="AP165" s="242" t="str">
        <f t="shared" si="68"/>
        <v>-</v>
      </c>
      <c r="AQ165" s="242" t="str">
        <f t="shared" si="69"/>
        <v>-</v>
      </c>
      <c r="AR165" s="245" t="str" cm="1">
        <f t="array" ref="AR165">IF($AM$20="A",
IFERROR(INDEX($BZ$33:$CC$35, $BQ165,), "-"),
IFERROR(INDEX(($BZ$26:$CC$28,$BZ$29:$CC$31), $BQ165, , $BR165), "-"))</f>
        <v>-</v>
      </c>
      <c r="AS165" s="245"/>
      <c r="AT165" s="245"/>
      <c r="AU165" s="245"/>
      <c r="AV165" s="246" t="str" cm="1">
        <f t="array" ref="AV165">IF($AM$20="A",
IFERROR(INDEX($CE$33:$CE$35, $BQ165), "-"),
IFERROR(INDEX(($CE$26:$CE$28, $CE$29:$CE$31), $BQ165, , $BR165), "-"))</f>
        <v>-</v>
      </c>
      <c r="AW165" s="242" t="str">
        <f t="shared" si="70"/>
        <v>-</v>
      </c>
      <c r="AX165" s="242" t="str">
        <f t="shared" si="54"/>
        <v>-</v>
      </c>
      <c r="AY165" s="242" t="str">
        <f t="shared" si="54"/>
        <v>-</v>
      </c>
      <c r="AZ165" s="242" t="str">
        <f t="shared" si="54"/>
        <v>-</v>
      </c>
      <c r="BA165" s="242" t="str">
        <f t="shared" si="71"/>
        <v>-</v>
      </c>
      <c r="BB165" s="242" t="str">
        <f t="shared" si="55"/>
        <v>-</v>
      </c>
      <c r="BC165" s="242" t="str">
        <f t="shared" si="55"/>
        <v>-</v>
      </c>
      <c r="BD165" s="242" t="str">
        <f t="shared" si="55"/>
        <v>-</v>
      </c>
      <c r="BE165" s="242" t="str">
        <f t="shared" si="72"/>
        <v>-</v>
      </c>
      <c r="BF165" s="242" t="str">
        <f t="shared" si="56"/>
        <v>-</v>
      </c>
      <c r="BG165" s="242" t="str">
        <f t="shared" si="56"/>
        <v>-</v>
      </c>
      <c r="BH165" s="242" t="str">
        <f t="shared" si="56"/>
        <v>-</v>
      </c>
      <c r="BI165" s="242" t="str">
        <f t="shared" si="73"/>
        <v>-</v>
      </c>
      <c r="BJ165" s="242" t="str">
        <f t="shared" si="57"/>
        <v>-</v>
      </c>
      <c r="BK165" s="242" t="str">
        <f t="shared" si="57"/>
        <v>-</v>
      </c>
      <c r="BL165" s="242" t="str">
        <f t="shared" si="57"/>
        <v>-</v>
      </c>
      <c r="BM165" s="245" t="str" cm="1">
        <f t="array" ref="BM165">IFERROR(INDEX($CD$38:$CD$41, $BT165), "-")</f>
        <v>-</v>
      </c>
      <c r="BN165" s="242" t="str" cm="1">
        <f t="array" ref="BN165">IFERROR(INDEX($CD$38:$CD$41, $BS165), "-")</f>
        <v>-</v>
      </c>
      <c r="BO165" s="242">
        <f t="shared" si="74"/>
        <v>0</v>
      </c>
      <c r="BP165" s="242">
        <f t="shared" si="75"/>
        <v>0</v>
      </c>
      <c r="BQ165" s="247" t="str">
        <f t="shared" si="58"/>
        <v>-</v>
      </c>
      <c r="BR165" s="247" t="str">
        <f t="shared" si="59"/>
        <v>-</v>
      </c>
      <c r="BS165" s="247" t="str">
        <f t="shared" si="60"/>
        <v>-</v>
      </c>
      <c r="BT165" s="247" t="str">
        <f t="shared" si="61"/>
        <v>-</v>
      </c>
      <c r="BU165" s="247">
        <f t="shared" si="76"/>
        <v>0</v>
      </c>
      <c r="BV165" s="247" t="str">
        <f t="shared" si="77"/>
        <v>-</v>
      </c>
      <c r="BW165" s="232"/>
      <c r="CF165" s="232"/>
    </row>
    <row r="166" spans="1:84" ht="12.75" customHeight="1" x14ac:dyDescent="0.2">
      <c r="A166" s="240"/>
      <c r="B166" s="228">
        <v>143</v>
      </c>
      <c r="C166" s="137"/>
      <c r="D166" s="65"/>
      <c r="E166" s="241" t="str">
        <f>IF(ISBLANK(D166), "", VLOOKUP(D166, Z!$A$2:$C$4127, 3, FALSE))</f>
        <v/>
      </c>
      <c r="F166" s="138"/>
      <c r="G166" s="120"/>
      <c r="H166" s="120"/>
      <c r="I166" s="120"/>
      <c r="J166" s="120"/>
      <c r="K166" s="139"/>
      <c r="L166" s="168"/>
      <c r="M166" s="139"/>
      <c r="N166" s="139"/>
      <c r="O166" s="242">
        <f t="shared" si="53"/>
        <v>0</v>
      </c>
      <c r="P166" s="139"/>
      <c r="Q166" s="242">
        <f t="shared" si="62"/>
        <v>0</v>
      </c>
      <c r="R166" s="242" t="str">
        <f t="shared" si="63"/>
        <v>-</v>
      </c>
      <c r="S166" s="140"/>
      <c r="T166" s="141"/>
      <c r="U166" s="120"/>
      <c r="V166" s="139"/>
      <c r="W166" s="166"/>
      <c r="X166" s="243">
        <f t="shared" si="64"/>
        <v>0</v>
      </c>
      <c r="Y166" s="140"/>
      <c r="Z166" s="141"/>
      <c r="AA166" s="139"/>
      <c r="AB166" s="120"/>
      <c r="AC166" s="139"/>
      <c r="AD166" s="166"/>
      <c r="AE166" s="243">
        <f t="shared" si="65"/>
        <v>0</v>
      </c>
      <c r="AF166" s="142"/>
      <c r="AG166" s="137"/>
      <c r="AH166" s="65"/>
      <c r="AI166" s="241" t="str">
        <f>IF(ISBLANK(AH166), "", VLOOKUP(AH166, Z!$A$2:$C$4127, 3, FALSE))</f>
        <v/>
      </c>
      <c r="AJ166" s="143"/>
      <c r="AK166" s="244">
        <f t="shared" si="66"/>
        <v>0</v>
      </c>
      <c r="AL166" s="232"/>
      <c r="AM166" s="242">
        <f t="shared" si="67"/>
        <v>0</v>
      </c>
      <c r="AN166" s="228">
        <f>15</f>
        <v>15</v>
      </c>
      <c r="AO166" s="228">
        <v>0.75</v>
      </c>
      <c r="AP166" s="242" t="str">
        <f t="shared" si="68"/>
        <v>-</v>
      </c>
      <c r="AQ166" s="242" t="str">
        <f t="shared" si="69"/>
        <v>-</v>
      </c>
      <c r="AR166" s="245" t="str" cm="1">
        <f t="array" ref="AR166">IF($AM$20="A",
IFERROR(INDEX($BZ$33:$CC$35, $BQ166,), "-"),
IFERROR(INDEX(($BZ$26:$CC$28,$BZ$29:$CC$31), $BQ166, , $BR166), "-"))</f>
        <v>-</v>
      </c>
      <c r="AS166" s="245"/>
      <c r="AT166" s="245"/>
      <c r="AU166" s="245"/>
      <c r="AV166" s="246" t="str" cm="1">
        <f t="array" ref="AV166">IF($AM$20="A",
IFERROR(INDEX($CE$33:$CE$35, $BQ166), "-"),
IFERROR(INDEX(($CE$26:$CE$28, $CE$29:$CE$31), $BQ166, , $BR166), "-"))</f>
        <v>-</v>
      </c>
      <c r="AW166" s="242" t="str">
        <f t="shared" si="70"/>
        <v>-</v>
      </c>
      <c r="AX166" s="242" t="str">
        <f t="shared" si="54"/>
        <v>-</v>
      </c>
      <c r="AY166" s="242" t="str">
        <f t="shared" si="54"/>
        <v>-</v>
      </c>
      <c r="AZ166" s="242" t="str">
        <f t="shared" si="54"/>
        <v>-</v>
      </c>
      <c r="BA166" s="242" t="str">
        <f t="shared" si="71"/>
        <v>-</v>
      </c>
      <c r="BB166" s="242" t="str">
        <f t="shared" si="55"/>
        <v>-</v>
      </c>
      <c r="BC166" s="242" t="str">
        <f t="shared" si="55"/>
        <v>-</v>
      </c>
      <c r="BD166" s="242" t="str">
        <f t="shared" si="55"/>
        <v>-</v>
      </c>
      <c r="BE166" s="242" t="str">
        <f t="shared" si="72"/>
        <v>-</v>
      </c>
      <c r="BF166" s="242" t="str">
        <f t="shared" si="56"/>
        <v>-</v>
      </c>
      <c r="BG166" s="242" t="str">
        <f t="shared" si="56"/>
        <v>-</v>
      </c>
      <c r="BH166" s="242" t="str">
        <f t="shared" si="56"/>
        <v>-</v>
      </c>
      <c r="BI166" s="242" t="str">
        <f t="shared" si="73"/>
        <v>-</v>
      </c>
      <c r="BJ166" s="242" t="str">
        <f t="shared" si="57"/>
        <v>-</v>
      </c>
      <c r="BK166" s="242" t="str">
        <f t="shared" si="57"/>
        <v>-</v>
      </c>
      <c r="BL166" s="242" t="str">
        <f t="shared" si="57"/>
        <v>-</v>
      </c>
      <c r="BM166" s="245" t="str" cm="1">
        <f t="array" ref="BM166">IFERROR(INDEX($CD$38:$CD$41, $BT166), "-")</f>
        <v>-</v>
      </c>
      <c r="BN166" s="242" t="str" cm="1">
        <f t="array" ref="BN166">IFERROR(INDEX($CD$38:$CD$41, $BS166), "-")</f>
        <v>-</v>
      </c>
      <c r="BO166" s="242">
        <f t="shared" si="74"/>
        <v>0</v>
      </c>
      <c r="BP166" s="242">
        <f t="shared" si="75"/>
        <v>0</v>
      </c>
      <c r="BQ166" s="247" t="str">
        <f t="shared" si="58"/>
        <v>-</v>
      </c>
      <c r="BR166" s="247" t="str">
        <f t="shared" si="59"/>
        <v>-</v>
      </c>
      <c r="BS166" s="247" t="str">
        <f t="shared" si="60"/>
        <v>-</v>
      </c>
      <c r="BT166" s="247" t="str">
        <f t="shared" si="61"/>
        <v>-</v>
      </c>
      <c r="BU166" s="247">
        <f t="shared" si="76"/>
        <v>0</v>
      </c>
      <c r="BV166" s="247" t="str">
        <f t="shared" si="77"/>
        <v>-</v>
      </c>
      <c r="BW166" s="232"/>
      <c r="CF166" s="232"/>
    </row>
    <row r="167" spans="1:84" ht="12.75" customHeight="1" x14ac:dyDescent="0.2">
      <c r="A167" s="240"/>
      <c r="B167" s="228">
        <v>144</v>
      </c>
      <c r="C167" s="137"/>
      <c r="D167" s="65"/>
      <c r="E167" s="241" t="str">
        <f>IF(ISBLANK(D167), "", VLOOKUP(D167, Z!$A$2:$C$4127, 3, FALSE))</f>
        <v/>
      </c>
      <c r="F167" s="138"/>
      <c r="G167" s="120"/>
      <c r="H167" s="120"/>
      <c r="I167" s="120"/>
      <c r="J167" s="120"/>
      <c r="K167" s="139"/>
      <c r="L167" s="168"/>
      <c r="M167" s="139"/>
      <c r="N167" s="139"/>
      <c r="O167" s="242">
        <f t="shared" si="53"/>
        <v>0</v>
      </c>
      <c r="P167" s="139"/>
      <c r="Q167" s="242">
        <f t="shared" si="62"/>
        <v>0</v>
      </c>
      <c r="R167" s="242" t="str">
        <f t="shared" si="63"/>
        <v>-</v>
      </c>
      <c r="S167" s="140"/>
      <c r="T167" s="141"/>
      <c r="U167" s="120"/>
      <c r="V167" s="139"/>
      <c r="W167" s="166"/>
      <c r="X167" s="243">
        <f t="shared" si="64"/>
        <v>0</v>
      </c>
      <c r="Y167" s="140"/>
      <c r="Z167" s="141"/>
      <c r="AA167" s="139"/>
      <c r="AB167" s="120"/>
      <c r="AC167" s="139"/>
      <c r="AD167" s="166"/>
      <c r="AE167" s="243">
        <f t="shared" si="65"/>
        <v>0</v>
      </c>
      <c r="AF167" s="142"/>
      <c r="AG167" s="137"/>
      <c r="AH167" s="65"/>
      <c r="AI167" s="241" t="str">
        <f>IF(ISBLANK(AH167), "", VLOOKUP(AH167, Z!$A$2:$C$4127, 3, FALSE))</f>
        <v/>
      </c>
      <c r="AJ167" s="143"/>
      <c r="AK167" s="244">
        <f t="shared" si="66"/>
        <v>0</v>
      </c>
      <c r="AL167" s="232"/>
      <c r="AM167" s="242">
        <f t="shared" si="67"/>
        <v>0</v>
      </c>
      <c r="AN167" s="228">
        <f>15</f>
        <v>15</v>
      </c>
      <c r="AO167" s="228">
        <v>0.75</v>
      </c>
      <c r="AP167" s="242" t="str">
        <f t="shared" si="68"/>
        <v>-</v>
      </c>
      <c r="AQ167" s="242" t="str">
        <f t="shared" si="69"/>
        <v>-</v>
      </c>
      <c r="AR167" s="245" t="str" cm="1">
        <f t="array" ref="AR167">IF($AM$20="A",
IFERROR(INDEX($BZ$33:$CC$35, $BQ167,), "-"),
IFERROR(INDEX(($BZ$26:$CC$28,$BZ$29:$CC$31), $BQ167, , $BR167), "-"))</f>
        <v>-</v>
      </c>
      <c r="AS167" s="245"/>
      <c r="AT167" s="245"/>
      <c r="AU167" s="245"/>
      <c r="AV167" s="246" t="str" cm="1">
        <f t="array" ref="AV167">IF($AM$20="A",
IFERROR(INDEX($CE$33:$CE$35, $BQ167), "-"),
IFERROR(INDEX(($CE$26:$CE$28, $CE$29:$CE$31), $BQ167, , $BR167), "-"))</f>
        <v>-</v>
      </c>
      <c r="AW167" s="242" t="str">
        <f t="shared" si="70"/>
        <v>-</v>
      </c>
      <c r="AX167" s="242" t="str">
        <f t="shared" si="54"/>
        <v>-</v>
      </c>
      <c r="AY167" s="242" t="str">
        <f t="shared" si="54"/>
        <v>-</v>
      </c>
      <c r="AZ167" s="242" t="str">
        <f t="shared" si="54"/>
        <v>-</v>
      </c>
      <c r="BA167" s="242" t="str">
        <f t="shared" si="71"/>
        <v>-</v>
      </c>
      <c r="BB167" s="242" t="str">
        <f t="shared" si="55"/>
        <v>-</v>
      </c>
      <c r="BC167" s="242" t="str">
        <f t="shared" si="55"/>
        <v>-</v>
      </c>
      <c r="BD167" s="242" t="str">
        <f t="shared" si="55"/>
        <v>-</v>
      </c>
      <c r="BE167" s="242" t="str">
        <f t="shared" si="72"/>
        <v>-</v>
      </c>
      <c r="BF167" s="242" t="str">
        <f t="shared" si="56"/>
        <v>-</v>
      </c>
      <c r="BG167" s="242" t="str">
        <f t="shared" si="56"/>
        <v>-</v>
      </c>
      <c r="BH167" s="242" t="str">
        <f t="shared" si="56"/>
        <v>-</v>
      </c>
      <c r="BI167" s="242" t="str">
        <f t="shared" si="73"/>
        <v>-</v>
      </c>
      <c r="BJ167" s="242" t="str">
        <f t="shared" si="57"/>
        <v>-</v>
      </c>
      <c r="BK167" s="242" t="str">
        <f t="shared" si="57"/>
        <v>-</v>
      </c>
      <c r="BL167" s="242" t="str">
        <f t="shared" si="57"/>
        <v>-</v>
      </c>
      <c r="BM167" s="245" t="str" cm="1">
        <f t="array" ref="BM167">IFERROR(INDEX($CD$38:$CD$41, $BT167), "-")</f>
        <v>-</v>
      </c>
      <c r="BN167" s="242" t="str" cm="1">
        <f t="array" ref="BN167">IFERROR(INDEX($CD$38:$CD$41, $BS167), "-")</f>
        <v>-</v>
      </c>
      <c r="BO167" s="242">
        <f t="shared" si="74"/>
        <v>0</v>
      </c>
      <c r="BP167" s="242">
        <f t="shared" si="75"/>
        <v>0</v>
      </c>
      <c r="BQ167" s="247" t="str">
        <f t="shared" si="58"/>
        <v>-</v>
      </c>
      <c r="BR167" s="247" t="str">
        <f t="shared" si="59"/>
        <v>-</v>
      </c>
      <c r="BS167" s="247" t="str">
        <f t="shared" si="60"/>
        <v>-</v>
      </c>
      <c r="BT167" s="247" t="str">
        <f t="shared" si="61"/>
        <v>-</v>
      </c>
      <c r="BU167" s="247">
        <f t="shared" si="76"/>
        <v>0</v>
      </c>
      <c r="BV167" s="247" t="str">
        <f t="shared" si="77"/>
        <v>-</v>
      </c>
      <c r="BW167" s="232"/>
      <c r="CF167" s="232"/>
    </row>
    <row r="168" spans="1:84" ht="12.75" customHeight="1" x14ac:dyDescent="0.2">
      <c r="A168" s="240"/>
      <c r="B168" s="228">
        <v>145</v>
      </c>
      <c r="C168" s="137"/>
      <c r="D168" s="65"/>
      <c r="E168" s="241" t="str">
        <f>IF(ISBLANK(D168), "", VLOOKUP(D168, Z!$A$2:$C$4127, 3, FALSE))</f>
        <v/>
      </c>
      <c r="F168" s="138"/>
      <c r="G168" s="120"/>
      <c r="H168" s="120"/>
      <c r="I168" s="120"/>
      <c r="J168" s="120"/>
      <c r="K168" s="139"/>
      <c r="L168" s="168"/>
      <c r="M168" s="139"/>
      <c r="N168" s="139"/>
      <c r="O168" s="242">
        <f t="shared" si="53"/>
        <v>0</v>
      </c>
      <c r="P168" s="139"/>
      <c r="Q168" s="242">
        <f t="shared" si="62"/>
        <v>0</v>
      </c>
      <c r="R168" s="242" t="str">
        <f t="shared" si="63"/>
        <v>-</v>
      </c>
      <c r="S168" s="140"/>
      <c r="T168" s="141"/>
      <c r="U168" s="120"/>
      <c r="V168" s="139"/>
      <c r="W168" s="166"/>
      <c r="X168" s="243">
        <f t="shared" si="64"/>
        <v>0</v>
      </c>
      <c r="Y168" s="140"/>
      <c r="Z168" s="141"/>
      <c r="AA168" s="139"/>
      <c r="AB168" s="120"/>
      <c r="AC168" s="139"/>
      <c r="AD168" s="166"/>
      <c r="AE168" s="243">
        <f t="shared" si="65"/>
        <v>0</v>
      </c>
      <c r="AF168" s="142"/>
      <c r="AG168" s="137"/>
      <c r="AH168" s="65"/>
      <c r="AI168" s="241" t="str">
        <f>IF(ISBLANK(AH168), "", VLOOKUP(AH168, Z!$A$2:$C$4127, 3, FALSE))</f>
        <v/>
      </c>
      <c r="AJ168" s="143"/>
      <c r="AK168" s="244">
        <f t="shared" si="66"/>
        <v>0</v>
      </c>
      <c r="AL168" s="232"/>
      <c r="AM168" s="242">
        <f t="shared" si="67"/>
        <v>0</v>
      </c>
      <c r="AN168" s="228">
        <f>15</f>
        <v>15</v>
      </c>
      <c r="AO168" s="228">
        <v>0.75</v>
      </c>
      <c r="AP168" s="242" t="str">
        <f t="shared" si="68"/>
        <v>-</v>
      </c>
      <c r="AQ168" s="242" t="str">
        <f t="shared" si="69"/>
        <v>-</v>
      </c>
      <c r="AR168" s="245" t="str" cm="1">
        <f t="array" ref="AR168">IF($AM$20="A",
IFERROR(INDEX($BZ$33:$CC$35, $BQ168,), "-"),
IFERROR(INDEX(($BZ$26:$CC$28,$BZ$29:$CC$31), $BQ168, , $BR168), "-"))</f>
        <v>-</v>
      </c>
      <c r="AS168" s="245"/>
      <c r="AT168" s="245"/>
      <c r="AU168" s="245"/>
      <c r="AV168" s="246" t="str" cm="1">
        <f t="array" ref="AV168">IF($AM$20="A",
IFERROR(INDEX($CE$33:$CE$35, $BQ168), "-"),
IFERROR(INDEX(($CE$26:$CE$28, $CE$29:$CE$31), $BQ168, , $BR168), "-"))</f>
        <v>-</v>
      </c>
      <c r="AW168" s="242" t="str">
        <f t="shared" si="70"/>
        <v>-</v>
      </c>
      <c r="AX168" s="242" t="str">
        <f t="shared" si="54"/>
        <v>-</v>
      </c>
      <c r="AY168" s="242" t="str">
        <f t="shared" si="54"/>
        <v>-</v>
      </c>
      <c r="AZ168" s="242" t="str">
        <f t="shared" si="54"/>
        <v>-</v>
      </c>
      <c r="BA168" s="242" t="str">
        <f t="shared" si="71"/>
        <v>-</v>
      </c>
      <c r="BB168" s="242" t="str">
        <f t="shared" si="55"/>
        <v>-</v>
      </c>
      <c r="BC168" s="242" t="str">
        <f t="shared" si="55"/>
        <v>-</v>
      </c>
      <c r="BD168" s="242" t="str">
        <f t="shared" si="55"/>
        <v>-</v>
      </c>
      <c r="BE168" s="242" t="str">
        <f t="shared" si="72"/>
        <v>-</v>
      </c>
      <c r="BF168" s="242" t="str">
        <f t="shared" si="56"/>
        <v>-</v>
      </c>
      <c r="BG168" s="242" t="str">
        <f t="shared" si="56"/>
        <v>-</v>
      </c>
      <c r="BH168" s="242" t="str">
        <f t="shared" si="56"/>
        <v>-</v>
      </c>
      <c r="BI168" s="242" t="str">
        <f t="shared" si="73"/>
        <v>-</v>
      </c>
      <c r="BJ168" s="242" t="str">
        <f t="shared" si="57"/>
        <v>-</v>
      </c>
      <c r="BK168" s="242" t="str">
        <f t="shared" si="57"/>
        <v>-</v>
      </c>
      <c r="BL168" s="242" t="str">
        <f t="shared" si="57"/>
        <v>-</v>
      </c>
      <c r="BM168" s="245" t="str" cm="1">
        <f t="array" ref="BM168">IFERROR(INDEX($CD$38:$CD$41, $BT168), "-")</f>
        <v>-</v>
      </c>
      <c r="BN168" s="242" t="str" cm="1">
        <f t="array" ref="BN168">IFERROR(INDEX($CD$38:$CD$41, $BS168), "-")</f>
        <v>-</v>
      </c>
      <c r="BO168" s="242">
        <f t="shared" si="74"/>
        <v>0</v>
      </c>
      <c r="BP168" s="242">
        <f t="shared" si="75"/>
        <v>0</v>
      </c>
      <c r="BQ168" s="247" t="str">
        <f t="shared" si="58"/>
        <v>-</v>
      </c>
      <c r="BR168" s="247" t="str">
        <f t="shared" si="59"/>
        <v>-</v>
      </c>
      <c r="BS168" s="247" t="str">
        <f t="shared" si="60"/>
        <v>-</v>
      </c>
      <c r="BT168" s="247" t="str">
        <f t="shared" si="61"/>
        <v>-</v>
      </c>
      <c r="BU168" s="247">
        <f t="shared" si="76"/>
        <v>0</v>
      </c>
      <c r="BV168" s="247" t="str">
        <f t="shared" si="77"/>
        <v>-</v>
      </c>
      <c r="BW168" s="232"/>
      <c r="CF168" s="232"/>
    </row>
    <row r="169" spans="1:84" ht="12.75" customHeight="1" x14ac:dyDescent="0.2">
      <c r="A169" s="240"/>
      <c r="B169" s="228">
        <v>146</v>
      </c>
      <c r="C169" s="137"/>
      <c r="D169" s="65"/>
      <c r="E169" s="241" t="str">
        <f>IF(ISBLANK(D169), "", VLOOKUP(D169, Z!$A$2:$C$4127, 3, FALSE))</f>
        <v/>
      </c>
      <c r="F169" s="138"/>
      <c r="G169" s="120"/>
      <c r="H169" s="120"/>
      <c r="I169" s="120"/>
      <c r="J169" s="120"/>
      <c r="K169" s="139"/>
      <c r="L169" s="168"/>
      <c r="M169" s="139"/>
      <c r="N169" s="139"/>
      <c r="O169" s="242">
        <f t="shared" si="53"/>
        <v>0</v>
      </c>
      <c r="P169" s="139"/>
      <c r="Q169" s="242">
        <f t="shared" si="62"/>
        <v>0</v>
      </c>
      <c r="R169" s="242" t="str">
        <f t="shared" si="63"/>
        <v>-</v>
      </c>
      <c r="S169" s="140"/>
      <c r="T169" s="141"/>
      <c r="U169" s="120"/>
      <c r="V169" s="139"/>
      <c r="W169" s="166"/>
      <c r="X169" s="243">
        <f t="shared" si="64"/>
        <v>0</v>
      </c>
      <c r="Y169" s="140"/>
      <c r="Z169" s="141"/>
      <c r="AA169" s="139"/>
      <c r="AB169" s="120"/>
      <c r="AC169" s="139"/>
      <c r="AD169" s="166"/>
      <c r="AE169" s="243">
        <f t="shared" si="65"/>
        <v>0</v>
      </c>
      <c r="AF169" s="142"/>
      <c r="AG169" s="137"/>
      <c r="AH169" s="65"/>
      <c r="AI169" s="241" t="str">
        <f>IF(ISBLANK(AH169), "", VLOOKUP(AH169, Z!$A$2:$C$4127, 3, FALSE))</f>
        <v/>
      </c>
      <c r="AJ169" s="143"/>
      <c r="AK169" s="244">
        <f t="shared" si="66"/>
        <v>0</v>
      </c>
      <c r="AL169" s="232"/>
      <c r="AM169" s="242">
        <f t="shared" si="67"/>
        <v>0</v>
      </c>
      <c r="AN169" s="228">
        <f>15</f>
        <v>15</v>
      </c>
      <c r="AO169" s="228">
        <v>0.75</v>
      </c>
      <c r="AP169" s="242" t="str">
        <f t="shared" si="68"/>
        <v>-</v>
      </c>
      <c r="AQ169" s="242" t="str">
        <f t="shared" si="69"/>
        <v>-</v>
      </c>
      <c r="AR169" s="245" t="str" cm="1">
        <f t="array" ref="AR169">IF($AM$20="A",
IFERROR(INDEX($BZ$33:$CC$35, $BQ169,), "-"),
IFERROR(INDEX(($BZ$26:$CC$28,$BZ$29:$CC$31), $BQ169, , $BR169), "-"))</f>
        <v>-</v>
      </c>
      <c r="AS169" s="245"/>
      <c r="AT169" s="245"/>
      <c r="AU169" s="245"/>
      <c r="AV169" s="246" t="str" cm="1">
        <f t="array" ref="AV169">IF($AM$20="A",
IFERROR(INDEX($CE$33:$CE$35, $BQ169), "-"),
IFERROR(INDEX(($CE$26:$CE$28, $CE$29:$CE$31), $BQ169, , $BR169), "-"))</f>
        <v>-</v>
      </c>
      <c r="AW169" s="242" t="str">
        <f t="shared" si="70"/>
        <v>-</v>
      </c>
      <c r="AX169" s="242" t="str">
        <f t="shared" si="54"/>
        <v>-</v>
      </c>
      <c r="AY169" s="242" t="str">
        <f t="shared" si="54"/>
        <v>-</v>
      </c>
      <c r="AZ169" s="242" t="str">
        <f t="shared" si="54"/>
        <v>-</v>
      </c>
      <c r="BA169" s="242" t="str">
        <f t="shared" si="71"/>
        <v>-</v>
      </c>
      <c r="BB169" s="242" t="str">
        <f t="shared" si="55"/>
        <v>-</v>
      </c>
      <c r="BC169" s="242" t="str">
        <f t="shared" si="55"/>
        <v>-</v>
      </c>
      <c r="BD169" s="242" t="str">
        <f t="shared" si="55"/>
        <v>-</v>
      </c>
      <c r="BE169" s="242" t="str">
        <f t="shared" si="72"/>
        <v>-</v>
      </c>
      <c r="BF169" s="242" t="str">
        <f t="shared" si="56"/>
        <v>-</v>
      </c>
      <c r="BG169" s="242" t="str">
        <f t="shared" si="56"/>
        <v>-</v>
      </c>
      <c r="BH169" s="242" t="str">
        <f t="shared" si="56"/>
        <v>-</v>
      </c>
      <c r="BI169" s="242" t="str">
        <f t="shared" si="73"/>
        <v>-</v>
      </c>
      <c r="BJ169" s="242" t="str">
        <f t="shared" si="57"/>
        <v>-</v>
      </c>
      <c r="BK169" s="242" t="str">
        <f t="shared" si="57"/>
        <v>-</v>
      </c>
      <c r="BL169" s="242" t="str">
        <f t="shared" si="57"/>
        <v>-</v>
      </c>
      <c r="BM169" s="245" t="str" cm="1">
        <f t="array" ref="BM169">IFERROR(INDEX($CD$38:$CD$41, $BT169), "-")</f>
        <v>-</v>
      </c>
      <c r="BN169" s="242" t="str" cm="1">
        <f t="array" ref="BN169">IFERROR(INDEX($CD$38:$CD$41, $BS169), "-")</f>
        <v>-</v>
      </c>
      <c r="BO169" s="242">
        <f t="shared" si="74"/>
        <v>0</v>
      </c>
      <c r="BP169" s="242">
        <f t="shared" si="75"/>
        <v>0</v>
      </c>
      <c r="BQ169" s="247" t="str">
        <f t="shared" si="58"/>
        <v>-</v>
      </c>
      <c r="BR169" s="247" t="str">
        <f t="shared" si="59"/>
        <v>-</v>
      </c>
      <c r="BS169" s="247" t="str">
        <f t="shared" si="60"/>
        <v>-</v>
      </c>
      <c r="BT169" s="247" t="str">
        <f t="shared" si="61"/>
        <v>-</v>
      </c>
      <c r="BU169" s="247">
        <f t="shared" si="76"/>
        <v>0</v>
      </c>
      <c r="BV169" s="247" t="str">
        <f t="shared" si="77"/>
        <v>-</v>
      </c>
      <c r="BW169" s="232"/>
      <c r="CF169" s="232"/>
    </row>
    <row r="170" spans="1:84" ht="12.75" customHeight="1" x14ac:dyDescent="0.2">
      <c r="A170" s="240"/>
      <c r="B170" s="228">
        <v>147</v>
      </c>
      <c r="C170" s="137"/>
      <c r="D170" s="65"/>
      <c r="E170" s="241" t="str">
        <f>IF(ISBLANK(D170), "", VLOOKUP(D170, Z!$A$2:$C$4127, 3, FALSE))</f>
        <v/>
      </c>
      <c r="F170" s="138"/>
      <c r="G170" s="120"/>
      <c r="H170" s="120"/>
      <c r="I170" s="120"/>
      <c r="J170" s="120"/>
      <c r="K170" s="139"/>
      <c r="L170" s="168"/>
      <c r="M170" s="139"/>
      <c r="N170" s="139"/>
      <c r="O170" s="242">
        <f t="shared" si="53"/>
        <v>0</v>
      </c>
      <c r="P170" s="139"/>
      <c r="Q170" s="242">
        <f t="shared" si="62"/>
        <v>0</v>
      </c>
      <c r="R170" s="242" t="str">
        <f t="shared" si="63"/>
        <v>-</v>
      </c>
      <c r="S170" s="140"/>
      <c r="T170" s="141"/>
      <c r="U170" s="120"/>
      <c r="V170" s="139"/>
      <c r="W170" s="166"/>
      <c r="X170" s="243">
        <f t="shared" si="64"/>
        <v>0</v>
      </c>
      <c r="Y170" s="140"/>
      <c r="Z170" s="141"/>
      <c r="AA170" s="139"/>
      <c r="AB170" s="120"/>
      <c r="AC170" s="139"/>
      <c r="AD170" s="166"/>
      <c r="AE170" s="243">
        <f t="shared" si="65"/>
        <v>0</v>
      </c>
      <c r="AF170" s="142"/>
      <c r="AG170" s="137"/>
      <c r="AH170" s="65"/>
      <c r="AI170" s="241" t="str">
        <f>IF(ISBLANK(AH170), "", VLOOKUP(AH170, Z!$A$2:$C$4127, 3, FALSE))</f>
        <v/>
      </c>
      <c r="AJ170" s="143"/>
      <c r="AK170" s="244">
        <f t="shared" si="66"/>
        <v>0</v>
      </c>
      <c r="AL170" s="232"/>
      <c r="AM170" s="242">
        <f t="shared" si="67"/>
        <v>0</v>
      </c>
      <c r="AN170" s="228">
        <f>15</f>
        <v>15</v>
      </c>
      <c r="AO170" s="228">
        <v>0.75</v>
      </c>
      <c r="AP170" s="242" t="str">
        <f t="shared" si="68"/>
        <v>-</v>
      </c>
      <c r="AQ170" s="242" t="str">
        <f t="shared" si="69"/>
        <v>-</v>
      </c>
      <c r="AR170" s="245" t="str" cm="1">
        <f t="array" ref="AR170">IF($AM$20="A",
IFERROR(INDEX($BZ$33:$CC$35, $BQ170,), "-"),
IFERROR(INDEX(($BZ$26:$CC$28,$BZ$29:$CC$31), $BQ170, , $BR170), "-"))</f>
        <v>-</v>
      </c>
      <c r="AS170" s="245"/>
      <c r="AT170" s="245"/>
      <c r="AU170" s="245"/>
      <c r="AV170" s="246" t="str" cm="1">
        <f t="array" ref="AV170">IF($AM$20="A",
IFERROR(INDEX($CE$33:$CE$35, $BQ170), "-"),
IFERROR(INDEX(($CE$26:$CE$28, $CE$29:$CE$31), $BQ170, , $BR170), "-"))</f>
        <v>-</v>
      </c>
      <c r="AW170" s="242" t="str">
        <f t="shared" si="70"/>
        <v>-</v>
      </c>
      <c r="AX170" s="242" t="str">
        <f t="shared" si="54"/>
        <v>-</v>
      </c>
      <c r="AY170" s="242" t="str">
        <f t="shared" si="54"/>
        <v>-</v>
      </c>
      <c r="AZ170" s="242" t="str">
        <f t="shared" si="54"/>
        <v>-</v>
      </c>
      <c r="BA170" s="242" t="str">
        <f t="shared" si="71"/>
        <v>-</v>
      </c>
      <c r="BB170" s="242" t="str">
        <f t="shared" si="55"/>
        <v>-</v>
      </c>
      <c r="BC170" s="242" t="str">
        <f t="shared" si="55"/>
        <v>-</v>
      </c>
      <c r="BD170" s="242" t="str">
        <f t="shared" si="55"/>
        <v>-</v>
      </c>
      <c r="BE170" s="242" t="str">
        <f t="shared" si="72"/>
        <v>-</v>
      </c>
      <c r="BF170" s="242" t="str">
        <f t="shared" si="56"/>
        <v>-</v>
      </c>
      <c r="BG170" s="242" t="str">
        <f t="shared" si="56"/>
        <v>-</v>
      </c>
      <c r="BH170" s="242" t="str">
        <f t="shared" si="56"/>
        <v>-</v>
      </c>
      <c r="BI170" s="242" t="str">
        <f t="shared" si="73"/>
        <v>-</v>
      </c>
      <c r="BJ170" s="242" t="str">
        <f t="shared" si="57"/>
        <v>-</v>
      </c>
      <c r="BK170" s="242" t="str">
        <f t="shared" si="57"/>
        <v>-</v>
      </c>
      <c r="BL170" s="242" t="str">
        <f t="shared" si="57"/>
        <v>-</v>
      </c>
      <c r="BM170" s="245" t="str" cm="1">
        <f t="array" ref="BM170">IFERROR(INDEX($CD$38:$CD$41, $BT170), "-")</f>
        <v>-</v>
      </c>
      <c r="BN170" s="242" t="str" cm="1">
        <f t="array" ref="BN170">IFERROR(INDEX($CD$38:$CD$41, $BS170), "-")</f>
        <v>-</v>
      </c>
      <c r="BO170" s="242">
        <f t="shared" si="74"/>
        <v>0</v>
      </c>
      <c r="BP170" s="242">
        <f t="shared" si="75"/>
        <v>0</v>
      </c>
      <c r="BQ170" s="247" t="str">
        <f t="shared" si="58"/>
        <v>-</v>
      </c>
      <c r="BR170" s="247" t="str">
        <f t="shared" si="59"/>
        <v>-</v>
      </c>
      <c r="BS170" s="247" t="str">
        <f t="shared" si="60"/>
        <v>-</v>
      </c>
      <c r="BT170" s="247" t="str">
        <f t="shared" si="61"/>
        <v>-</v>
      </c>
      <c r="BU170" s="247">
        <f t="shared" si="76"/>
        <v>0</v>
      </c>
      <c r="BV170" s="247" t="str">
        <f t="shared" si="77"/>
        <v>-</v>
      </c>
      <c r="BW170" s="232"/>
      <c r="CF170" s="232"/>
    </row>
    <row r="171" spans="1:84" ht="12.75" customHeight="1" x14ac:dyDescent="0.2">
      <c r="A171" s="240"/>
      <c r="B171" s="228">
        <v>148</v>
      </c>
      <c r="C171" s="137"/>
      <c r="D171" s="65"/>
      <c r="E171" s="241" t="str">
        <f>IF(ISBLANK(D171), "", VLOOKUP(D171, Z!$A$2:$C$4127, 3, FALSE))</f>
        <v/>
      </c>
      <c r="F171" s="138"/>
      <c r="G171" s="120"/>
      <c r="H171" s="120"/>
      <c r="I171" s="120"/>
      <c r="J171" s="120"/>
      <c r="K171" s="139"/>
      <c r="L171" s="168"/>
      <c r="M171" s="139"/>
      <c r="N171" s="139"/>
      <c r="O171" s="242">
        <f t="shared" si="53"/>
        <v>0</v>
      </c>
      <c r="P171" s="139"/>
      <c r="Q171" s="242">
        <f t="shared" si="62"/>
        <v>0</v>
      </c>
      <c r="R171" s="242" t="str">
        <f t="shared" si="63"/>
        <v>-</v>
      </c>
      <c r="S171" s="140"/>
      <c r="T171" s="141"/>
      <c r="U171" s="120"/>
      <c r="V171" s="139"/>
      <c r="W171" s="166"/>
      <c r="X171" s="243">
        <f t="shared" si="64"/>
        <v>0</v>
      </c>
      <c r="Y171" s="140"/>
      <c r="Z171" s="141"/>
      <c r="AA171" s="139"/>
      <c r="AB171" s="120"/>
      <c r="AC171" s="139"/>
      <c r="AD171" s="166"/>
      <c r="AE171" s="243">
        <f t="shared" si="65"/>
        <v>0</v>
      </c>
      <c r="AF171" s="142"/>
      <c r="AG171" s="137"/>
      <c r="AH171" s="65"/>
      <c r="AI171" s="241" t="str">
        <f>IF(ISBLANK(AH171), "", VLOOKUP(AH171, Z!$A$2:$C$4127, 3, FALSE))</f>
        <v/>
      </c>
      <c r="AJ171" s="143"/>
      <c r="AK171" s="244">
        <f t="shared" si="66"/>
        <v>0</v>
      </c>
      <c r="AL171" s="232"/>
      <c r="AM171" s="242">
        <f t="shared" si="67"/>
        <v>0</v>
      </c>
      <c r="AN171" s="228">
        <f>15</f>
        <v>15</v>
      </c>
      <c r="AO171" s="228">
        <v>0.75</v>
      </c>
      <c r="AP171" s="242" t="str">
        <f t="shared" si="68"/>
        <v>-</v>
      </c>
      <c r="AQ171" s="242" t="str">
        <f t="shared" si="69"/>
        <v>-</v>
      </c>
      <c r="AR171" s="245" t="str" cm="1">
        <f t="array" ref="AR171">IF($AM$20="A",
IFERROR(INDEX($BZ$33:$CC$35, $BQ171,), "-"),
IFERROR(INDEX(($BZ$26:$CC$28,$BZ$29:$CC$31), $BQ171, , $BR171), "-"))</f>
        <v>-</v>
      </c>
      <c r="AS171" s="245"/>
      <c r="AT171" s="245"/>
      <c r="AU171" s="245"/>
      <c r="AV171" s="246" t="str" cm="1">
        <f t="array" ref="AV171">IF($AM$20="A",
IFERROR(INDEX($CE$33:$CE$35, $BQ171), "-"),
IFERROR(INDEX(($CE$26:$CE$28, $CE$29:$CE$31), $BQ171, , $BR171), "-"))</f>
        <v>-</v>
      </c>
      <c r="AW171" s="242" t="str">
        <f t="shared" si="70"/>
        <v>-</v>
      </c>
      <c r="AX171" s="242" t="str">
        <f t="shared" si="54"/>
        <v>-</v>
      </c>
      <c r="AY171" s="242" t="str">
        <f t="shared" si="54"/>
        <v>-</v>
      </c>
      <c r="AZ171" s="242" t="str">
        <f t="shared" si="54"/>
        <v>-</v>
      </c>
      <c r="BA171" s="242" t="str">
        <f t="shared" si="71"/>
        <v>-</v>
      </c>
      <c r="BB171" s="242" t="str">
        <f t="shared" si="55"/>
        <v>-</v>
      </c>
      <c r="BC171" s="242" t="str">
        <f t="shared" si="55"/>
        <v>-</v>
      </c>
      <c r="BD171" s="242" t="str">
        <f t="shared" si="55"/>
        <v>-</v>
      </c>
      <c r="BE171" s="242" t="str">
        <f t="shared" si="72"/>
        <v>-</v>
      </c>
      <c r="BF171" s="242" t="str">
        <f t="shared" si="56"/>
        <v>-</v>
      </c>
      <c r="BG171" s="242" t="str">
        <f t="shared" si="56"/>
        <v>-</v>
      </c>
      <c r="BH171" s="242" t="str">
        <f t="shared" si="56"/>
        <v>-</v>
      </c>
      <c r="BI171" s="242" t="str">
        <f t="shared" si="73"/>
        <v>-</v>
      </c>
      <c r="BJ171" s="242" t="str">
        <f t="shared" si="57"/>
        <v>-</v>
      </c>
      <c r="BK171" s="242" t="str">
        <f t="shared" si="57"/>
        <v>-</v>
      </c>
      <c r="BL171" s="242" t="str">
        <f t="shared" si="57"/>
        <v>-</v>
      </c>
      <c r="BM171" s="245" t="str" cm="1">
        <f t="array" ref="BM171">IFERROR(INDEX($CD$38:$CD$41, $BT171), "-")</f>
        <v>-</v>
      </c>
      <c r="BN171" s="242" t="str" cm="1">
        <f t="array" ref="BN171">IFERROR(INDEX($CD$38:$CD$41, $BS171), "-")</f>
        <v>-</v>
      </c>
      <c r="BO171" s="242">
        <f t="shared" si="74"/>
        <v>0</v>
      </c>
      <c r="BP171" s="242">
        <f t="shared" si="75"/>
        <v>0</v>
      </c>
      <c r="BQ171" s="247" t="str">
        <f t="shared" si="58"/>
        <v>-</v>
      </c>
      <c r="BR171" s="247" t="str">
        <f t="shared" si="59"/>
        <v>-</v>
      </c>
      <c r="BS171" s="247" t="str">
        <f t="shared" si="60"/>
        <v>-</v>
      </c>
      <c r="BT171" s="247" t="str">
        <f t="shared" si="61"/>
        <v>-</v>
      </c>
      <c r="BU171" s="247">
        <f t="shared" si="76"/>
        <v>0</v>
      </c>
      <c r="BV171" s="247" t="str">
        <f t="shared" si="77"/>
        <v>-</v>
      </c>
      <c r="BW171" s="232"/>
      <c r="CF171" s="232"/>
    </row>
    <row r="172" spans="1:84" ht="12.75" customHeight="1" x14ac:dyDescent="0.2">
      <c r="A172" s="240"/>
      <c r="B172" s="228">
        <v>149</v>
      </c>
      <c r="C172" s="137"/>
      <c r="D172" s="65"/>
      <c r="E172" s="241" t="str">
        <f>IF(ISBLANK(D172), "", VLOOKUP(D172, Z!$A$2:$C$4127, 3, FALSE))</f>
        <v/>
      </c>
      <c r="F172" s="138"/>
      <c r="G172" s="120"/>
      <c r="H172" s="120"/>
      <c r="I172" s="120"/>
      <c r="J172" s="120"/>
      <c r="K172" s="139"/>
      <c r="L172" s="168"/>
      <c r="M172" s="139"/>
      <c r="N172" s="139"/>
      <c r="O172" s="242">
        <f t="shared" si="53"/>
        <v>0</v>
      </c>
      <c r="P172" s="139"/>
      <c r="Q172" s="242">
        <f t="shared" si="62"/>
        <v>0</v>
      </c>
      <c r="R172" s="242" t="str">
        <f t="shared" si="63"/>
        <v>-</v>
      </c>
      <c r="S172" s="140"/>
      <c r="T172" s="141"/>
      <c r="U172" s="120"/>
      <c r="V172" s="139"/>
      <c r="W172" s="166"/>
      <c r="X172" s="243">
        <f t="shared" si="64"/>
        <v>0</v>
      </c>
      <c r="Y172" s="140"/>
      <c r="Z172" s="141"/>
      <c r="AA172" s="139"/>
      <c r="AB172" s="120"/>
      <c r="AC172" s="139"/>
      <c r="AD172" s="166"/>
      <c r="AE172" s="243">
        <f t="shared" si="65"/>
        <v>0</v>
      </c>
      <c r="AF172" s="142"/>
      <c r="AG172" s="137"/>
      <c r="AH172" s="65"/>
      <c r="AI172" s="241" t="str">
        <f>IF(ISBLANK(AH172), "", VLOOKUP(AH172, Z!$A$2:$C$4127, 3, FALSE))</f>
        <v/>
      </c>
      <c r="AJ172" s="143"/>
      <c r="AK172" s="244">
        <f t="shared" si="66"/>
        <v>0</v>
      </c>
      <c r="AL172" s="232"/>
      <c r="AM172" s="242">
        <f t="shared" si="67"/>
        <v>0</v>
      </c>
      <c r="AN172" s="228">
        <f>15</f>
        <v>15</v>
      </c>
      <c r="AO172" s="228">
        <v>0.75</v>
      </c>
      <c r="AP172" s="242" t="str">
        <f t="shared" si="68"/>
        <v>-</v>
      </c>
      <c r="AQ172" s="242" t="str">
        <f t="shared" si="69"/>
        <v>-</v>
      </c>
      <c r="AR172" s="245" t="str" cm="1">
        <f t="array" ref="AR172">IF($AM$20="A",
IFERROR(INDEX($BZ$33:$CC$35, $BQ172,), "-"),
IFERROR(INDEX(($BZ$26:$CC$28,$BZ$29:$CC$31), $BQ172, , $BR172), "-"))</f>
        <v>-</v>
      </c>
      <c r="AS172" s="245"/>
      <c r="AT172" s="245"/>
      <c r="AU172" s="245"/>
      <c r="AV172" s="246" t="str" cm="1">
        <f t="array" ref="AV172">IF($AM$20="A",
IFERROR(INDEX($CE$33:$CE$35, $BQ172), "-"),
IFERROR(INDEX(($CE$26:$CE$28, $CE$29:$CE$31), $BQ172, , $BR172), "-"))</f>
        <v>-</v>
      </c>
      <c r="AW172" s="242" t="str">
        <f t="shared" si="70"/>
        <v>-</v>
      </c>
      <c r="AX172" s="242" t="str">
        <f t="shared" si="54"/>
        <v>-</v>
      </c>
      <c r="AY172" s="242" t="str">
        <f t="shared" si="54"/>
        <v>-</v>
      </c>
      <c r="AZ172" s="242" t="str">
        <f t="shared" si="54"/>
        <v>-</v>
      </c>
      <c r="BA172" s="242" t="str">
        <f t="shared" si="71"/>
        <v>-</v>
      </c>
      <c r="BB172" s="242" t="str">
        <f t="shared" si="55"/>
        <v>-</v>
      </c>
      <c r="BC172" s="242" t="str">
        <f t="shared" si="55"/>
        <v>-</v>
      </c>
      <c r="BD172" s="242" t="str">
        <f t="shared" si="55"/>
        <v>-</v>
      </c>
      <c r="BE172" s="242" t="str">
        <f t="shared" si="72"/>
        <v>-</v>
      </c>
      <c r="BF172" s="242" t="str">
        <f t="shared" si="56"/>
        <v>-</v>
      </c>
      <c r="BG172" s="242" t="str">
        <f t="shared" si="56"/>
        <v>-</v>
      </c>
      <c r="BH172" s="242" t="str">
        <f t="shared" si="56"/>
        <v>-</v>
      </c>
      <c r="BI172" s="242" t="str">
        <f t="shared" si="73"/>
        <v>-</v>
      </c>
      <c r="BJ172" s="242" t="str">
        <f t="shared" si="57"/>
        <v>-</v>
      </c>
      <c r="BK172" s="242" t="str">
        <f t="shared" si="57"/>
        <v>-</v>
      </c>
      <c r="BL172" s="242" t="str">
        <f t="shared" si="57"/>
        <v>-</v>
      </c>
      <c r="BM172" s="245" t="str" cm="1">
        <f t="array" ref="BM172">IFERROR(INDEX($CD$38:$CD$41, $BT172), "-")</f>
        <v>-</v>
      </c>
      <c r="BN172" s="242" t="str" cm="1">
        <f t="array" ref="BN172">IFERROR(INDEX($CD$38:$CD$41, $BS172), "-")</f>
        <v>-</v>
      </c>
      <c r="BO172" s="242">
        <f t="shared" si="74"/>
        <v>0</v>
      </c>
      <c r="BP172" s="242">
        <f t="shared" si="75"/>
        <v>0</v>
      </c>
      <c r="BQ172" s="247" t="str">
        <f t="shared" si="58"/>
        <v>-</v>
      </c>
      <c r="BR172" s="247" t="str">
        <f t="shared" si="59"/>
        <v>-</v>
      </c>
      <c r="BS172" s="247" t="str">
        <f t="shared" si="60"/>
        <v>-</v>
      </c>
      <c r="BT172" s="247" t="str">
        <f t="shared" si="61"/>
        <v>-</v>
      </c>
      <c r="BU172" s="247">
        <f t="shared" si="76"/>
        <v>0</v>
      </c>
      <c r="BV172" s="247" t="str">
        <f t="shared" si="77"/>
        <v>-</v>
      </c>
      <c r="BW172" s="232"/>
      <c r="CF172" s="232"/>
    </row>
    <row r="173" spans="1:84" ht="12.75" customHeight="1" x14ac:dyDescent="0.2">
      <c r="A173" s="240"/>
      <c r="B173" s="228">
        <v>150</v>
      </c>
      <c r="C173" s="137"/>
      <c r="D173" s="65"/>
      <c r="E173" s="241" t="str">
        <f>IF(ISBLANK(D173), "", VLOOKUP(D173, Z!$A$2:$C$4127, 3, FALSE))</f>
        <v/>
      </c>
      <c r="F173" s="138"/>
      <c r="G173" s="120"/>
      <c r="H173" s="120"/>
      <c r="I173" s="120"/>
      <c r="J173" s="120"/>
      <c r="K173" s="139"/>
      <c r="L173" s="168"/>
      <c r="M173" s="139"/>
      <c r="N173" s="139"/>
      <c r="O173" s="242">
        <f t="shared" si="53"/>
        <v>0</v>
      </c>
      <c r="P173" s="139"/>
      <c r="Q173" s="242">
        <f t="shared" si="62"/>
        <v>0</v>
      </c>
      <c r="R173" s="242" t="str">
        <f t="shared" si="63"/>
        <v>-</v>
      </c>
      <c r="S173" s="140"/>
      <c r="T173" s="141"/>
      <c r="U173" s="120"/>
      <c r="V173" s="139"/>
      <c r="W173" s="166"/>
      <c r="X173" s="243">
        <f t="shared" si="64"/>
        <v>0</v>
      </c>
      <c r="Y173" s="140"/>
      <c r="Z173" s="141"/>
      <c r="AA173" s="139"/>
      <c r="AB173" s="120"/>
      <c r="AC173" s="139"/>
      <c r="AD173" s="166"/>
      <c r="AE173" s="243">
        <f t="shared" si="65"/>
        <v>0</v>
      </c>
      <c r="AF173" s="142"/>
      <c r="AG173" s="137"/>
      <c r="AH173" s="65"/>
      <c r="AI173" s="241" t="str">
        <f>IF(ISBLANK(AH173), "", VLOOKUP(AH173, Z!$A$2:$C$4127, 3, FALSE))</f>
        <v/>
      </c>
      <c r="AJ173" s="143"/>
      <c r="AK173" s="244">
        <f t="shared" si="66"/>
        <v>0</v>
      </c>
      <c r="AL173" s="232"/>
      <c r="AM173" s="242">
        <f t="shared" si="67"/>
        <v>0</v>
      </c>
      <c r="AN173" s="228">
        <f>15</f>
        <v>15</v>
      </c>
      <c r="AO173" s="228">
        <v>0.75</v>
      </c>
      <c r="AP173" s="242" t="str">
        <f t="shared" si="68"/>
        <v>-</v>
      </c>
      <c r="AQ173" s="242" t="str">
        <f t="shared" si="69"/>
        <v>-</v>
      </c>
      <c r="AR173" s="245" t="str" cm="1">
        <f t="array" ref="AR173">IF($AM$20="A",
IFERROR(INDEX($BZ$33:$CC$35, $BQ173,), "-"),
IFERROR(INDEX(($BZ$26:$CC$28,$BZ$29:$CC$31), $BQ173, , $BR173), "-"))</f>
        <v>-</v>
      </c>
      <c r="AS173" s="245"/>
      <c r="AT173" s="245"/>
      <c r="AU173" s="245"/>
      <c r="AV173" s="246" t="str" cm="1">
        <f t="array" ref="AV173">IF($AM$20="A",
IFERROR(INDEX($CE$33:$CE$35, $BQ173), "-"),
IFERROR(INDEX(($CE$26:$CE$28, $CE$29:$CE$31), $BQ173, , $BR173), "-"))</f>
        <v>-</v>
      </c>
      <c r="AW173" s="242" t="str">
        <f t="shared" si="70"/>
        <v>-</v>
      </c>
      <c r="AX173" s="242" t="str">
        <f t="shared" si="54"/>
        <v>-</v>
      </c>
      <c r="AY173" s="242" t="str">
        <f t="shared" si="54"/>
        <v>-</v>
      </c>
      <c r="AZ173" s="242" t="str">
        <f t="shared" si="54"/>
        <v>-</v>
      </c>
      <c r="BA173" s="242" t="str">
        <f t="shared" si="71"/>
        <v>-</v>
      </c>
      <c r="BB173" s="242" t="str">
        <f t="shared" si="55"/>
        <v>-</v>
      </c>
      <c r="BC173" s="242" t="str">
        <f t="shared" si="55"/>
        <v>-</v>
      </c>
      <c r="BD173" s="242" t="str">
        <f t="shared" si="55"/>
        <v>-</v>
      </c>
      <c r="BE173" s="242" t="str">
        <f t="shared" si="72"/>
        <v>-</v>
      </c>
      <c r="BF173" s="242" t="str">
        <f t="shared" si="56"/>
        <v>-</v>
      </c>
      <c r="BG173" s="242" t="str">
        <f t="shared" si="56"/>
        <v>-</v>
      </c>
      <c r="BH173" s="242" t="str">
        <f t="shared" si="56"/>
        <v>-</v>
      </c>
      <c r="BI173" s="242" t="str">
        <f t="shared" si="73"/>
        <v>-</v>
      </c>
      <c r="BJ173" s="242" t="str">
        <f t="shared" si="57"/>
        <v>-</v>
      </c>
      <c r="BK173" s="242" t="str">
        <f t="shared" si="57"/>
        <v>-</v>
      </c>
      <c r="BL173" s="242" t="str">
        <f t="shared" si="57"/>
        <v>-</v>
      </c>
      <c r="BM173" s="245" t="str" cm="1">
        <f t="array" ref="BM173">IFERROR(INDEX($CD$38:$CD$41, $BT173), "-")</f>
        <v>-</v>
      </c>
      <c r="BN173" s="242" t="str" cm="1">
        <f t="array" ref="BN173">IFERROR(INDEX($CD$38:$CD$41, $BS173), "-")</f>
        <v>-</v>
      </c>
      <c r="BO173" s="242">
        <f t="shared" si="74"/>
        <v>0</v>
      </c>
      <c r="BP173" s="242">
        <f t="shared" si="75"/>
        <v>0</v>
      </c>
      <c r="BQ173" s="247" t="str">
        <f t="shared" si="58"/>
        <v>-</v>
      </c>
      <c r="BR173" s="247" t="str">
        <f t="shared" si="59"/>
        <v>-</v>
      </c>
      <c r="BS173" s="247" t="str">
        <f t="shared" si="60"/>
        <v>-</v>
      </c>
      <c r="BT173" s="247" t="str">
        <f t="shared" si="61"/>
        <v>-</v>
      </c>
      <c r="BU173" s="247">
        <f t="shared" si="76"/>
        <v>0</v>
      </c>
      <c r="BV173" s="247" t="str">
        <f t="shared" si="77"/>
        <v>-</v>
      </c>
      <c r="BW173" s="232"/>
      <c r="CF173" s="232"/>
    </row>
    <row r="174" spans="1:84" ht="12.75" customHeight="1" x14ac:dyDescent="0.2">
      <c r="A174" s="240"/>
      <c r="B174" s="228">
        <v>151</v>
      </c>
      <c r="C174" s="137"/>
      <c r="D174" s="65"/>
      <c r="E174" s="241" t="str">
        <f>IF(ISBLANK(D174), "", VLOOKUP(D174, Z!$A$2:$C$4127, 3, FALSE))</f>
        <v/>
      </c>
      <c r="F174" s="138"/>
      <c r="G174" s="120"/>
      <c r="H174" s="120"/>
      <c r="I174" s="120"/>
      <c r="J174" s="120"/>
      <c r="K174" s="139"/>
      <c r="L174" s="168"/>
      <c r="M174" s="139"/>
      <c r="N174" s="139"/>
      <c r="O174" s="242">
        <f t="shared" si="53"/>
        <v>0</v>
      </c>
      <c r="P174" s="139"/>
      <c r="Q174" s="242">
        <f t="shared" si="62"/>
        <v>0</v>
      </c>
      <c r="R174" s="242" t="str">
        <f t="shared" si="63"/>
        <v>-</v>
      </c>
      <c r="S174" s="140"/>
      <c r="T174" s="141"/>
      <c r="U174" s="120"/>
      <c r="V174" s="139"/>
      <c r="W174" s="166"/>
      <c r="X174" s="243">
        <f t="shared" si="64"/>
        <v>0</v>
      </c>
      <c r="Y174" s="140"/>
      <c r="Z174" s="141"/>
      <c r="AA174" s="139"/>
      <c r="AB174" s="120"/>
      <c r="AC174" s="139"/>
      <c r="AD174" s="166"/>
      <c r="AE174" s="243">
        <f t="shared" si="65"/>
        <v>0</v>
      </c>
      <c r="AF174" s="142"/>
      <c r="AG174" s="137"/>
      <c r="AH174" s="65"/>
      <c r="AI174" s="241" t="str">
        <f>IF(ISBLANK(AH174), "", VLOOKUP(AH174, Z!$A$2:$C$4127, 3, FALSE))</f>
        <v/>
      </c>
      <c r="AJ174" s="143"/>
      <c r="AK174" s="244">
        <f t="shared" si="66"/>
        <v>0</v>
      </c>
      <c r="AL174" s="232"/>
      <c r="AM174" s="242">
        <f t="shared" si="67"/>
        <v>0</v>
      </c>
      <c r="AN174" s="228">
        <f>15</f>
        <v>15</v>
      </c>
      <c r="AO174" s="228">
        <v>0.75</v>
      </c>
      <c r="AP174" s="242" t="str">
        <f t="shared" si="68"/>
        <v>-</v>
      </c>
      <c r="AQ174" s="242" t="str">
        <f t="shared" si="69"/>
        <v>-</v>
      </c>
      <c r="AR174" s="245" t="str" cm="1">
        <f t="array" ref="AR174">IF($AM$20="A",
IFERROR(INDEX($BZ$33:$CC$35, $BQ174,), "-"),
IFERROR(INDEX(($BZ$26:$CC$28,$BZ$29:$CC$31), $BQ174, , $BR174), "-"))</f>
        <v>-</v>
      </c>
      <c r="AS174" s="245"/>
      <c r="AT174" s="245"/>
      <c r="AU174" s="245"/>
      <c r="AV174" s="246" t="str" cm="1">
        <f t="array" ref="AV174">IF($AM$20="A",
IFERROR(INDEX($CE$33:$CE$35, $BQ174), "-"),
IFERROR(INDEX(($CE$26:$CE$28, $CE$29:$CE$31), $BQ174, , $BR174), "-"))</f>
        <v>-</v>
      </c>
      <c r="AW174" s="242" t="str">
        <f t="shared" si="70"/>
        <v>-</v>
      </c>
      <c r="AX174" s="242" t="str">
        <f t="shared" si="54"/>
        <v>-</v>
      </c>
      <c r="AY174" s="242" t="str">
        <f t="shared" si="54"/>
        <v>-</v>
      </c>
      <c r="AZ174" s="242" t="str">
        <f t="shared" si="54"/>
        <v>-</v>
      </c>
      <c r="BA174" s="242" t="str">
        <f t="shared" si="71"/>
        <v>-</v>
      </c>
      <c r="BB174" s="242" t="str">
        <f t="shared" si="55"/>
        <v>-</v>
      </c>
      <c r="BC174" s="242" t="str">
        <f t="shared" si="55"/>
        <v>-</v>
      </c>
      <c r="BD174" s="242" t="str">
        <f t="shared" si="55"/>
        <v>-</v>
      </c>
      <c r="BE174" s="242" t="str">
        <f t="shared" si="72"/>
        <v>-</v>
      </c>
      <c r="BF174" s="242" t="str">
        <f t="shared" si="56"/>
        <v>-</v>
      </c>
      <c r="BG174" s="242" t="str">
        <f t="shared" si="56"/>
        <v>-</v>
      </c>
      <c r="BH174" s="242" t="str">
        <f t="shared" si="56"/>
        <v>-</v>
      </c>
      <c r="BI174" s="242" t="str">
        <f t="shared" si="73"/>
        <v>-</v>
      </c>
      <c r="BJ174" s="242" t="str">
        <f t="shared" si="57"/>
        <v>-</v>
      </c>
      <c r="BK174" s="242" t="str">
        <f t="shared" si="57"/>
        <v>-</v>
      </c>
      <c r="BL174" s="242" t="str">
        <f t="shared" si="57"/>
        <v>-</v>
      </c>
      <c r="BM174" s="245" t="str" cm="1">
        <f t="array" ref="BM174">IFERROR(INDEX($CD$38:$CD$41, $BT174), "-")</f>
        <v>-</v>
      </c>
      <c r="BN174" s="242" t="str" cm="1">
        <f t="array" ref="BN174">IFERROR(INDEX($CD$38:$CD$41, $BS174), "-")</f>
        <v>-</v>
      </c>
      <c r="BO174" s="242">
        <f t="shared" si="74"/>
        <v>0</v>
      </c>
      <c r="BP174" s="242">
        <f t="shared" si="75"/>
        <v>0</v>
      </c>
      <c r="BQ174" s="247" t="str">
        <f t="shared" si="58"/>
        <v>-</v>
      </c>
      <c r="BR174" s="247" t="str">
        <f t="shared" si="59"/>
        <v>-</v>
      </c>
      <c r="BS174" s="247" t="str">
        <f t="shared" si="60"/>
        <v>-</v>
      </c>
      <c r="BT174" s="247" t="str">
        <f t="shared" si="61"/>
        <v>-</v>
      </c>
      <c r="BU174" s="247">
        <f t="shared" si="76"/>
        <v>0</v>
      </c>
      <c r="BV174" s="247" t="str">
        <f t="shared" si="77"/>
        <v>-</v>
      </c>
      <c r="BW174" s="232"/>
      <c r="CF174" s="232"/>
    </row>
    <row r="175" spans="1:84" ht="12.75" customHeight="1" x14ac:dyDescent="0.2">
      <c r="A175" s="240"/>
      <c r="B175" s="228">
        <v>152</v>
      </c>
      <c r="C175" s="137"/>
      <c r="D175" s="65"/>
      <c r="E175" s="241" t="str">
        <f>IF(ISBLANK(D175), "", VLOOKUP(D175, Z!$A$2:$C$4127, 3, FALSE))</f>
        <v/>
      </c>
      <c r="F175" s="138"/>
      <c r="G175" s="120"/>
      <c r="H175" s="120"/>
      <c r="I175" s="120"/>
      <c r="J175" s="120"/>
      <c r="K175" s="139"/>
      <c r="L175" s="168"/>
      <c r="M175" s="139"/>
      <c r="N175" s="139"/>
      <c r="O175" s="242">
        <f t="shared" si="53"/>
        <v>0</v>
      </c>
      <c r="P175" s="139"/>
      <c r="Q175" s="242">
        <f t="shared" si="62"/>
        <v>0</v>
      </c>
      <c r="R175" s="242" t="str">
        <f t="shared" si="63"/>
        <v>-</v>
      </c>
      <c r="S175" s="140"/>
      <c r="T175" s="141"/>
      <c r="U175" s="120"/>
      <c r="V175" s="139"/>
      <c r="W175" s="166"/>
      <c r="X175" s="243">
        <f t="shared" si="64"/>
        <v>0</v>
      </c>
      <c r="Y175" s="140"/>
      <c r="Z175" s="141"/>
      <c r="AA175" s="139"/>
      <c r="AB175" s="120"/>
      <c r="AC175" s="139"/>
      <c r="AD175" s="166"/>
      <c r="AE175" s="243">
        <f t="shared" si="65"/>
        <v>0</v>
      </c>
      <c r="AF175" s="142"/>
      <c r="AG175" s="137"/>
      <c r="AH175" s="65"/>
      <c r="AI175" s="241" t="str">
        <f>IF(ISBLANK(AH175), "", VLOOKUP(AH175, Z!$A$2:$C$4127, 3, FALSE))</f>
        <v/>
      </c>
      <c r="AJ175" s="143"/>
      <c r="AK175" s="244">
        <f t="shared" si="66"/>
        <v>0</v>
      </c>
      <c r="AL175" s="232"/>
      <c r="AM175" s="242">
        <f t="shared" si="67"/>
        <v>0</v>
      </c>
      <c r="AN175" s="228">
        <f>15</f>
        <v>15</v>
      </c>
      <c r="AO175" s="228">
        <v>0.75</v>
      </c>
      <c r="AP175" s="242" t="str">
        <f t="shared" si="68"/>
        <v>-</v>
      </c>
      <c r="AQ175" s="242" t="str">
        <f t="shared" si="69"/>
        <v>-</v>
      </c>
      <c r="AR175" s="245" t="str" cm="1">
        <f t="array" ref="AR175">IF($AM$20="A",
IFERROR(INDEX($BZ$33:$CC$35, $BQ175,), "-"),
IFERROR(INDEX(($BZ$26:$CC$28,$BZ$29:$CC$31), $BQ175, , $BR175), "-"))</f>
        <v>-</v>
      </c>
      <c r="AS175" s="245"/>
      <c r="AT175" s="245"/>
      <c r="AU175" s="245"/>
      <c r="AV175" s="246" t="str" cm="1">
        <f t="array" ref="AV175">IF($AM$20="A",
IFERROR(INDEX($CE$33:$CE$35, $BQ175), "-"),
IFERROR(INDEX(($CE$26:$CE$28, $CE$29:$CE$31), $BQ175, , $BR175), "-"))</f>
        <v>-</v>
      </c>
      <c r="AW175" s="242" t="str">
        <f t="shared" si="70"/>
        <v>-</v>
      </c>
      <c r="AX175" s="242" t="str">
        <f t="shared" si="54"/>
        <v>-</v>
      </c>
      <c r="AY175" s="242" t="str">
        <f t="shared" si="54"/>
        <v>-</v>
      </c>
      <c r="AZ175" s="242" t="str">
        <f t="shared" si="54"/>
        <v>-</v>
      </c>
      <c r="BA175" s="242" t="str">
        <f t="shared" si="71"/>
        <v>-</v>
      </c>
      <c r="BB175" s="242" t="str">
        <f t="shared" si="55"/>
        <v>-</v>
      </c>
      <c r="BC175" s="242" t="str">
        <f t="shared" si="55"/>
        <v>-</v>
      </c>
      <c r="BD175" s="242" t="str">
        <f t="shared" si="55"/>
        <v>-</v>
      </c>
      <c r="BE175" s="242" t="str">
        <f t="shared" si="72"/>
        <v>-</v>
      </c>
      <c r="BF175" s="242" t="str">
        <f t="shared" si="56"/>
        <v>-</v>
      </c>
      <c r="BG175" s="242" t="str">
        <f t="shared" si="56"/>
        <v>-</v>
      </c>
      <c r="BH175" s="242" t="str">
        <f t="shared" si="56"/>
        <v>-</v>
      </c>
      <c r="BI175" s="242" t="str">
        <f t="shared" si="73"/>
        <v>-</v>
      </c>
      <c r="BJ175" s="242" t="str">
        <f t="shared" si="57"/>
        <v>-</v>
      </c>
      <c r="BK175" s="242" t="str">
        <f t="shared" si="57"/>
        <v>-</v>
      </c>
      <c r="BL175" s="242" t="str">
        <f t="shared" si="57"/>
        <v>-</v>
      </c>
      <c r="BM175" s="245" t="str" cm="1">
        <f t="array" ref="BM175">IFERROR(INDEX($CD$38:$CD$41, $BT175), "-")</f>
        <v>-</v>
      </c>
      <c r="BN175" s="242" t="str" cm="1">
        <f t="array" ref="BN175">IFERROR(INDEX($CD$38:$CD$41, $BS175), "-")</f>
        <v>-</v>
      </c>
      <c r="BO175" s="242">
        <f t="shared" si="74"/>
        <v>0</v>
      </c>
      <c r="BP175" s="242">
        <f t="shared" si="75"/>
        <v>0</v>
      </c>
      <c r="BQ175" s="247" t="str">
        <f t="shared" si="58"/>
        <v>-</v>
      </c>
      <c r="BR175" s="247" t="str">
        <f t="shared" si="59"/>
        <v>-</v>
      </c>
      <c r="BS175" s="247" t="str">
        <f t="shared" si="60"/>
        <v>-</v>
      </c>
      <c r="BT175" s="247" t="str">
        <f t="shared" si="61"/>
        <v>-</v>
      </c>
      <c r="BU175" s="247">
        <f t="shared" si="76"/>
        <v>0</v>
      </c>
      <c r="BV175" s="247" t="str">
        <f t="shared" si="77"/>
        <v>-</v>
      </c>
      <c r="BW175" s="232"/>
      <c r="CF175" s="232"/>
    </row>
    <row r="176" spans="1:84" ht="12.75" customHeight="1" x14ac:dyDescent="0.2">
      <c r="A176" s="240"/>
      <c r="B176" s="228">
        <v>153</v>
      </c>
      <c r="C176" s="137"/>
      <c r="D176" s="65"/>
      <c r="E176" s="241" t="str">
        <f>IF(ISBLANK(D176), "", VLOOKUP(D176, Z!$A$2:$C$4127, 3, FALSE))</f>
        <v/>
      </c>
      <c r="F176" s="138"/>
      <c r="G176" s="120"/>
      <c r="H176" s="120"/>
      <c r="I176" s="120"/>
      <c r="J176" s="120"/>
      <c r="K176" s="139"/>
      <c r="L176" s="168"/>
      <c r="M176" s="139"/>
      <c r="N176" s="139"/>
      <c r="O176" s="242">
        <f t="shared" si="53"/>
        <v>0</v>
      </c>
      <c r="P176" s="139"/>
      <c r="Q176" s="242">
        <f t="shared" si="62"/>
        <v>0</v>
      </c>
      <c r="R176" s="242" t="str">
        <f t="shared" si="63"/>
        <v>-</v>
      </c>
      <c r="S176" s="140"/>
      <c r="T176" s="141"/>
      <c r="U176" s="120"/>
      <c r="V176" s="139"/>
      <c r="W176" s="166"/>
      <c r="X176" s="243">
        <f t="shared" si="64"/>
        <v>0</v>
      </c>
      <c r="Y176" s="140"/>
      <c r="Z176" s="141"/>
      <c r="AA176" s="139"/>
      <c r="AB176" s="120"/>
      <c r="AC176" s="139"/>
      <c r="AD176" s="166"/>
      <c r="AE176" s="243">
        <f t="shared" si="65"/>
        <v>0</v>
      </c>
      <c r="AF176" s="142"/>
      <c r="AG176" s="137"/>
      <c r="AH176" s="65"/>
      <c r="AI176" s="241" t="str">
        <f>IF(ISBLANK(AH176), "", VLOOKUP(AH176, Z!$A$2:$C$4127, 3, FALSE))</f>
        <v/>
      </c>
      <c r="AJ176" s="143"/>
      <c r="AK176" s="244">
        <f t="shared" si="66"/>
        <v>0</v>
      </c>
      <c r="AL176" s="232"/>
      <c r="AM176" s="242">
        <f t="shared" si="67"/>
        <v>0</v>
      </c>
      <c r="AN176" s="228">
        <f>15</f>
        <v>15</v>
      </c>
      <c r="AO176" s="228">
        <v>0.75</v>
      </c>
      <c r="AP176" s="242" t="str">
        <f t="shared" si="68"/>
        <v>-</v>
      </c>
      <c r="AQ176" s="242" t="str">
        <f t="shared" si="69"/>
        <v>-</v>
      </c>
      <c r="AR176" s="245" t="str" cm="1">
        <f t="array" ref="AR176">IF($AM$20="A",
IFERROR(INDEX($BZ$33:$CC$35, $BQ176,), "-"),
IFERROR(INDEX(($BZ$26:$CC$28,$BZ$29:$CC$31), $BQ176, , $BR176), "-"))</f>
        <v>-</v>
      </c>
      <c r="AS176" s="245"/>
      <c r="AT176" s="245"/>
      <c r="AU176" s="245"/>
      <c r="AV176" s="246" t="str" cm="1">
        <f t="array" ref="AV176">IF($AM$20="A",
IFERROR(INDEX($CE$33:$CE$35, $BQ176), "-"),
IFERROR(INDEX(($CE$26:$CE$28, $CE$29:$CE$31), $BQ176, , $BR176), "-"))</f>
        <v>-</v>
      </c>
      <c r="AW176" s="242" t="str">
        <f t="shared" si="70"/>
        <v>-</v>
      </c>
      <c r="AX176" s="242" t="str">
        <f t="shared" si="54"/>
        <v>-</v>
      </c>
      <c r="AY176" s="242" t="str">
        <f t="shared" si="54"/>
        <v>-</v>
      </c>
      <c r="AZ176" s="242" t="str">
        <f t="shared" si="54"/>
        <v>-</v>
      </c>
      <c r="BA176" s="242" t="str">
        <f t="shared" si="71"/>
        <v>-</v>
      </c>
      <c r="BB176" s="242" t="str">
        <f t="shared" si="55"/>
        <v>-</v>
      </c>
      <c r="BC176" s="242" t="str">
        <f t="shared" si="55"/>
        <v>-</v>
      </c>
      <c r="BD176" s="242" t="str">
        <f t="shared" si="55"/>
        <v>-</v>
      </c>
      <c r="BE176" s="242" t="str">
        <f t="shared" si="72"/>
        <v>-</v>
      </c>
      <c r="BF176" s="242" t="str">
        <f t="shared" si="56"/>
        <v>-</v>
      </c>
      <c r="BG176" s="242" t="str">
        <f t="shared" si="56"/>
        <v>-</v>
      </c>
      <c r="BH176" s="242" t="str">
        <f t="shared" si="56"/>
        <v>-</v>
      </c>
      <c r="BI176" s="242" t="str">
        <f t="shared" si="73"/>
        <v>-</v>
      </c>
      <c r="BJ176" s="242" t="str">
        <f t="shared" si="57"/>
        <v>-</v>
      </c>
      <c r="BK176" s="242" t="str">
        <f t="shared" si="57"/>
        <v>-</v>
      </c>
      <c r="BL176" s="242" t="str">
        <f t="shared" si="57"/>
        <v>-</v>
      </c>
      <c r="BM176" s="245" t="str" cm="1">
        <f t="array" ref="BM176">IFERROR(INDEX($CD$38:$CD$41, $BT176), "-")</f>
        <v>-</v>
      </c>
      <c r="BN176" s="242" t="str" cm="1">
        <f t="array" ref="BN176">IFERROR(INDEX($CD$38:$CD$41, $BS176), "-")</f>
        <v>-</v>
      </c>
      <c r="BO176" s="242">
        <f t="shared" si="74"/>
        <v>0</v>
      </c>
      <c r="BP176" s="242">
        <f t="shared" si="75"/>
        <v>0</v>
      </c>
      <c r="BQ176" s="247" t="str">
        <f t="shared" si="58"/>
        <v>-</v>
      </c>
      <c r="BR176" s="247" t="str">
        <f t="shared" si="59"/>
        <v>-</v>
      </c>
      <c r="BS176" s="247" t="str">
        <f t="shared" si="60"/>
        <v>-</v>
      </c>
      <c r="BT176" s="247" t="str">
        <f t="shared" si="61"/>
        <v>-</v>
      </c>
      <c r="BU176" s="247">
        <f t="shared" si="76"/>
        <v>0</v>
      </c>
      <c r="BV176" s="247" t="str">
        <f t="shared" si="77"/>
        <v>-</v>
      </c>
      <c r="BW176" s="232"/>
      <c r="CF176" s="232"/>
    </row>
    <row r="177" spans="1:84" ht="12.75" customHeight="1" x14ac:dyDescent="0.2">
      <c r="A177" s="240"/>
      <c r="B177" s="228">
        <v>154</v>
      </c>
      <c r="C177" s="137"/>
      <c r="D177" s="65"/>
      <c r="E177" s="241" t="str">
        <f>IF(ISBLANK(D177), "", VLOOKUP(D177, Z!$A$2:$C$4127, 3, FALSE))</f>
        <v/>
      </c>
      <c r="F177" s="138"/>
      <c r="G177" s="120"/>
      <c r="H177" s="120"/>
      <c r="I177" s="120"/>
      <c r="J177" s="120"/>
      <c r="K177" s="139"/>
      <c r="L177" s="168"/>
      <c r="M177" s="139"/>
      <c r="N177" s="139"/>
      <c r="O177" s="242">
        <f t="shared" si="53"/>
        <v>0</v>
      </c>
      <c r="P177" s="139"/>
      <c r="Q177" s="242">
        <f t="shared" si="62"/>
        <v>0</v>
      </c>
      <c r="R177" s="242" t="str">
        <f t="shared" si="63"/>
        <v>-</v>
      </c>
      <c r="S177" s="140"/>
      <c r="T177" s="141"/>
      <c r="U177" s="120"/>
      <c r="V177" s="139"/>
      <c r="W177" s="166"/>
      <c r="X177" s="243">
        <f t="shared" si="64"/>
        <v>0</v>
      </c>
      <c r="Y177" s="140"/>
      <c r="Z177" s="141"/>
      <c r="AA177" s="139"/>
      <c r="AB177" s="120"/>
      <c r="AC177" s="139"/>
      <c r="AD177" s="166"/>
      <c r="AE177" s="243">
        <f t="shared" si="65"/>
        <v>0</v>
      </c>
      <c r="AF177" s="142"/>
      <c r="AG177" s="137"/>
      <c r="AH177" s="65"/>
      <c r="AI177" s="241" t="str">
        <f>IF(ISBLANK(AH177), "", VLOOKUP(AH177, Z!$A$2:$C$4127, 3, FALSE))</f>
        <v/>
      </c>
      <c r="AJ177" s="143"/>
      <c r="AK177" s="244">
        <f t="shared" si="66"/>
        <v>0</v>
      </c>
      <c r="AL177" s="232"/>
      <c r="AM177" s="242">
        <f t="shared" si="67"/>
        <v>0</v>
      </c>
      <c r="AN177" s="228">
        <f>15</f>
        <v>15</v>
      </c>
      <c r="AO177" s="228">
        <v>0.75</v>
      </c>
      <c r="AP177" s="242" t="str">
        <f t="shared" si="68"/>
        <v>-</v>
      </c>
      <c r="AQ177" s="242" t="str">
        <f t="shared" si="69"/>
        <v>-</v>
      </c>
      <c r="AR177" s="245" t="str" cm="1">
        <f t="array" ref="AR177">IF($AM$20="A",
IFERROR(INDEX($BZ$33:$CC$35, $BQ177,), "-"),
IFERROR(INDEX(($BZ$26:$CC$28,$BZ$29:$CC$31), $BQ177, , $BR177), "-"))</f>
        <v>-</v>
      </c>
      <c r="AS177" s="245"/>
      <c r="AT177" s="245"/>
      <c r="AU177" s="245"/>
      <c r="AV177" s="246" t="str" cm="1">
        <f t="array" ref="AV177">IF($AM$20="A",
IFERROR(INDEX($CE$33:$CE$35, $BQ177), "-"),
IFERROR(INDEX(($CE$26:$CE$28, $CE$29:$CE$31), $BQ177, , $BR177), "-"))</f>
        <v>-</v>
      </c>
      <c r="AW177" s="242" t="str">
        <f t="shared" si="70"/>
        <v>-</v>
      </c>
      <c r="AX177" s="242" t="str">
        <f t="shared" si="54"/>
        <v>-</v>
      </c>
      <c r="AY177" s="242" t="str">
        <f t="shared" si="54"/>
        <v>-</v>
      </c>
      <c r="AZ177" s="242" t="str">
        <f t="shared" si="54"/>
        <v>-</v>
      </c>
      <c r="BA177" s="242" t="str">
        <f t="shared" si="71"/>
        <v>-</v>
      </c>
      <c r="BB177" s="242" t="str">
        <f t="shared" si="55"/>
        <v>-</v>
      </c>
      <c r="BC177" s="242" t="str">
        <f t="shared" si="55"/>
        <v>-</v>
      </c>
      <c r="BD177" s="242" t="str">
        <f t="shared" si="55"/>
        <v>-</v>
      </c>
      <c r="BE177" s="242" t="str">
        <f t="shared" si="72"/>
        <v>-</v>
      </c>
      <c r="BF177" s="242" t="str">
        <f t="shared" si="56"/>
        <v>-</v>
      </c>
      <c r="BG177" s="242" t="str">
        <f t="shared" si="56"/>
        <v>-</v>
      </c>
      <c r="BH177" s="242" t="str">
        <f t="shared" si="56"/>
        <v>-</v>
      </c>
      <c r="BI177" s="242" t="str">
        <f t="shared" si="73"/>
        <v>-</v>
      </c>
      <c r="BJ177" s="242" t="str">
        <f t="shared" si="57"/>
        <v>-</v>
      </c>
      <c r="BK177" s="242" t="str">
        <f t="shared" si="57"/>
        <v>-</v>
      </c>
      <c r="BL177" s="242" t="str">
        <f t="shared" si="57"/>
        <v>-</v>
      </c>
      <c r="BM177" s="245" t="str" cm="1">
        <f t="array" ref="BM177">IFERROR(INDEX($CD$38:$CD$41, $BT177), "-")</f>
        <v>-</v>
      </c>
      <c r="BN177" s="242" t="str" cm="1">
        <f t="array" ref="BN177">IFERROR(INDEX($CD$38:$CD$41, $BS177), "-")</f>
        <v>-</v>
      </c>
      <c r="BO177" s="242">
        <f t="shared" si="74"/>
        <v>0</v>
      </c>
      <c r="BP177" s="242">
        <f t="shared" si="75"/>
        <v>0</v>
      </c>
      <c r="BQ177" s="247" t="str">
        <f t="shared" si="58"/>
        <v>-</v>
      </c>
      <c r="BR177" s="247" t="str">
        <f t="shared" si="59"/>
        <v>-</v>
      </c>
      <c r="BS177" s="247" t="str">
        <f t="shared" si="60"/>
        <v>-</v>
      </c>
      <c r="BT177" s="247" t="str">
        <f t="shared" si="61"/>
        <v>-</v>
      </c>
      <c r="BU177" s="247">
        <f t="shared" si="76"/>
        <v>0</v>
      </c>
      <c r="BV177" s="247" t="str">
        <f t="shared" si="77"/>
        <v>-</v>
      </c>
      <c r="BW177" s="232"/>
      <c r="CF177" s="232"/>
    </row>
    <row r="178" spans="1:84" ht="12.75" customHeight="1" x14ac:dyDescent="0.2">
      <c r="A178" s="240"/>
      <c r="B178" s="228">
        <v>155</v>
      </c>
      <c r="C178" s="137"/>
      <c r="D178" s="65"/>
      <c r="E178" s="241" t="str">
        <f>IF(ISBLANK(D178), "", VLOOKUP(D178, Z!$A$2:$C$4127, 3, FALSE))</f>
        <v/>
      </c>
      <c r="F178" s="138"/>
      <c r="G178" s="120"/>
      <c r="H178" s="120"/>
      <c r="I178" s="120"/>
      <c r="J178" s="120"/>
      <c r="K178" s="139"/>
      <c r="L178" s="168"/>
      <c r="M178" s="139"/>
      <c r="N178" s="139"/>
      <c r="O178" s="242">
        <f t="shared" si="53"/>
        <v>0</v>
      </c>
      <c r="P178" s="139"/>
      <c r="Q178" s="242">
        <f t="shared" si="62"/>
        <v>0</v>
      </c>
      <c r="R178" s="242" t="str">
        <f t="shared" si="63"/>
        <v>-</v>
      </c>
      <c r="S178" s="140"/>
      <c r="T178" s="141"/>
      <c r="U178" s="120"/>
      <c r="V178" s="139"/>
      <c r="W178" s="166"/>
      <c r="X178" s="243">
        <f t="shared" si="64"/>
        <v>0</v>
      </c>
      <c r="Y178" s="140"/>
      <c r="Z178" s="141"/>
      <c r="AA178" s="139"/>
      <c r="AB178" s="120"/>
      <c r="AC178" s="139"/>
      <c r="AD178" s="166"/>
      <c r="AE178" s="243">
        <f t="shared" si="65"/>
        <v>0</v>
      </c>
      <c r="AF178" s="142"/>
      <c r="AG178" s="137"/>
      <c r="AH178" s="65"/>
      <c r="AI178" s="241" t="str">
        <f>IF(ISBLANK(AH178), "", VLOOKUP(AH178, Z!$A$2:$C$4127, 3, FALSE))</f>
        <v/>
      </c>
      <c r="AJ178" s="143"/>
      <c r="AK178" s="244">
        <f t="shared" si="66"/>
        <v>0</v>
      </c>
      <c r="AL178" s="232"/>
      <c r="AM178" s="242">
        <f t="shared" si="67"/>
        <v>0</v>
      </c>
      <c r="AN178" s="228">
        <f>15</f>
        <v>15</v>
      </c>
      <c r="AO178" s="228">
        <v>0.75</v>
      </c>
      <c r="AP178" s="242" t="str">
        <f t="shared" si="68"/>
        <v>-</v>
      </c>
      <c r="AQ178" s="242" t="str">
        <f t="shared" si="69"/>
        <v>-</v>
      </c>
      <c r="AR178" s="245" t="str" cm="1">
        <f t="array" ref="AR178">IF($AM$20="A",
IFERROR(INDEX($BZ$33:$CC$35, $BQ178,), "-"),
IFERROR(INDEX(($BZ$26:$CC$28,$BZ$29:$CC$31), $BQ178, , $BR178), "-"))</f>
        <v>-</v>
      </c>
      <c r="AS178" s="245"/>
      <c r="AT178" s="245"/>
      <c r="AU178" s="245"/>
      <c r="AV178" s="246" t="str" cm="1">
        <f t="array" ref="AV178">IF($AM$20="A",
IFERROR(INDEX($CE$33:$CE$35, $BQ178), "-"),
IFERROR(INDEX(($CE$26:$CE$28, $CE$29:$CE$31), $BQ178, , $BR178), "-"))</f>
        <v>-</v>
      </c>
      <c r="AW178" s="242" t="str">
        <f t="shared" si="70"/>
        <v>-</v>
      </c>
      <c r="AX178" s="242" t="str">
        <f t="shared" si="54"/>
        <v>-</v>
      </c>
      <c r="AY178" s="242" t="str">
        <f t="shared" si="54"/>
        <v>-</v>
      </c>
      <c r="AZ178" s="242" t="str">
        <f t="shared" si="54"/>
        <v>-</v>
      </c>
      <c r="BA178" s="242" t="str">
        <f t="shared" si="71"/>
        <v>-</v>
      </c>
      <c r="BB178" s="242" t="str">
        <f t="shared" si="55"/>
        <v>-</v>
      </c>
      <c r="BC178" s="242" t="str">
        <f t="shared" si="55"/>
        <v>-</v>
      </c>
      <c r="BD178" s="242" t="str">
        <f t="shared" si="55"/>
        <v>-</v>
      </c>
      <c r="BE178" s="242" t="str">
        <f t="shared" si="72"/>
        <v>-</v>
      </c>
      <c r="BF178" s="242" t="str">
        <f t="shared" si="56"/>
        <v>-</v>
      </c>
      <c r="BG178" s="242" t="str">
        <f t="shared" si="56"/>
        <v>-</v>
      </c>
      <c r="BH178" s="242" t="str">
        <f t="shared" si="56"/>
        <v>-</v>
      </c>
      <c r="BI178" s="242" t="str">
        <f t="shared" si="73"/>
        <v>-</v>
      </c>
      <c r="BJ178" s="242" t="str">
        <f t="shared" si="57"/>
        <v>-</v>
      </c>
      <c r="BK178" s="242" t="str">
        <f t="shared" si="57"/>
        <v>-</v>
      </c>
      <c r="BL178" s="242" t="str">
        <f t="shared" si="57"/>
        <v>-</v>
      </c>
      <c r="BM178" s="245" t="str" cm="1">
        <f t="array" ref="BM178">IFERROR(INDEX($CD$38:$CD$41, $BT178), "-")</f>
        <v>-</v>
      </c>
      <c r="BN178" s="242" t="str" cm="1">
        <f t="array" ref="BN178">IFERROR(INDEX($CD$38:$CD$41, $BS178), "-")</f>
        <v>-</v>
      </c>
      <c r="BO178" s="242">
        <f t="shared" si="74"/>
        <v>0</v>
      </c>
      <c r="BP178" s="242">
        <f t="shared" si="75"/>
        <v>0</v>
      </c>
      <c r="BQ178" s="247" t="str">
        <f t="shared" si="58"/>
        <v>-</v>
      </c>
      <c r="BR178" s="247" t="str">
        <f t="shared" si="59"/>
        <v>-</v>
      </c>
      <c r="BS178" s="247" t="str">
        <f t="shared" si="60"/>
        <v>-</v>
      </c>
      <c r="BT178" s="247" t="str">
        <f t="shared" si="61"/>
        <v>-</v>
      </c>
      <c r="BU178" s="247">
        <f t="shared" si="76"/>
        <v>0</v>
      </c>
      <c r="BV178" s="247" t="str">
        <f t="shared" si="77"/>
        <v>-</v>
      </c>
      <c r="BW178" s="232"/>
      <c r="CF178" s="232"/>
    </row>
    <row r="179" spans="1:84" ht="12.75" customHeight="1" x14ac:dyDescent="0.2">
      <c r="A179" s="240"/>
      <c r="B179" s="228">
        <v>156</v>
      </c>
      <c r="C179" s="137"/>
      <c r="D179" s="65"/>
      <c r="E179" s="241" t="str">
        <f>IF(ISBLANK(D179), "", VLOOKUP(D179, Z!$A$2:$C$4127, 3, FALSE))</f>
        <v/>
      </c>
      <c r="F179" s="138"/>
      <c r="G179" s="120"/>
      <c r="H179" s="120"/>
      <c r="I179" s="120"/>
      <c r="J179" s="120"/>
      <c r="K179" s="139"/>
      <c r="L179" s="168"/>
      <c r="M179" s="139"/>
      <c r="N179" s="139"/>
      <c r="O179" s="242">
        <f t="shared" si="53"/>
        <v>0</v>
      </c>
      <c r="P179" s="139"/>
      <c r="Q179" s="242">
        <f t="shared" si="62"/>
        <v>0</v>
      </c>
      <c r="R179" s="242" t="str">
        <f t="shared" si="63"/>
        <v>-</v>
      </c>
      <c r="S179" s="140"/>
      <c r="T179" s="141"/>
      <c r="U179" s="120"/>
      <c r="V179" s="139"/>
      <c r="W179" s="166"/>
      <c r="X179" s="243">
        <f t="shared" si="64"/>
        <v>0</v>
      </c>
      <c r="Y179" s="140"/>
      <c r="Z179" s="141"/>
      <c r="AA179" s="139"/>
      <c r="AB179" s="120"/>
      <c r="AC179" s="139"/>
      <c r="AD179" s="166"/>
      <c r="AE179" s="243">
        <f t="shared" si="65"/>
        <v>0</v>
      </c>
      <c r="AF179" s="142"/>
      <c r="AG179" s="137"/>
      <c r="AH179" s="65"/>
      <c r="AI179" s="241" t="str">
        <f>IF(ISBLANK(AH179), "", VLOOKUP(AH179, Z!$A$2:$C$4127, 3, FALSE))</f>
        <v/>
      </c>
      <c r="AJ179" s="143"/>
      <c r="AK179" s="244">
        <f t="shared" si="66"/>
        <v>0</v>
      </c>
      <c r="AL179" s="232"/>
      <c r="AM179" s="242">
        <f t="shared" si="67"/>
        <v>0</v>
      </c>
      <c r="AN179" s="228">
        <f>15</f>
        <v>15</v>
      </c>
      <c r="AO179" s="228">
        <v>0.75</v>
      </c>
      <c r="AP179" s="242" t="str">
        <f t="shared" si="68"/>
        <v>-</v>
      </c>
      <c r="AQ179" s="242" t="str">
        <f t="shared" si="69"/>
        <v>-</v>
      </c>
      <c r="AR179" s="245" t="str" cm="1">
        <f t="array" ref="AR179">IF($AM$20="A",
IFERROR(INDEX($BZ$33:$CC$35, $BQ179,), "-"),
IFERROR(INDEX(($BZ$26:$CC$28,$BZ$29:$CC$31), $BQ179, , $BR179), "-"))</f>
        <v>-</v>
      </c>
      <c r="AS179" s="245"/>
      <c r="AT179" s="245"/>
      <c r="AU179" s="245"/>
      <c r="AV179" s="246" t="str" cm="1">
        <f t="array" ref="AV179">IF($AM$20="A",
IFERROR(INDEX($CE$33:$CE$35, $BQ179), "-"),
IFERROR(INDEX(($CE$26:$CE$28, $CE$29:$CE$31), $BQ179, , $BR179), "-"))</f>
        <v>-</v>
      </c>
      <c r="AW179" s="242" t="str">
        <f t="shared" si="70"/>
        <v>-</v>
      </c>
      <c r="AX179" s="242" t="str">
        <f t="shared" si="54"/>
        <v>-</v>
      </c>
      <c r="AY179" s="242" t="str">
        <f t="shared" si="54"/>
        <v>-</v>
      </c>
      <c r="AZ179" s="242" t="str">
        <f t="shared" si="54"/>
        <v>-</v>
      </c>
      <c r="BA179" s="242" t="str">
        <f t="shared" si="71"/>
        <v>-</v>
      </c>
      <c r="BB179" s="242" t="str">
        <f t="shared" si="55"/>
        <v>-</v>
      </c>
      <c r="BC179" s="242" t="str">
        <f t="shared" si="55"/>
        <v>-</v>
      </c>
      <c r="BD179" s="242" t="str">
        <f t="shared" si="55"/>
        <v>-</v>
      </c>
      <c r="BE179" s="242" t="str">
        <f t="shared" si="72"/>
        <v>-</v>
      </c>
      <c r="BF179" s="242" t="str">
        <f t="shared" si="56"/>
        <v>-</v>
      </c>
      <c r="BG179" s="242" t="str">
        <f t="shared" si="56"/>
        <v>-</v>
      </c>
      <c r="BH179" s="242" t="str">
        <f t="shared" si="56"/>
        <v>-</v>
      </c>
      <c r="BI179" s="242" t="str">
        <f t="shared" si="73"/>
        <v>-</v>
      </c>
      <c r="BJ179" s="242" t="str">
        <f t="shared" si="57"/>
        <v>-</v>
      </c>
      <c r="BK179" s="242" t="str">
        <f t="shared" si="57"/>
        <v>-</v>
      </c>
      <c r="BL179" s="242" t="str">
        <f t="shared" si="57"/>
        <v>-</v>
      </c>
      <c r="BM179" s="245" t="str" cm="1">
        <f t="array" ref="BM179">IFERROR(INDEX($CD$38:$CD$41, $BT179), "-")</f>
        <v>-</v>
      </c>
      <c r="BN179" s="242" t="str" cm="1">
        <f t="array" ref="BN179">IFERROR(INDEX($CD$38:$CD$41, $BS179), "-")</f>
        <v>-</v>
      </c>
      <c r="BO179" s="242">
        <f t="shared" si="74"/>
        <v>0</v>
      </c>
      <c r="BP179" s="242">
        <f t="shared" si="75"/>
        <v>0</v>
      </c>
      <c r="BQ179" s="247" t="str">
        <f t="shared" si="58"/>
        <v>-</v>
      </c>
      <c r="BR179" s="247" t="str">
        <f t="shared" si="59"/>
        <v>-</v>
      </c>
      <c r="BS179" s="247" t="str">
        <f t="shared" si="60"/>
        <v>-</v>
      </c>
      <c r="BT179" s="247" t="str">
        <f t="shared" si="61"/>
        <v>-</v>
      </c>
      <c r="BU179" s="247">
        <f t="shared" si="76"/>
        <v>0</v>
      </c>
      <c r="BV179" s="247" t="str">
        <f t="shared" si="77"/>
        <v>-</v>
      </c>
      <c r="BW179" s="232"/>
      <c r="CF179" s="232"/>
    </row>
    <row r="180" spans="1:84" ht="12.75" customHeight="1" x14ac:dyDescent="0.2">
      <c r="A180" s="240"/>
      <c r="B180" s="228">
        <v>157</v>
      </c>
      <c r="C180" s="137"/>
      <c r="D180" s="65"/>
      <c r="E180" s="241" t="str">
        <f>IF(ISBLANK(D180), "", VLOOKUP(D180, Z!$A$2:$C$4127, 3, FALSE))</f>
        <v/>
      </c>
      <c r="F180" s="138"/>
      <c r="G180" s="120"/>
      <c r="H180" s="120"/>
      <c r="I180" s="120"/>
      <c r="J180" s="120"/>
      <c r="K180" s="139"/>
      <c r="L180" s="168"/>
      <c r="M180" s="139"/>
      <c r="N180" s="139"/>
      <c r="O180" s="242">
        <f t="shared" si="53"/>
        <v>0</v>
      </c>
      <c r="P180" s="139"/>
      <c r="Q180" s="242">
        <f t="shared" si="62"/>
        <v>0</v>
      </c>
      <c r="R180" s="242" t="str">
        <f t="shared" si="63"/>
        <v>-</v>
      </c>
      <c r="S180" s="140"/>
      <c r="T180" s="141"/>
      <c r="U180" s="120"/>
      <c r="V180" s="139"/>
      <c r="W180" s="166"/>
      <c r="X180" s="243">
        <f t="shared" si="64"/>
        <v>0</v>
      </c>
      <c r="Y180" s="140"/>
      <c r="Z180" s="141"/>
      <c r="AA180" s="139"/>
      <c r="AB180" s="120"/>
      <c r="AC180" s="139"/>
      <c r="AD180" s="166"/>
      <c r="AE180" s="243">
        <f t="shared" si="65"/>
        <v>0</v>
      </c>
      <c r="AF180" s="142"/>
      <c r="AG180" s="137"/>
      <c r="AH180" s="65"/>
      <c r="AI180" s="241" t="str">
        <f>IF(ISBLANK(AH180), "", VLOOKUP(AH180, Z!$A$2:$C$4127, 3, FALSE))</f>
        <v/>
      </c>
      <c r="AJ180" s="143"/>
      <c r="AK180" s="244">
        <f t="shared" si="66"/>
        <v>0</v>
      </c>
      <c r="AL180" s="232"/>
      <c r="AM180" s="242">
        <f t="shared" si="67"/>
        <v>0</v>
      </c>
      <c r="AN180" s="228">
        <f>15</f>
        <v>15</v>
      </c>
      <c r="AO180" s="228">
        <v>0.75</v>
      </c>
      <c r="AP180" s="242" t="str">
        <f t="shared" si="68"/>
        <v>-</v>
      </c>
      <c r="AQ180" s="242" t="str">
        <f t="shared" si="69"/>
        <v>-</v>
      </c>
      <c r="AR180" s="245" t="str" cm="1">
        <f t="array" ref="AR180">IF($AM$20="A",
IFERROR(INDEX($BZ$33:$CC$35, $BQ180,), "-"),
IFERROR(INDEX(($BZ$26:$CC$28,$BZ$29:$CC$31), $BQ180, , $BR180), "-"))</f>
        <v>-</v>
      </c>
      <c r="AS180" s="245"/>
      <c r="AT180" s="245"/>
      <c r="AU180" s="245"/>
      <c r="AV180" s="246" t="str" cm="1">
        <f t="array" ref="AV180">IF($AM$20="A",
IFERROR(INDEX($CE$33:$CE$35, $BQ180), "-"),
IFERROR(INDEX(($CE$26:$CE$28, $CE$29:$CE$31), $BQ180, , $BR180), "-"))</f>
        <v>-</v>
      </c>
      <c r="AW180" s="242" t="str">
        <f t="shared" si="70"/>
        <v>-</v>
      </c>
      <c r="AX180" s="242" t="str">
        <f t="shared" si="54"/>
        <v>-</v>
      </c>
      <c r="AY180" s="242" t="str">
        <f t="shared" si="54"/>
        <v>-</v>
      </c>
      <c r="AZ180" s="242" t="str">
        <f t="shared" si="54"/>
        <v>-</v>
      </c>
      <c r="BA180" s="242" t="str">
        <f t="shared" si="71"/>
        <v>-</v>
      </c>
      <c r="BB180" s="242" t="str">
        <f t="shared" si="55"/>
        <v>-</v>
      </c>
      <c r="BC180" s="242" t="str">
        <f t="shared" si="55"/>
        <v>-</v>
      </c>
      <c r="BD180" s="242" t="str">
        <f t="shared" si="55"/>
        <v>-</v>
      </c>
      <c r="BE180" s="242" t="str">
        <f t="shared" si="72"/>
        <v>-</v>
      </c>
      <c r="BF180" s="242" t="str">
        <f t="shared" si="56"/>
        <v>-</v>
      </c>
      <c r="BG180" s="242" t="str">
        <f t="shared" si="56"/>
        <v>-</v>
      </c>
      <c r="BH180" s="242" t="str">
        <f t="shared" si="56"/>
        <v>-</v>
      </c>
      <c r="BI180" s="242" t="str">
        <f t="shared" si="73"/>
        <v>-</v>
      </c>
      <c r="BJ180" s="242" t="str">
        <f t="shared" si="57"/>
        <v>-</v>
      </c>
      <c r="BK180" s="242" t="str">
        <f t="shared" si="57"/>
        <v>-</v>
      </c>
      <c r="BL180" s="242" t="str">
        <f t="shared" si="57"/>
        <v>-</v>
      </c>
      <c r="BM180" s="245" t="str" cm="1">
        <f t="array" ref="BM180">IFERROR(INDEX($CD$38:$CD$41, $BT180), "-")</f>
        <v>-</v>
      </c>
      <c r="BN180" s="242" t="str" cm="1">
        <f t="array" ref="BN180">IFERROR(INDEX($CD$38:$CD$41, $BS180), "-")</f>
        <v>-</v>
      </c>
      <c r="BO180" s="242">
        <f t="shared" si="74"/>
        <v>0</v>
      </c>
      <c r="BP180" s="242">
        <f t="shared" si="75"/>
        <v>0</v>
      </c>
      <c r="BQ180" s="247" t="str">
        <f t="shared" si="58"/>
        <v>-</v>
      </c>
      <c r="BR180" s="247" t="str">
        <f t="shared" si="59"/>
        <v>-</v>
      </c>
      <c r="BS180" s="247" t="str">
        <f t="shared" si="60"/>
        <v>-</v>
      </c>
      <c r="BT180" s="247" t="str">
        <f t="shared" si="61"/>
        <v>-</v>
      </c>
      <c r="BU180" s="247">
        <f t="shared" si="76"/>
        <v>0</v>
      </c>
      <c r="BV180" s="247" t="str">
        <f t="shared" si="77"/>
        <v>-</v>
      </c>
      <c r="BW180" s="232"/>
      <c r="CF180" s="232"/>
    </row>
    <row r="181" spans="1:84" ht="12.75" customHeight="1" x14ac:dyDescent="0.2">
      <c r="A181" s="240"/>
      <c r="B181" s="228">
        <v>158</v>
      </c>
      <c r="C181" s="137"/>
      <c r="D181" s="65"/>
      <c r="E181" s="241" t="str">
        <f>IF(ISBLANK(D181), "", VLOOKUP(D181, Z!$A$2:$C$4127, 3, FALSE))</f>
        <v/>
      </c>
      <c r="F181" s="138"/>
      <c r="G181" s="120"/>
      <c r="H181" s="120"/>
      <c r="I181" s="120"/>
      <c r="J181" s="120"/>
      <c r="K181" s="139"/>
      <c r="L181" s="168"/>
      <c r="M181" s="139"/>
      <c r="N181" s="139"/>
      <c r="O181" s="242">
        <f t="shared" si="53"/>
        <v>0</v>
      </c>
      <c r="P181" s="139"/>
      <c r="Q181" s="242">
        <f t="shared" si="62"/>
        <v>0</v>
      </c>
      <c r="R181" s="242" t="str">
        <f t="shared" si="63"/>
        <v>-</v>
      </c>
      <c r="S181" s="140"/>
      <c r="T181" s="141"/>
      <c r="U181" s="120"/>
      <c r="V181" s="139"/>
      <c r="W181" s="166"/>
      <c r="X181" s="243">
        <f t="shared" si="64"/>
        <v>0</v>
      </c>
      <c r="Y181" s="140"/>
      <c r="Z181" s="141"/>
      <c r="AA181" s="139"/>
      <c r="AB181" s="120"/>
      <c r="AC181" s="139"/>
      <c r="AD181" s="166"/>
      <c r="AE181" s="243">
        <f t="shared" si="65"/>
        <v>0</v>
      </c>
      <c r="AF181" s="142"/>
      <c r="AG181" s="137"/>
      <c r="AH181" s="65"/>
      <c r="AI181" s="241" t="str">
        <f>IF(ISBLANK(AH181), "", VLOOKUP(AH181, Z!$A$2:$C$4127, 3, FALSE))</f>
        <v/>
      </c>
      <c r="AJ181" s="143"/>
      <c r="AK181" s="244">
        <f t="shared" si="66"/>
        <v>0</v>
      </c>
      <c r="AL181" s="232"/>
      <c r="AM181" s="242">
        <f t="shared" si="67"/>
        <v>0</v>
      </c>
      <c r="AN181" s="228">
        <f>15</f>
        <v>15</v>
      </c>
      <c r="AO181" s="228">
        <v>0.75</v>
      </c>
      <c r="AP181" s="242" t="str">
        <f t="shared" si="68"/>
        <v>-</v>
      </c>
      <c r="AQ181" s="242" t="str">
        <f t="shared" si="69"/>
        <v>-</v>
      </c>
      <c r="AR181" s="245" t="str" cm="1">
        <f t="array" ref="AR181">IF($AM$20="A",
IFERROR(INDEX($BZ$33:$CC$35, $BQ181,), "-"),
IFERROR(INDEX(($BZ$26:$CC$28,$BZ$29:$CC$31), $BQ181, , $BR181), "-"))</f>
        <v>-</v>
      </c>
      <c r="AS181" s="245"/>
      <c r="AT181" s="245"/>
      <c r="AU181" s="245"/>
      <c r="AV181" s="246" t="str" cm="1">
        <f t="array" ref="AV181">IF($AM$20="A",
IFERROR(INDEX($CE$33:$CE$35, $BQ181), "-"),
IFERROR(INDEX(($CE$26:$CE$28, $CE$29:$CE$31), $BQ181, , $BR181), "-"))</f>
        <v>-</v>
      </c>
      <c r="AW181" s="242" t="str">
        <f t="shared" si="70"/>
        <v>-</v>
      </c>
      <c r="AX181" s="242" t="str">
        <f t="shared" si="54"/>
        <v>-</v>
      </c>
      <c r="AY181" s="242" t="str">
        <f t="shared" si="54"/>
        <v>-</v>
      </c>
      <c r="AZ181" s="242" t="str">
        <f t="shared" si="54"/>
        <v>-</v>
      </c>
      <c r="BA181" s="242" t="str">
        <f t="shared" si="71"/>
        <v>-</v>
      </c>
      <c r="BB181" s="242" t="str">
        <f t="shared" si="55"/>
        <v>-</v>
      </c>
      <c r="BC181" s="242" t="str">
        <f t="shared" si="55"/>
        <v>-</v>
      </c>
      <c r="BD181" s="242" t="str">
        <f t="shared" si="55"/>
        <v>-</v>
      </c>
      <c r="BE181" s="242" t="str">
        <f t="shared" si="72"/>
        <v>-</v>
      </c>
      <c r="BF181" s="242" t="str">
        <f t="shared" si="56"/>
        <v>-</v>
      </c>
      <c r="BG181" s="242" t="str">
        <f t="shared" si="56"/>
        <v>-</v>
      </c>
      <c r="BH181" s="242" t="str">
        <f t="shared" si="56"/>
        <v>-</v>
      </c>
      <c r="BI181" s="242" t="str">
        <f t="shared" si="73"/>
        <v>-</v>
      </c>
      <c r="BJ181" s="242" t="str">
        <f t="shared" si="57"/>
        <v>-</v>
      </c>
      <c r="BK181" s="242" t="str">
        <f t="shared" si="57"/>
        <v>-</v>
      </c>
      <c r="BL181" s="242" t="str">
        <f t="shared" si="57"/>
        <v>-</v>
      </c>
      <c r="BM181" s="245" t="str" cm="1">
        <f t="array" ref="BM181">IFERROR(INDEX($CD$38:$CD$41, $BT181), "-")</f>
        <v>-</v>
      </c>
      <c r="BN181" s="242" t="str" cm="1">
        <f t="array" ref="BN181">IFERROR(INDEX($CD$38:$CD$41, $BS181), "-")</f>
        <v>-</v>
      </c>
      <c r="BO181" s="242">
        <f t="shared" si="74"/>
        <v>0</v>
      </c>
      <c r="BP181" s="242">
        <f t="shared" si="75"/>
        <v>0</v>
      </c>
      <c r="BQ181" s="247" t="str">
        <f t="shared" si="58"/>
        <v>-</v>
      </c>
      <c r="BR181" s="247" t="str">
        <f t="shared" si="59"/>
        <v>-</v>
      </c>
      <c r="BS181" s="247" t="str">
        <f t="shared" si="60"/>
        <v>-</v>
      </c>
      <c r="BT181" s="247" t="str">
        <f t="shared" si="61"/>
        <v>-</v>
      </c>
      <c r="BU181" s="247">
        <f t="shared" si="76"/>
        <v>0</v>
      </c>
      <c r="BV181" s="247" t="str">
        <f t="shared" si="77"/>
        <v>-</v>
      </c>
      <c r="BW181" s="232"/>
      <c r="CF181" s="232"/>
    </row>
    <row r="182" spans="1:84" ht="12.75" customHeight="1" x14ac:dyDescent="0.2">
      <c r="A182" s="240"/>
      <c r="B182" s="228">
        <v>159</v>
      </c>
      <c r="C182" s="137"/>
      <c r="D182" s="65"/>
      <c r="E182" s="241" t="str">
        <f>IF(ISBLANK(D182), "", VLOOKUP(D182, Z!$A$2:$C$4127, 3, FALSE))</f>
        <v/>
      </c>
      <c r="F182" s="138"/>
      <c r="G182" s="120"/>
      <c r="H182" s="120"/>
      <c r="I182" s="120"/>
      <c r="J182" s="120"/>
      <c r="K182" s="139"/>
      <c r="L182" s="168"/>
      <c r="M182" s="139"/>
      <c r="N182" s="139"/>
      <c r="O182" s="242">
        <f t="shared" si="53"/>
        <v>0</v>
      </c>
      <c r="P182" s="139"/>
      <c r="Q182" s="242">
        <f t="shared" si="62"/>
        <v>0</v>
      </c>
      <c r="R182" s="242" t="str">
        <f t="shared" si="63"/>
        <v>-</v>
      </c>
      <c r="S182" s="140"/>
      <c r="T182" s="141"/>
      <c r="U182" s="120"/>
      <c r="V182" s="139"/>
      <c r="W182" s="166"/>
      <c r="X182" s="243">
        <f t="shared" si="64"/>
        <v>0</v>
      </c>
      <c r="Y182" s="140"/>
      <c r="Z182" s="141"/>
      <c r="AA182" s="139"/>
      <c r="AB182" s="120"/>
      <c r="AC182" s="139"/>
      <c r="AD182" s="166"/>
      <c r="AE182" s="243">
        <f t="shared" si="65"/>
        <v>0</v>
      </c>
      <c r="AF182" s="142"/>
      <c r="AG182" s="137"/>
      <c r="AH182" s="65"/>
      <c r="AI182" s="241" t="str">
        <f>IF(ISBLANK(AH182), "", VLOOKUP(AH182, Z!$A$2:$C$4127, 3, FALSE))</f>
        <v/>
      </c>
      <c r="AJ182" s="143"/>
      <c r="AK182" s="244">
        <f t="shared" si="66"/>
        <v>0</v>
      </c>
      <c r="AL182" s="232"/>
      <c r="AM182" s="242">
        <f t="shared" si="67"/>
        <v>0</v>
      </c>
      <c r="AN182" s="228">
        <f>15</f>
        <v>15</v>
      </c>
      <c r="AO182" s="228">
        <v>0.75</v>
      </c>
      <c r="AP182" s="242" t="str">
        <f t="shared" si="68"/>
        <v>-</v>
      </c>
      <c r="AQ182" s="242" t="str">
        <f t="shared" si="69"/>
        <v>-</v>
      </c>
      <c r="AR182" s="245" t="str" cm="1">
        <f t="array" ref="AR182">IF($AM$20="A",
IFERROR(INDEX($BZ$33:$CC$35, $BQ182,), "-"),
IFERROR(INDEX(($BZ$26:$CC$28,$BZ$29:$CC$31), $BQ182, , $BR182), "-"))</f>
        <v>-</v>
      </c>
      <c r="AS182" s="245"/>
      <c r="AT182" s="245"/>
      <c r="AU182" s="245"/>
      <c r="AV182" s="246" t="str" cm="1">
        <f t="array" ref="AV182">IF($AM$20="A",
IFERROR(INDEX($CE$33:$CE$35, $BQ182), "-"),
IFERROR(INDEX(($CE$26:$CE$28, $CE$29:$CE$31), $BQ182, , $BR182), "-"))</f>
        <v>-</v>
      </c>
      <c r="AW182" s="242" t="str">
        <f t="shared" si="70"/>
        <v>-</v>
      </c>
      <c r="AX182" s="242" t="str">
        <f t="shared" si="54"/>
        <v>-</v>
      </c>
      <c r="AY182" s="242" t="str">
        <f t="shared" si="54"/>
        <v>-</v>
      </c>
      <c r="AZ182" s="242" t="str">
        <f t="shared" si="54"/>
        <v>-</v>
      </c>
      <c r="BA182" s="242" t="str">
        <f t="shared" si="71"/>
        <v>-</v>
      </c>
      <c r="BB182" s="242" t="str">
        <f t="shared" si="55"/>
        <v>-</v>
      </c>
      <c r="BC182" s="242" t="str">
        <f t="shared" si="55"/>
        <v>-</v>
      </c>
      <c r="BD182" s="242" t="str">
        <f t="shared" si="55"/>
        <v>-</v>
      </c>
      <c r="BE182" s="242" t="str">
        <f t="shared" si="72"/>
        <v>-</v>
      </c>
      <c r="BF182" s="242" t="str">
        <f t="shared" si="56"/>
        <v>-</v>
      </c>
      <c r="BG182" s="242" t="str">
        <f t="shared" si="56"/>
        <v>-</v>
      </c>
      <c r="BH182" s="242" t="str">
        <f t="shared" si="56"/>
        <v>-</v>
      </c>
      <c r="BI182" s="242" t="str">
        <f t="shared" si="73"/>
        <v>-</v>
      </c>
      <c r="BJ182" s="242" t="str">
        <f t="shared" si="57"/>
        <v>-</v>
      </c>
      <c r="BK182" s="242" t="str">
        <f t="shared" si="57"/>
        <v>-</v>
      </c>
      <c r="BL182" s="242" t="str">
        <f t="shared" si="57"/>
        <v>-</v>
      </c>
      <c r="BM182" s="245" t="str" cm="1">
        <f t="array" ref="BM182">IFERROR(INDEX($CD$38:$CD$41, $BT182), "-")</f>
        <v>-</v>
      </c>
      <c r="BN182" s="242" t="str" cm="1">
        <f t="array" ref="BN182">IFERROR(INDEX($CD$38:$CD$41, $BS182), "-")</f>
        <v>-</v>
      </c>
      <c r="BO182" s="242">
        <f t="shared" si="74"/>
        <v>0</v>
      </c>
      <c r="BP182" s="242">
        <f t="shared" si="75"/>
        <v>0</v>
      </c>
      <c r="BQ182" s="247" t="str">
        <f t="shared" si="58"/>
        <v>-</v>
      </c>
      <c r="BR182" s="247" t="str">
        <f t="shared" si="59"/>
        <v>-</v>
      </c>
      <c r="BS182" s="247" t="str">
        <f t="shared" si="60"/>
        <v>-</v>
      </c>
      <c r="BT182" s="247" t="str">
        <f t="shared" si="61"/>
        <v>-</v>
      </c>
      <c r="BU182" s="247">
        <f t="shared" si="76"/>
        <v>0</v>
      </c>
      <c r="BV182" s="247" t="str">
        <f t="shared" si="77"/>
        <v>-</v>
      </c>
      <c r="BW182" s="232"/>
      <c r="CF182" s="232"/>
    </row>
    <row r="183" spans="1:84" ht="12.75" customHeight="1" x14ac:dyDescent="0.2">
      <c r="A183" s="240"/>
      <c r="B183" s="228">
        <v>160</v>
      </c>
      <c r="C183" s="137"/>
      <c r="D183" s="65"/>
      <c r="E183" s="241" t="str">
        <f>IF(ISBLANK(D183), "", VLOOKUP(D183, Z!$A$2:$C$4127, 3, FALSE))</f>
        <v/>
      </c>
      <c r="F183" s="138"/>
      <c r="G183" s="120"/>
      <c r="H183" s="120"/>
      <c r="I183" s="120"/>
      <c r="J183" s="120"/>
      <c r="K183" s="139"/>
      <c r="L183" s="168"/>
      <c r="M183" s="139"/>
      <c r="N183" s="139"/>
      <c r="O183" s="242">
        <f t="shared" si="53"/>
        <v>0</v>
      </c>
      <c r="P183" s="139"/>
      <c r="Q183" s="242">
        <f t="shared" si="62"/>
        <v>0</v>
      </c>
      <c r="R183" s="242" t="str">
        <f t="shared" si="63"/>
        <v>-</v>
      </c>
      <c r="S183" s="140"/>
      <c r="T183" s="141"/>
      <c r="U183" s="120"/>
      <c r="V183" s="139"/>
      <c r="W183" s="166"/>
      <c r="X183" s="243">
        <f t="shared" si="64"/>
        <v>0</v>
      </c>
      <c r="Y183" s="140"/>
      <c r="Z183" s="141"/>
      <c r="AA183" s="139"/>
      <c r="AB183" s="120"/>
      <c r="AC183" s="139"/>
      <c r="AD183" s="166"/>
      <c r="AE183" s="243">
        <f t="shared" si="65"/>
        <v>0</v>
      </c>
      <c r="AF183" s="142"/>
      <c r="AG183" s="137"/>
      <c r="AH183" s="65"/>
      <c r="AI183" s="241" t="str">
        <f>IF(ISBLANK(AH183), "", VLOOKUP(AH183, Z!$A$2:$C$4127, 3, FALSE))</f>
        <v/>
      </c>
      <c r="AJ183" s="143"/>
      <c r="AK183" s="244">
        <f t="shared" si="66"/>
        <v>0</v>
      </c>
      <c r="AL183" s="232"/>
      <c r="AM183" s="242">
        <f t="shared" si="67"/>
        <v>0</v>
      </c>
      <c r="AN183" s="228">
        <f>15</f>
        <v>15</v>
      </c>
      <c r="AO183" s="228">
        <v>0.75</v>
      </c>
      <c r="AP183" s="242" t="str">
        <f t="shared" si="68"/>
        <v>-</v>
      </c>
      <c r="AQ183" s="242" t="str">
        <f t="shared" si="69"/>
        <v>-</v>
      </c>
      <c r="AR183" s="245" t="str" cm="1">
        <f t="array" ref="AR183">IF($AM$20="A",
IFERROR(INDEX($BZ$33:$CC$35, $BQ183,), "-"),
IFERROR(INDEX(($BZ$26:$CC$28,$BZ$29:$CC$31), $BQ183, , $BR183), "-"))</f>
        <v>-</v>
      </c>
      <c r="AS183" s="245"/>
      <c r="AT183" s="245"/>
      <c r="AU183" s="245"/>
      <c r="AV183" s="246" t="str" cm="1">
        <f t="array" ref="AV183">IF($AM$20="A",
IFERROR(INDEX($CE$33:$CE$35, $BQ183), "-"),
IFERROR(INDEX(($CE$26:$CE$28, $CE$29:$CE$31), $BQ183, , $BR183), "-"))</f>
        <v>-</v>
      </c>
      <c r="AW183" s="242" t="str">
        <f t="shared" si="70"/>
        <v>-</v>
      </c>
      <c r="AX183" s="242" t="str">
        <f t="shared" si="54"/>
        <v>-</v>
      </c>
      <c r="AY183" s="242" t="str">
        <f t="shared" si="54"/>
        <v>-</v>
      </c>
      <c r="AZ183" s="242" t="str">
        <f t="shared" si="54"/>
        <v>-</v>
      </c>
      <c r="BA183" s="242" t="str">
        <f t="shared" si="71"/>
        <v>-</v>
      </c>
      <c r="BB183" s="242" t="str">
        <f t="shared" si="55"/>
        <v>-</v>
      </c>
      <c r="BC183" s="242" t="str">
        <f t="shared" si="55"/>
        <v>-</v>
      </c>
      <c r="BD183" s="242" t="str">
        <f t="shared" si="55"/>
        <v>-</v>
      </c>
      <c r="BE183" s="242" t="str">
        <f t="shared" si="72"/>
        <v>-</v>
      </c>
      <c r="BF183" s="242" t="str">
        <f t="shared" si="56"/>
        <v>-</v>
      </c>
      <c r="BG183" s="242" t="str">
        <f t="shared" si="56"/>
        <v>-</v>
      </c>
      <c r="BH183" s="242" t="str">
        <f t="shared" si="56"/>
        <v>-</v>
      </c>
      <c r="BI183" s="242" t="str">
        <f t="shared" si="73"/>
        <v>-</v>
      </c>
      <c r="BJ183" s="242" t="str">
        <f t="shared" si="57"/>
        <v>-</v>
      </c>
      <c r="BK183" s="242" t="str">
        <f t="shared" si="57"/>
        <v>-</v>
      </c>
      <c r="BL183" s="242" t="str">
        <f t="shared" si="57"/>
        <v>-</v>
      </c>
      <c r="BM183" s="245" t="str" cm="1">
        <f t="array" ref="BM183">IFERROR(INDEX($CD$38:$CD$41, $BT183), "-")</f>
        <v>-</v>
      </c>
      <c r="BN183" s="242" t="str" cm="1">
        <f t="array" ref="BN183">IFERROR(INDEX($CD$38:$CD$41, $BS183), "-")</f>
        <v>-</v>
      </c>
      <c r="BO183" s="242">
        <f t="shared" si="74"/>
        <v>0</v>
      </c>
      <c r="BP183" s="242">
        <f t="shared" si="75"/>
        <v>0</v>
      </c>
      <c r="BQ183" s="247" t="str">
        <f t="shared" si="58"/>
        <v>-</v>
      </c>
      <c r="BR183" s="247" t="str">
        <f t="shared" si="59"/>
        <v>-</v>
      </c>
      <c r="BS183" s="247" t="str">
        <f t="shared" si="60"/>
        <v>-</v>
      </c>
      <c r="BT183" s="247" t="str">
        <f t="shared" si="61"/>
        <v>-</v>
      </c>
      <c r="BU183" s="247">
        <f t="shared" si="76"/>
        <v>0</v>
      </c>
      <c r="BV183" s="247" t="str">
        <f t="shared" si="77"/>
        <v>-</v>
      </c>
      <c r="BW183" s="232"/>
      <c r="CF183" s="232"/>
    </row>
    <row r="184" spans="1:84" ht="12.75" customHeight="1" x14ac:dyDescent="0.2">
      <c r="A184" s="240"/>
      <c r="B184" s="228">
        <v>161</v>
      </c>
      <c r="C184" s="137"/>
      <c r="D184" s="65"/>
      <c r="E184" s="241" t="str">
        <f>IF(ISBLANK(D184), "", VLOOKUP(D184, Z!$A$2:$C$4127, 3, FALSE))</f>
        <v/>
      </c>
      <c r="F184" s="138"/>
      <c r="G184" s="120"/>
      <c r="H184" s="120"/>
      <c r="I184" s="120"/>
      <c r="J184" s="120"/>
      <c r="K184" s="139"/>
      <c r="L184" s="168"/>
      <c r="M184" s="139"/>
      <c r="N184" s="139"/>
      <c r="O184" s="242">
        <f t="shared" si="53"/>
        <v>0</v>
      </c>
      <c r="P184" s="139"/>
      <c r="Q184" s="242">
        <f t="shared" si="62"/>
        <v>0</v>
      </c>
      <c r="R184" s="242" t="str">
        <f t="shared" si="63"/>
        <v>-</v>
      </c>
      <c r="S184" s="140"/>
      <c r="T184" s="141"/>
      <c r="U184" s="120"/>
      <c r="V184" s="139"/>
      <c r="W184" s="166"/>
      <c r="X184" s="243">
        <f t="shared" si="64"/>
        <v>0</v>
      </c>
      <c r="Y184" s="140"/>
      <c r="Z184" s="141"/>
      <c r="AA184" s="139"/>
      <c r="AB184" s="120"/>
      <c r="AC184" s="139"/>
      <c r="AD184" s="166"/>
      <c r="AE184" s="243">
        <f t="shared" si="65"/>
        <v>0</v>
      </c>
      <c r="AF184" s="142"/>
      <c r="AG184" s="137"/>
      <c r="AH184" s="65"/>
      <c r="AI184" s="241" t="str">
        <f>IF(ISBLANK(AH184), "", VLOOKUP(AH184, Z!$A$2:$C$4127, 3, FALSE))</f>
        <v/>
      </c>
      <c r="AJ184" s="143"/>
      <c r="AK184" s="244">
        <f t="shared" si="66"/>
        <v>0</v>
      </c>
      <c r="AL184" s="232"/>
      <c r="AM184" s="242">
        <f t="shared" si="67"/>
        <v>0</v>
      </c>
      <c r="AN184" s="228">
        <f>15</f>
        <v>15</v>
      </c>
      <c r="AO184" s="228">
        <v>0.75</v>
      </c>
      <c r="AP184" s="242" t="str">
        <f t="shared" si="68"/>
        <v>-</v>
      </c>
      <c r="AQ184" s="242" t="str">
        <f t="shared" si="69"/>
        <v>-</v>
      </c>
      <c r="AR184" s="245" t="str" cm="1">
        <f t="array" ref="AR184">IF($AM$20="A",
IFERROR(INDEX($BZ$33:$CC$35, $BQ184,), "-"),
IFERROR(INDEX(($BZ$26:$CC$28,$BZ$29:$CC$31), $BQ184, , $BR184), "-"))</f>
        <v>-</v>
      </c>
      <c r="AS184" s="245"/>
      <c r="AT184" s="245"/>
      <c r="AU184" s="245"/>
      <c r="AV184" s="246" t="str" cm="1">
        <f t="array" ref="AV184">IF($AM$20="A",
IFERROR(INDEX($CE$33:$CE$35, $BQ184), "-"),
IFERROR(INDEX(($CE$26:$CE$28, $CE$29:$CE$31), $BQ184, , $BR184), "-"))</f>
        <v>-</v>
      </c>
      <c r="AW184" s="242" t="str">
        <f t="shared" si="70"/>
        <v>-</v>
      </c>
      <c r="AX184" s="242" t="str">
        <f t="shared" si="54"/>
        <v>-</v>
      </c>
      <c r="AY184" s="242" t="str">
        <f t="shared" si="54"/>
        <v>-</v>
      </c>
      <c r="AZ184" s="242" t="str">
        <f t="shared" si="54"/>
        <v>-</v>
      </c>
      <c r="BA184" s="242" t="str">
        <f t="shared" si="71"/>
        <v>-</v>
      </c>
      <c r="BB184" s="242" t="str">
        <f t="shared" si="55"/>
        <v>-</v>
      </c>
      <c r="BC184" s="242" t="str">
        <f t="shared" si="55"/>
        <v>-</v>
      </c>
      <c r="BD184" s="242" t="str">
        <f t="shared" si="55"/>
        <v>-</v>
      </c>
      <c r="BE184" s="242" t="str">
        <f t="shared" si="72"/>
        <v>-</v>
      </c>
      <c r="BF184" s="242" t="str">
        <f t="shared" si="56"/>
        <v>-</v>
      </c>
      <c r="BG184" s="242" t="str">
        <f t="shared" si="56"/>
        <v>-</v>
      </c>
      <c r="BH184" s="242" t="str">
        <f t="shared" si="56"/>
        <v>-</v>
      </c>
      <c r="BI184" s="242" t="str">
        <f t="shared" si="73"/>
        <v>-</v>
      </c>
      <c r="BJ184" s="242" t="str">
        <f t="shared" si="57"/>
        <v>-</v>
      </c>
      <c r="BK184" s="242" t="str">
        <f t="shared" si="57"/>
        <v>-</v>
      </c>
      <c r="BL184" s="242" t="str">
        <f t="shared" si="57"/>
        <v>-</v>
      </c>
      <c r="BM184" s="245" t="str" cm="1">
        <f t="array" ref="BM184">IFERROR(INDEX($CD$38:$CD$41, $BT184), "-")</f>
        <v>-</v>
      </c>
      <c r="BN184" s="242" t="str" cm="1">
        <f t="array" ref="BN184">IFERROR(INDEX($CD$38:$CD$41, $BS184), "-")</f>
        <v>-</v>
      </c>
      <c r="BO184" s="242">
        <f t="shared" si="74"/>
        <v>0</v>
      </c>
      <c r="BP184" s="242">
        <f t="shared" si="75"/>
        <v>0</v>
      </c>
      <c r="BQ184" s="247" t="str">
        <f t="shared" si="58"/>
        <v>-</v>
      </c>
      <c r="BR184" s="247" t="str">
        <f t="shared" si="59"/>
        <v>-</v>
      </c>
      <c r="BS184" s="247" t="str">
        <f t="shared" si="60"/>
        <v>-</v>
      </c>
      <c r="BT184" s="247" t="str">
        <f t="shared" si="61"/>
        <v>-</v>
      </c>
      <c r="BU184" s="247">
        <f t="shared" si="76"/>
        <v>0</v>
      </c>
      <c r="BV184" s="247" t="str">
        <f t="shared" si="77"/>
        <v>-</v>
      </c>
      <c r="BW184" s="232"/>
      <c r="CF184" s="232"/>
    </row>
    <row r="185" spans="1:84" ht="12.75" customHeight="1" x14ac:dyDescent="0.2">
      <c r="A185" s="240"/>
      <c r="B185" s="228">
        <v>162</v>
      </c>
      <c r="C185" s="137"/>
      <c r="D185" s="65"/>
      <c r="E185" s="241" t="str">
        <f>IF(ISBLANK(D185), "", VLOOKUP(D185, Z!$A$2:$C$4127, 3, FALSE))</f>
        <v/>
      </c>
      <c r="F185" s="138"/>
      <c r="G185" s="120"/>
      <c r="H185" s="120"/>
      <c r="I185" s="120"/>
      <c r="J185" s="120"/>
      <c r="K185" s="139"/>
      <c r="L185" s="168"/>
      <c r="M185" s="139"/>
      <c r="N185" s="139"/>
      <c r="O185" s="242">
        <f t="shared" si="53"/>
        <v>0</v>
      </c>
      <c r="P185" s="139"/>
      <c r="Q185" s="242">
        <f t="shared" si="62"/>
        <v>0</v>
      </c>
      <c r="R185" s="242" t="str">
        <f t="shared" si="63"/>
        <v>-</v>
      </c>
      <c r="S185" s="140"/>
      <c r="T185" s="141"/>
      <c r="U185" s="120"/>
      <c r="V185" s="139"/>
      <c r="W185" s="166"/>
      <c r="X185" s="243">
        <f t="shared" si="64"/>
        <v>0</v>
      </c>
      <c r="Y185" s="140"/>
      <c r="Z185" s="141"/>
      <c r="AA185" s="139"/>
      <c r="AB185" s="120"/>
      <c r="AC185" s="139"/>
      <c r="AD185" s="166"/>
      <c r="AE185" s="243">
        <f t="shared" si="65"/>
        <v>0</v>
      </c>
      <c r="AF185" s="142"/>
      <c r="AG185" s="137"/>
      <c r="AH185" s="65"/>
      <c r="AI185" s="241" t="str">
        <f>IF(ISBLANK(AH185), "", VLOOKUP(AH185, Z!$A$2:$C$4127, 3, FALSE))</f>
        <v/>
      </c>
      <c r="AJ185" s="143"/>
      <c r="AK185" s="244">
        <f t="shared" si="66"/>
        <v>0</v>
      </c>
      <c r="AL185" s="232"/>
      <c r="AM185" s="242">
        <f t="shared" si="67"/>
        <v>0</v>
      </c>
      <c r="AN185" s="228">
        <f>15</f>
        <v>15</v>
      </c>
      <c r="AO185" s="228">
        <v>0.75</v>
      </c>
      <c r="AP185" s="242" t="str">
        <f t="shared" si="68"/>
        <v>-</v>
      </c>
      <c r="AQ185" s="242" t="str">
        <f t="shared" si="69"/>
        <v>-</v>
      </c>
      <c r="AR185" s="245" t="str" cm="1">
        <f t="array" ref="AR185">IF($AM$20="A",
IFERROR(INDEX($BZ$33:$CC$35, $BQ185,), "-"),
IFERROR(INDEX(($BZ$26:$CC$28,$BZ$29:$CC$31), $BQ185, , $BR185), "-"))</f>
        <v>-</v>
      </c>
      <c r="AS185" s="245"/>
      <c r="AT185" s="245"/>
      <c r="AU185" s="245"/>
      <c r="AV185" s="246" t="str" cm="1">
        <f t="array" ref="AV185">IF($AM$20="A",
IFERROR(INDEX($CE$33:$CE$35, $BQ185), "-"),
IFERROR(INDEX(($CE$26:$CE$28, $CE$29:$CE$31), $BQ185, , $BR185), "-"))</f>
        <v>-</v>
      </c>
      <c r="AW185" s="242" t="str">
        <f t="shared" si="70"/>
        <v>-</v>
      </c>
      <c r="AX185" s="242" t="str">
        <f t="shared" si="54"/>
        <v>-</v>
      </c>
      <c r="AY185" s="242" t="str">
        <f t="shared" si="54"/>
        <v>-</v>
      </c>
      <c r="AZ185" s="242" t="str">
        <f t="shared" si="54"/>
        <v>-</v>
      </c>
      <c r="BA185" s="242" t="str">
        <f t="shared" si="71"/>
        <v>-</v>
      </c>
      <c r="BB185" s="242" t="str">
        <f t="shared" si="55"/>
        <v>-</v>
      </c>
      <c r="BC185" s="242" t="str">
        <f t="shared" si="55"/>
        <v>-</v>
      </c>
      <c r="BD185" s="242" t="str">
        <f t="shared" si="55"/>
        <v>-</v>
      </c>
      <c r="BE185" s="242" t="str">
        <f t="shared" si="72"/>
        <v>-</v>
      </c>
      <c r="BF185" s="242" t="str">
        <f t="shared" si="56"/>
        <v>-</v>
      </c>
      <c r="BG185" s="242" t="str">
        <f t="shared" si="56"/>
        <v>-</v>
      </c>
      <c r="BH185" s="242" t="str">
        <f t="shared" si="56"/>
        <v>-</v>
      </c>
      <c r="BI185" s="242" t="str">
        <f t="shared" si="73"/>
        <v>-</v>
      </c>
      <c r="BJ185" s="242" t="str">
        <f t="shared" si="57"/>
        <v>-</v>
      </c>
      <c r="BK185" s="242" t="str">
        <f t="shared" si="57"/>
        <v>-</v>
      </c>
      <c r="BL185" s="242" t="str">
        <f t="shared" si="57"/>
        <v>-</v>
      </c>
      <c r="BM185" s="245" t="str" cm="1">
        <f t="array" ref="BM185">IFERROR(INDEX($CD$38:$CD$41, $BT185), "-")</f>
        <v>-</v>
      </c>
      <c r="BN185" s="242" t="str" cm="1">
        <f t="array" ref="BN185">IFERROR(INDEX($CD$38:$CD$41, $BS185), "-")</f>
        <v>-</v>
      </c>
      <c r="BO185" s="242">
        <f t="shared" si="74"/>
        <v>0</v>
      </c>
      <c r="BP185" s="242">
        <f t="shared" si="75"/>
        <v>0</v>
      </c>
      <c r="BQ185" s="247" t="str">
        <f t="shared" si="58"/>
        <v>-</v>
      </c>
      <c r="BR185" s="247" t="str">
        <f t="shared" si="59"/>
        <v>-</v>
      </c>
      <c r="BS185" s="247" t="str">
        <f t="shared" si="60"/>
        <v>-</v>
      </c>
      <c r="BT185" s="247" t="str">
        <f t="shared" si="61"/>
        <v>-</v>
      </c>
      <c r="BU185" s="247">
        <f t="shared" si="76"/>
        <v>0</v>
      </c>
      <c r="BV185" s="247" t="str">
        <f t="shared" si="77"/>
        <v>-</v>
      </c>
      <c r="BW185" s="232"/>
      <c r="CF185" s="232"/>
    </row>
    <row r="186" spans="1:84" ht="12.75" customHeight="1" x14ac:dyDescent="0.2">
      <c r="A186" s="240"/>
      <c r="B186" s="228">
        <v>163</v>
      </c>
      <c r="C186" s="137"/>
      <c r="D186" s="65"/>
      <c r="E186" s="241" t="str">
        <f>IF(ISBLANK(D186), "", VLOOKUP(D186, Z!$A$2:$C$4127, 3, FALSE))</f>
        <v/>
      </c>
      <c r="F186" s="138"/>
      <c r="G186" s="120"/>
      <c r="H186" s="120"/>
      <c r="I186" s="120"/>
      <c r="J186" s="120"/>
      <c r="K186" s="139"/>
      <c r="L186" s="168"/>
      <c r="M186" s="139"/>
      <c r="N186" s="139"/>
      <c r="O186" s="242">
        <f t="shared" si="53"/>
        <v>0</v>
      </c>
      <c r="P186" s="139"/>
      <c r="Q186" s="242">
        <f t="shared" si="62"/>
        <v>0</v>
      </c>
      <c r="R186" s="242" t="str">
        <f t="shared" si="63"/>
        <v>-</v>
      </c>
      <c r="S186" s="140"/>
      <c r="T186" s="141"/>
      <c r="U186" s="120"/>
      <c r="V186" s="139"/>
      <c r="W186" s="166"/>
      <c r="X186" s="243">
        <f t="shared" si="64"/>
        <v>0</v>
      </c>
      <c r="Y186" s="140"/>
      <c r="Z186" s="141"/>
      <c r="AA186" s="139"/>
      <c r="AB186" s="120"/>
      <c r="AC186" s="139"/>
      <c r="AD186" s="166"/>
      <c r="AE186" s="243">
        <f t="shared" si="65"/>
        <v>0</v>
      </c>
      <c r="AF186" s="142"/>
      <c r="AG186" s="137"/>
      <c r="AH186" s="65"/>
      <c r="AI186" s="241" t="str">
        <f>IF(ISBLANK(AH186), "", VLOOKUP(AH186, Z!$A$2:$C$4127, 3, FALSE))</f>
        <v/>
      </c>
      <c r="AJ186" s="143"/>
      <c r="AK186" s="244">
        <f t="shared" si="66"/>
        <v>0</v>
      </c>
      <c r="AL186" s="232"/>
      <c r="AM186" s="242">
        <f t="shared" si="67"/>
        <v>0</v>
      </c>
      <c r="AN186" s="228">
        <f>15</f>
        <v>15</v>
      </c>
      <c r="AO186" s="228">
        <v>0.75</v>
      </c>
      <c r="AP186" s="242" t="str">
        <f t="shared" si="68"/>
        <v>-</v>
      </c>
      <c r="AQ186" s="242" t="str">
        <f t="shared" si="69"/>
        <v>-</v>
      </c>
      <c r="AR186" s="245" t="str" cm="1">
        <f t="array" ref="AR186">IF($AM$20="A",
IFERROR(INDEX($BZ$33:$CC$35, $BQ186,), "-"),
IFERROR(INDEX(($BZ$26:$CC$28,$BZ$29:$CC$31), $BQ186, , $BR186), "-"))</f>
        <v>-</v>
      </c>
      <c r="AS186" s="245"/>
      <c r="AT186" s="245"/>
      <c r="AU186" s="245"/>
      <c r="AV186" s="246" t="str" cm="1">
        <f t="array" ref="AV186">IF($AM$20="A",
IFERROR(INDEX($CE$33:$CE$35, $BQ186), "-"),
IFERROR(INDEX(($CE$26:$CE$28, $CE$29:$CE$31), $BQ186, , $BR186), "-"))</f>
        <v>-</v>
      </c>
      <c r="AW186" s="242" t="str">
        <f t="shared" si="70"/>
        <v>-</v>
      </c>
      <c r="AX186" s="242" t="str">
        <f t="shared" si="54"/>
        <v>-</v>
      </c>
      <c r="AY186" s="242" t="str">
        <f t="shared" si="54"/>
        <v>-</v>
      </c>
      <c r="AZ186" s="242" t="str">
        <f t="shared" si="54"/>
        <v>-</v>
      </c>
      <c r="BA186" s="242" t="str">
        <f t="shared" si="71"/>
        <v>-</v>
      </c>
      <c r="BB186" s="242" t="str">
        <f t="shared" si="55"/>
        <v>-</v>
      </c>
      <c r="BC186" s="242" t="str">
        <f t="shared" si="55"/>
        <v>-</v>
      </c>
      <c r="BD186" s="242" t="str">
        <f t="shared" si="55"/>
        <v>-</v>
      </c>
      <c r="BE186" s="242" t="str">
        <f t="shared" si="72"/>
        <v>-</v>
      </c>
      <c r="BF186" s="242" t="str">
        <f t="shared" si="56"/>
        <v>-</v>
      </c>
      <c r="BG186" s="242" t="str">
        <f t="shared" si="56"/>
        <v>-</v>
      </c>
      <c r="BH186" s="242" t="str">
        <f t="shared" si="56"/>
        <v>-</v>
      </c>
      <c r="BI186" s="242" t="str">
        <f t="shared" si="73"/>
        <v>-</v>
      </c>
      <c r="BJ186" s="242" t="str">
        <f t="shared" si="57"/>
        <v>-</v>
      </c>
      <c r="BK186" s="242" t="str">
        <f t="shared" si="57"/>
        <v>-</v>
      </c>
      <c r="BL186" s="242" t="str">
        <f t="shared" si="57"/>
        <v>-</v>
      </c>
      <c r="BM186" s="245" t="str" cm="1">
        <f t="array" ref="BM186">IFERROR(INDEX($CD$38:$CD$41, $BT186), "-")</f>
        <v>-</v>
      </c>
      <c r="BN186" s="242" t="str" cm="1">
        <f t="array" ref="BN186">IFERROR(INDEX($CD$38:$CD$41, $BS186), "-")</f>
        <v>-</v>
      </c>
      <c r="BO186" s="242">
        <f t="shared" si="74"/>
        <v>0</v>
      </c>
      <c r="BP186" s="242">
        <f t="shared" si="75"/>
        <v>0</v>
      </c>
      <c r="BQ186" s="247" t="str">
        <f t="shared" si="58"/>
        <v>-</v>
      </c>
      <c r="BR186" s="247" t="str">
        <f t="shared" si="59"/>
        <v>-</v>
      </c>
      <c r="BS186" s="247" t="str">
        <f t="shared" si="60"/>
        <v>-</v>
      </c>
      <c r="BT186" s="247" t="str">
        <f t="shared" si="61"/>
        <v>-</v>
      </c>
      <c r="BU186" s="247">
        <f t="shared" si="76"/>
        <v>0</v>
      </c>
      <c r="BV186" s="247" t="str">
        <f t="shared" si="77"/>
        <v>-</v>
      </c>
      <c r="BW186" s="232"/>
      <c r="CF186" s="232"/>
    </row>
    <row r="187" spans="1:84" ht="12.75" customHeight="1" x14ac:dyDescent="0.2">
      <c r="A187" s="240"/>
      <c r="B187" s="228">
        <v>164</v>
      </c>
      <c r="C187" s="137"/>
      <c r="D187" s="65"/>
      <c r="E187" s="241" t="str">
        <f>IF(ISBLANK(D187), "", VLOOKUP(D187, Z!$A$2:$C$4127, 3, FALSE))</f>
        <v/>
      </c>
      <c r="F187" s="138"/>
      <c r="G187" s="120"/>
      <c r="H187" s="120"/>
      <c r="I187" s="120"/>
      <c r="J187" s="120"/>
      <c r="K187" s="139"/>
      <c r="L187" s="168"/>
      <c r="M187" s="139"/>
      <c r="N187" s="139"/>
      <c r="O187" s="242">
        <f t="shared" si="53"/>
        <v>0</v>
      </c>
      <c r="P187" s="139"/>
      <c r="Q187" s="242">
        <f t="shared" si="62"/>
        <v>0</v>
      </c>
      <c r="R187" s="242" t="str">
        <f t="shared" si="63"/>
        <v>-</v>
      </c>
      <c r="S187" s="140"/>
      <c r="T187" s="141"/>
      <c r="U187" s="120"/>
      <c r="V187" s="139"/>
      <c r="W187" s="166"/>
      <c r="X187" s="243">
        <f t="shared" si="64"/>
        <v>0</v>
      </c>
      <c r="Y187" s="140"/>
      <c r="Z187" s="141"/>
      <c r="AA187" s="139"/>
      <c r="AB187" s="120"/>
      <c r="AC187" s="139"/>
      <c r="AD187" s="166"/>
      <c r="AE187" s="243">
        <f t="shared" si="65"/>
        <v>0</v>
      </c>
      <c r="AF187" s="142"/>
      <c r="AG187" s="137"/>
      <c r="AH187" s="65"/>
      <c r="AI187" s="241" t="str">
        <f>IF(ISBLANK(AH187), "", VLOOKUP(AH187, Z!$A$2:$C$4127, 3, FALSE))</f>
        <v/>
      </c>
      <c r="AJ187" s="143"/>
      <c r="AK187" s="244">
        <f t="shared" si="66"/>
        <v>0</v>
      </c>
      <c r="AL187" s="232"/>
      <c r="AM187" s="242">
        <f t="shared" si="67"/>
        <v>0</v>
      </c>
      <c r="AN187" s="228">
        <f>15</f>
        <v>15</v>
      </c>
      <c r="AO187" s="228">
        <v>0.75</v>
      </c>
      <c r="AP187" s="242" t="str">
        <f t="shared" si="68"/>
        <v>-</v>
      </c>
      <c r="AQ187" s="242" t="str">
        <f t="shared" si="69"/>
        <v>-</v>
      </c>
      <c r="AR187" s="245" t="str" cm="1">
        <f t="array" ref="AR187">IF($AM$20="A",
IFERROR(INDEX($BZ$33:$CC$35, $BQ187,), "-"),
IFERROR(INDEX(($BZ$26:$CC$28,$BZ$29:$CC$31), $BQ187, , $BR187), "-"))</f>
        <v>-</v>
      </c>
      <c r="AS187" s="245"/>
      <c r="AT187" s="245"/>
      <c r="AU187" s="245"/>
      <c r="AV187" s="246" t="str" cm="1">
        <f t="array" ref="AV187">IF($AM$20="A",
IFERROR(INDEX($CE$33:$CE$35, $BQ187), "-"),
IFERROR(INDEX(($CE$26:$CE$28, $CE$29:$CE$31), $BQ187, , $BR187), "-"))</f>
        <v>-</v>
      </c>
      <c r="AW187" s="242" t="str">
        <f t="shared" si="70"/>
        <v>-</v>
      </c>
      <c r="AX187" s="242" t="str">
        <f t="shared" si="54"/>
        <v>-</v>
      </c>
      <c r="AY187" s="242" t="str">
        <f t="shared" si="54"/>
        <v>-</v>
      </c>
      <c r="AZ187" s="242" t="str">
        <f t="shared" si="54"/>
        <v>-</v>
      </c>
      <c r="BA187" s="242" t="str">
        <f t="shared" si="71"/>
        <v>-</v>
      </c>
      <c r="BB187" s="242" t="str">
        <f t="shared" si="55"/>
        <v>-</v>
      </c>
      <c r="BC187" s="242" t="str">
        <f t="shared" si="55"/>
        <v>-</v>
      </c>
      <c r="BD187" s="242" t="str">
        <f t="shared" si="55"/>
        <v>-</v>
      </c>
      <c r="BE187" s="242" t="str">
        <f t="shared" si="72"/>
        <v>-</v>
      </c>
      <c r="BF187" s="242" t="str">
        <f t="shared" si="56"/>
        <v>-</v>
      </c>
      <c r="BG187" s="242" t="str">
        <f t="shared" si="56"/>
        <v>-</v>
      </c>
      <c r="BH187" s="242" t="str">
        <f t="shared" si="56"/>
        <v>-</v>
      </c>
      <c r="BI187" s="242" t="str">
        <f t="shared" si="73"/>
        <v>-</v>
      </c>
      <c r="BJ187" s="242" t="str">
        <f t="shared" si="57"/>
        <v>-</v>
      </c>
      <c r="BK187" s="242" t="str">
        <f t="shared" si="57"/>
        <v>-</v>
      </c>
      <c r="BL187" s="242" t="str">
        <f t="shared" si="57"/>
        <v>-</v>
      </c>
      <c r="BM187" s="245" t="str" cm="1">
        <f t="array" ref="BM187">IFERROR(INDEX($CD$38:$CD$41, $BT187), "-")</f>
        <v>-</v>
      </c>
      <c r="BN187" s="242" t="str" cm="1">
        <f t="array" ref="BN187">IFERROR(INDEX($CD$38:$CD$41, $BS187), "-")</f>
        <v>-</v>
      </c>
      <c r="BO187" s="242">
        <f t="shared" si="74"/>
        <v>0</v>
      </c>
      <c r="BP187" s="242">
        <f t="shared" si="75"/>
        <v>0</v>
      </c>
      <c r="BQ187" s="247" t="str">
        <f t="shared" si="58"/>
        <v>-</v>
      </c>
      <c r="BR187" s="247" t="str">
        <f t="shared" si="59"/>
        <v>-</v>
      </c>
      <c r="BS187" s="247" t="str">
        <f t="shared" si="60"/>
        <v>-</v>
      </c>
      <c r="BT187" s="247" t="str">
        <f t="shared" si="61"/>
        <v>-</v>
      </c>
      <c r="BU187" s="247">
        <f t="shared" si="76"/>
        <v>0</v>
      </c>
      <c r="BV187" s="247" t="str">
        <f t="shared" si="77"/>
        <v>-</v>
      </c>
      <c r="BW187" s="232"/>
      <c r="CF187" s="232"/>
    </row>
    <row r="188" spans="1:84" ht="12.75" customHeight="1" x14ac:dyDescent="0.2">
      <c r="A188" s="240"/>
      <c r="B188" s="228">
        <v>165</v>
      </c>
      <c r="C188" s="137"/>
      <c r="D188" s="65"/>
      <c r="E188" s="241" t="str">
        <f>IF(ISBLANK(D188), "", VLOOKUP(D188, Z!$A$2:$C$4127, 3, FALSE))</f>
        <v/>
      </c>
      <c r="F188" s="138"/>
      <c r="G188" s="120"/>
      <c r="H188" s="120"/>
      <c r="I188" s="120"/>
      <c r="J188" s="120"/>
      <c r="K188" s="139"/>
      <c r="L188" s="168"/>
      <c r="M188" s="139"/>
      <c r="N188" s="139"/>
      <c r="O188" s="242">
        <f t="shared" si="53"/>
        <v>0</v>
      </c>
      <c r="P188" s="139"/>
      <c r="Q188" s="242">
        <f t="shared" si="62"/>
        <v>0</v>
      </c>
      <c r="R188" s="242" t="str">
        <f t="shared" si="63"/>
        <v>-</v>
      </c>
      <c r="S188" s="140"/>
      <c r="T188" s="141"/>
      <c r="U188" s="120"/>
      <c r="V188" s="139"/>
      <c r="W188" s="166"/>
      <c r="X188" s="243">
        <f t="shared" si="64"/>
        <v>0</v>
      </c>
      <c r="Y188" s="140"/>
      <c r="Z188" s="141"/>
      <c r="AA188" s="139"/>
      <c r="AB188" s="120"/>
      <c r="AC188" s="139"/>
      <c r="AD188" s="166"/>
      <c r="AE188" s="243">
        <f t="shared" si="65"/>
        <v>0</v>
      </c>
      <c r="AF188" s="142"/>
      <c r="AG188" s="137"/>
      <c r="AH188" s="65"/>
      <c r="AI188" s="241" t="str">
        <f>IF(ISBLANK(AH188), "", VLOOKUP(AH188, Z!$A$2:$C$4127, 3, FALSE))</f>
        <v/>
      </c>
      <c r="AJ188" s="143"/>
      <c r="AK188" s="244">
        <f t="shared" si="66"/>
        <v>0</v>
      </c>
      <c r="AL188" s="232"/>
      <c r="AM188" s="242">
        <f t="shared" si="67"/>
        <v>0</v>
      </c>
      <c r="AN188" s="228">
        <f>15</f>
        <v>15</v>
      </c>
      <c r="AO188" s="228">
        <v>0.75</v>
      </c>
      <c r="AP188" s="242" t="str">
        <f t="shared" si="68"/>
        <v>-</v>
      </c>
      <c r="AQ188" s="242" t="str">
        <f t="shared" si="69"/>
        <v>-</v>
      </c>
      <c r="AR188" s="245" t="str" cm="1">
        <f t="array" ref="AR188">IF($AM$20="A",
IFERROR(INDEX($BZ$33:$CC$35, $BQ188,), "-"),
IFERROR(INDEX(($BZ$26:$CC$28,$BZ$29:$CC$31), $BQ188, , $BR188), "-"))</f>
        <v>-</v>
      </c>
      <c r="AS188" s="245"/>
      <c r="AT188" s="245"/>
      <c r="AU188" s="245"/>
      <c r="AV188" s="246" t="str" cm="1">
        <f t="array" ref="AV188">IF($AM$20="A",
IFERROR(INDEX($CE$33:$CE$35, $BQ188), "-"),
IFERROR(INDEX(($CE$26:$CE$28, $CE$29:$CE$31), $BQ188, , $BR188), "-"))</f>
        <v>-</v>
      </c>
      <c r="AW188" s="242" t="str">
        <f t="shared" si="70"/>
        <v>-</v>
      </c>
      <c r="AX188" s="242" t="str">
        <f t="shared" si="54"/>
        <v>-</v>
      </c>
      <c r="AY188" s="242" t="str">
        <f t="shared" si="54"/>
        <v>-</v>
      </c>
      <c r="AZ188" s="242" t="str">
        <f t="shared" si="54"/>
        <v>-</v>
      </c>
      <c r="BA188" s="242" t="str">
        <f t="shared" si="71"/>
        <v>-</v>
      </c>
      <c r="BB188" s="242" t="str">
        <f t="shared" si="55"/>
        <v>-</v>
      </c>
      <c r="BC188" s="242" t="str">
        <f t="shared" si="55"/>
        <v>-</v>
      </c>
      <c r="BD188" s="242" t="str">
        <f t="shared" si="55"/>
        <v>-</v>
      </c>
      <c r="BE188" s="242" t="str">
        <f t="shared" si="72"/>
        <v>-</v>
      </c>
      <c r="BF188" s="242" t="str">
        <f t="shared" si="56"/>
        <v>-</v>
      </c>
      <c r="BG188" s="242" t="str">
        <f t="shared" si="56"/>
        <v>-</v>
      </c>
      <c r="BH188" s="242" t="str">
        <f t="shared" si="56"/>
        <v>-</v>
      </c>
      <c r="BI188" s="242" t="str">
        <f t="shared" si="73"/>
        <v>-</v>
      </c>
      <c r="BJ188" s="242" t="str">
        <f t="shared" si="57"/>
        <v>-</v>
      </c>
      <c r="BK188" s="242" t="str">
        <f t="shared" si="57"/>
        <v>-</v>
      </c>
      <c r="BL188" s="242" t="str">
        <f t="shared" si="57"/>
        <v>-</v>
      </c>
      <c r="BM188" s="245" t="str" cm="1">
        <f t="array" ref="BM188">IFERROR(INDEX($CD$38:$CD$41, $BT188), "-")</f>
        <v>-</v>
      </c>
      <c r="BN188" s="242" t="str" cm="1">
        <f t="array" ref="BN188">IFERROR(INDEX($CD$38:$CD$41, $BS188), "-")</f>
        <v>-</v>
      </c>
      <c r="BO188" s="242">
        <f t="shared" si="74"/>
        <v>0</v>
      </c>
      <c r="BP188" s="242">
        <f t="shared" si="75"/>
        <v>0</v>
      </c>
      <c r="BQ188" s="247" t="str">
        <f t="shared" si="58"/>
        <v>-</v>
      </c>
      <c r="BR188" s="247" t="str">
        <f t="shared" si="59"/>
        <v>-</v>
      </c>
      <c r="BS188" s="247" t="str">
        <f t="shared" si="60"/>
        <v>-</v>
      </c>
      <c r="BT188" s="247" t="str">
        <f t="shared" si="61"/>
        <v>-</v>
      </c>
      <c r="BU188" s="247">
        <f t="shared" si="76"/>
        <v>0</v>
      </c>
      <c r="BV188" s="247" t="str">
        <f t="shared" si="77"/>
        <v>-</v>
      </c>
      <c r="BW188" s="232"/>
      <c r="CF188" s="232"/>
    </row>
    <row r="189" spans="1:84" ht="12.75" customHeight="1" x14ac:dyDescent="0.2">
      <c r="A189" s="240"/>
      <c r="B189" s="228">
        <v>166</v>
      </c>
      <c r="C189" s="137"/>
      <c r="D189" s="65"/>
      <c r="E189" s="241" t="str">
        <f>IF(ISBLANK(D189), "", VLOOKUP(D189, Z!$A$2:$C$4127, 3, FALSE))</f>
        <v/>
      </c>
      <c r="F189" s="138"/>
      <c r="G189" s="120"/>
      <c r="H189" s="120"/>
      <c r="I189" s="120"/>
      <c r="J189" s="120"/>
      <c r="K189" s="139"/>
      <c r="L189" s="168"/>
      <c r="M189" s="139"/>
      <c r="N189" s="139"/>
      <c r="O189" s="242">
        <f t="shared" si="53"/>
        <v>0</v>
      </c>
      <c r="P189" s="139"/>
      <c r="Q189" s="242">
        <f t="shared" si="62"/>
        <v>0</v>
      </c>
      <c r="R189" s="242" t="str">
        <f t="shared" si="63"/>
        <v>-</v>
      </c>
      <c r="S189" s="140"/>
      <c r="T189" s="141"/>
      <c r="U189" s="120"/>
      <c r="V189" s="139"/>
      <c r="W189" s="166"/>
      <c r="X189" s="243">
        <f t="shared" si="64"/>
        <v>0</v>
      </c>
      <c r="Y189" s="140"/>
      <c r="Z189" s="141"/>
      <c r="AA189" s="139"/>
      <c r="AB189" s="120"/>
      <c r="AC189" s="139"/>
      <c r="AD189" s="166"/>
      <c r="AE189" s="243">
        <f t="shared" si="65"/>
        <v>0</v>
      </c>
      <c r="AF189" s="142"/>
      <c r="AG189" s="137"/>
      <c r="AH189" s="65"/>
      <c r="AI189" s="241" t="str">
        <f>IF(ISBLANK(AH189), "", VLOOKUP(AH189, Z!$A$2:$C$4127, 3, FALSE))</f>
        <v/>
      </c>
      <c r="AJ189" s="143"/>
      <c r="AK189" s="244">
        <f t="shared" si="66"/>
        <v>0</v>
      </c>
      <c r="AL189" s="232"/>
      <c r="AM189" s="242">
        <f t="shared" si="67"/>
        <v>0</v>
      </c>
      <c r="AN189" s="228">
        <f>15</f>
        <v>15</v>
      </c>
      <c r="AO189" s="228">
        <v>0.75</v>
      </c>
      <c r="AP189" s="242" t="str">
        <f t="shared" si="68"/>
        <v>-</v>
      </c>
      <c r="AQ189" s="242" t="str">
        <f t="shared" si="69"/>
        <v>-</v>
      </c>
      <c r="AR189" s="245" t="str" cm="1">
        <f t="array" ref="AR189">IF($AM$20="A",
IFERROR(INDEX($BZ$33:$CC$35, $BQ189,), "-"),
IFERROR(INDEX(($BZ$26:$CC$28,$BZ$29:$CC$31), $BQ189, , $BR189), "-"))</f>
        <v>-</v>
      </c>
      <c r="AS189" s="245"/>
      <c r="AT189" s="245"/>
      <c r="AU189" s="245"/>
      <c r="AV189" s="246" t="str" cm="1">
        <f t="array" ref="AV189">IF($AM$20="A",
IFERROR(INDEX($CE$33:$CE$35, $BQ189), "-"),
IFERROR(INDEX(($CE$26:$CE$28, $CE$29:$CE$31), $BQ189, , $BR189), "-"))</f>
        <v>-</v>
      </c>
      <c r="AW189" s="242" t="str">
        <f t="shared" si="70"/>
        <v>-</v>
      </c>
      <c r="AX189" s="242" t="str">
        <f t="shared" si="54"/>
        <v>-</v>
      </c>
      <c r="AY189" s="242" t="str">
        <f t="shared" si="54"/>
        <v>-</v>
      </c>
      <c r="AZ189" s="242" t="str">
        <f t="shared" si="54"/>
        <v>-</v>
      </c>
      <c r="BA189" s="242" t="str">
        <f t="shared" si="71"/>
        <v>-</v>
      </c>
      <c r="BB189" s="242" t="str">
        <f t="shared" si="55"/>
        <v>-</v>
      </c>
      <c r="BC189" s="242" t="str">
        <f t="shared" si="55"/>
        <v>-</v>
      </c>
      <c r="BD189" s="242" t="str">
        <f t="shared" si="55"/>
        <v>-</v>
      </c>
      <c r="BE189" s="242" t="str">
        <f t="shared" si="72"/>
        <v>-</v>
      </c>
      <c r="BF189" s="242" t="str">
        <f t="shared" si="56"/>
        <v>-</v>
      </c>
      <c r="BG189" s="242" t="str">
        <f t="shared" si="56"/>
        <v>-</v>
      </c>
      <c r="BH189" s="242" t="str">
        <f t="shared" si="56"/>
        <v>-</v>
      </c>
      <c r="BI189" s="242" t="str">
        <f t="shared" si="73"/>
        <v>-</v>
      </c>
      <c r="BJ189" s="242" t="str">
        <f t="shared" si="57"/>
        <v>-</v>
      </c>
      <c r="BK189" s="242" t="str">
        <f t="shared" si="57"/>
        <v>-</v>
      </c>
      <c r="BL189" s="242" t="str">
        <f t="shared" si="57"/>
        <v>-</v>
      </c>
      <c r="BM189" s="245" t="str" cm="1">
        <f t="array" ref="BM189">IFERROR(INDEX($CD$38:$CD$41, $BT189), "-")</f>
        <v>-</v>
      </c>
      <c r="BN189" s="242" t="str" cm="1">
        <f t="array" ref="BN189">IFERROR(INDEX($CD$38:$CD$41, $BS189), "-")</f>
        <v>-</v>
      </c>
      <c r="BO189" s="242">
        <f t="shared" si="74"/>
        <v>0</v>
      </c>
      <c r="BP189" s="242">
        <f t="shared" si="75"/>
        <v>0</v>
      </c>
      <c r="BQ189" s="247" t="str">
        <f t="shared" si="58"/>
        <v>-</v>
      </c>
      <c r="BR189" s="247" t="str">
        <f t="shared" si="59"/>
        <v>-</v>
      </c>
      <c r="BS189" s="247" t="str">
        <f t="shared" si="60"/>
        <v>-</v>
      </c>
      <c r="BT189" s="247" t="str">
        <f t="shared" si="61"/>
        <v>-</v>
      </c>
      <c r="BU189" s="247">
        <f t="shared" si="76"/>
        <v>0</v>
      </c>
      <c r="BV189" s="247" t="str">
        <f t="shared" si="77"/>
        <v>-</v>
      </c>
      <c r="BW189" s="232"/>
      <c r="CF189" s="232"/>
    </row>
    <row r="190" spans="1:84" ht="12.75" customHeight="1" x14ac:dyDescent="0.2">
      <c r="A190" s="240"/>
      <c r="B190" s="228">
        <v>167</v>
      </c>
      <c r="C190" s="137"/>
      <c r="D190" s="65"/>
      <c r="E190" s="241" t="str">
        <f>IF(ISBLANK(D190), "", VLOOKUP(D190, Z!$A$2:$C$4127, 3, FALSE))</f>
        <v/>
      </c>
      <c r="F190" s="138"/>
      <c r="G190" s="120"/>
      <c r="H190" s="120"/>
      <c r="I190" s="120"/>
      <c r="J190" s="120"/>
      <c r="K190" s="139"/>
      <c r="L190" s="168"/>
      <c r="M190" s="139"/>
      <c r="N190" s="139"/>
      <c r="O190" s="242">
        <f t="shared" si="53"/>
        <v>0</v>
      </c>
      <c r="P190" s="139"/>
      <c r="Q190" s="242">
        <f t="shared" si="62"/>
        <v>0</v>
      </c>
      <c r="R190" s="242" t="str">
        <f t="shared" si="63"/>
        <v>-</v>
      </c>
      <c r="S190" s="140"/>
      <c r="T190" s="141"/>
      <c r="U190" s="120"/>
      <c r="V190" s="139"/>
      <c r="W190" s="166"/>
      <c r="X190" s="243">
        <f t="shared" si="64"/>
        <v>0</v>
      </c>
      <c r="Y190" s="140"/>
      <c r="Z190" s="141"/>
      <c r="AA190" s="139"/>
      <c r="AB190" s="120"/>
      <c r="AC190" s="139"/>
      <c r="AD190" s="166"/>
      <c r="AE190" s="243">
        <f t="shared" si="65"/>
        <v>0</v>
      </c>
      <c r="AF190" s="142"/>
      <c r="AG190" s="137"/>
      <c r="AH190" s="65"/>
      <c r="AI190" s="241" t="str">
        <f>IF(ISBLANK(AH190), "", VLOOKUP(AH190, Z!$A$2:$C$4127, 3, FALSE))</f>
        <v/>
      </c>
      <c r="AJ190" s="143"/>
      <c r="AK190" s="244">
        <f t="shared" si="66"/>
        <v>0</v>
      </c>
      <c r="AL190" s="232"/>
      <c r="AM190" s="242">
        <f t="shared" si="67"/>
        <v>0</v>
      </c>
      <c r="AN190" s="228">
        <f>15</f>
        <v>15</v>
      </c>
      <c r="AO190" s="228">
        <v>0.75</v>
      </c>
      <c r="AP190" s="242" t="str">
        <f t="shared" si="68"/>
        <v>-</v>
      </c>
      <c r="AQ190" s="242" t="str">
        <f t="shared" si="69"/>
        <v>-</v>
      </c>
      <c r="AR190" s="245" t="str" cm="1">
        <f t="array" ref="AR190">IF($AM$20="A",
IFERROR(INDEX($BZ$33:$CC$35, $BQ190,), "-"),
IFERROR(INDEX(($BZ$26:$CC$28,$BZ$29:$CC$31), $BQ190, , $BR190), "-"))</f>
        <v>-</v>
      </c>
      <c r="AS190" s="245"/>
      <c r="AT190" s="245"/>
      <c r="AU190" s="245"/>
      <c r="AV190" s="246" t="str" cm="1">
        <f t="array" ref="AV190">IF($AM$20="A",
IFERROR(INDEX($CE$33:$CE$35, $BQ190), "-"),
IFERROR(INDEX(($CE$26:$CE$28, $CE$29:$CE$31), $BQ190, , $BR190), "-"))</f>
        <v>-</v>
      </c>
      <c r="AW190" s="242" t="str">
        <f t="shared" si="70"/>
        <v>-</v>
      </c>
      <c r="AX190" s="242" t="str">
        <f t="shared" si="54"/>
        <v>-</v>
      </c>
      <c r="AY190" s="242" t="str">
        <f t="shared" si="54"/>
        <v>-</v>
      </c>
      <c r="AZ190" s="242" t="str">
        <f t="shared" si="54"/>
        <v>-</v>
      </c>
      <c r="BA190" s="242" t="str">
        <f t="shared" si="71"/>
        <v>-</v>
      </c>
      <c r="BB190" s="242" t="str">
        <f t="shared" si="55"/>
        <v>-</v>
      </c>
      <c r="BC190" s="242" t="str">
        <f t="shared" si="55"/>
        <v>-</v>
      </c>
      <c r="BD190" s="242" t="str">
        <f t="shared" si="55"/>
        <v>-</v>
      </c>
      <c r="BE190" s="242" t="str">
        <f t="shared" si="72"/>
        <v>-</v>
      </c>
      <c r="BF190" s="242" t="str">
        <f t="shared" si="56"/>
        <v>-</v>
      </c>
      <c r="BG190" s="242" t="str">
        <f t="shared" si="56"/>
        <v>-</v>
      </c>
      <c r="BH190" s="242" t="str">
        <f t="shared" si="56"/>
        <v>-</v>
      </c>
      <c r="BI190" s="242" t="str">
        <f t="shared" si="73"/>
        <v>-</v>
      </c>
      <c r="BJ190" s="242" t="str">
        <f t="shared" si="57"/>
        <v>-</v>
      </c>
      <c r="BK190" s="242" t="str">
        <f t="shared" si="57"/>
        <v>-</v>
      </c>
      <c r="BL190" s="242" t="str">
        <f t="shared" si="57"/>
        <v>-</v>
      </c>
      <c r="BM190" s="245" t="str" cm="1">
        <f t="array" ref="BM190">IFERROR(INDEX($CD$38:$CD$41, $BT190), "-")</f>
        <v>-</v>
      </c>
      <c r="BN190" s="242" t="str" cm="1">
        <f t="array" ref="BN190">IFERROR(INDEX($CD$38:$CD$41, $BS190), "-")</f>
        <v>-</v>
      </c>
      <c r="BO190" s="242">
        <f t="shared" si="74"/>
        <v>0</v>
      </c>
      <c r="BP190" s="242">
        <f t="shared" si="75"/>
        <v>0</v>
      </c>
      <c r="BQ190" s="247" t="str">
        <f t="shared" si="58"/>
        <v>-</v>
      </c>
      <c r="BR190" s="247" t="str">
        <f t="shared" si="59"/>
        <v>-</v>
      </c>
      <c r="BS190" s="247" t="str">
        <f t="shared" si="60"/>
        <v>-</v>
      </c>
      <c r="BT190" s="247" t="str">
        <f t="shared" si="61"/>
        <v>-</v>
      </c>
      <c r="BU190" s="247">
        <f t="shared" si="76"/>
        <v>0</v>
      </c>
      <c r="BV190" s="247" t="str">
        <f t="shared" si="77"/>
        <v>-</v>
      </c>
      <c r="BW190" s="232"/>
      <c r="CF190" s="232"/>
    </row>
    <row r="191" spans="1:84" ht="12.75" customHeight="1" x14ac:dyDescent="0.2">
      <c r="A191" s="240"/>
      <c r="B191" s="228">
        <v>168</v>
      </c>
      <c r="C191" s="137"/>
      <c r="D191" s="65"/>
      <c r="E191" s="241" t="str">
        <f>IF(ISBLANK(D191), "", VLOOKUP(D191, Z!$A$2:$C$4127, 3, FALSE))</f>
        <v/>
      </c>
      <c r="F191" s="138"/>
      <c r="G191" s="120"/>
      <c r="H191" s="120"/>
      <c r="I191" s="120"/>
      <c r="J191" s="120"/>
      <c r="K191" s="139"/>
      <c r="L191" s="168"/>
      <c r="M191" s="139"/>
      <c r="N191" s="139"/>
      <c r="O191" s="242">
        <f t="shared" si="53"/>
        <v>0</v>
      </c>
      <c r="P191" s="139"/>
      <c r="Q191" s="242">
        <f t="shared" si="62"/>
        <v>0</v>
      </c>
      <c r="R191" s="242" t="str">
        <f t="shared" si="63"/>
        <v>-</v>
      </c>
      <c r="S191" s="140"/>
      <c r="T191" s="141"/>
      <c r="U191" s="120"/>
      <c r="V191" s="139"/>
      <c r="W191" s="166"/>
      <c r="X191" s="243">
        <f t="shared" si="64"/>
        <v>0</v>
      </c>
      <c r="Y191" s="140"/>
      <c r="Z191" s="141"/>
      <c r="AA191" s="139"/>
      <c r="AB191" s="120"/>
      <c r="AC191" s="139"/>
      <c r="AD191" s="166"/>
      <c r="AE191" s="243">
        <f t="shared" si="65"/>
        <v>0</v>
      </c>
      <c r="AF191" s="142"/>
      <c r="AG191" s="137"/>
      <c r="AH191" s="65"/>
      <c r="AI191" s="241" t="str">
        <f>IF(ISBLANK(AH191), "", VLOOKUP(AH191, Z!$A$2:$C$4127, 3, FALSE))</f>
        <v/>
      </c>
      <c r="AJ191" s="143"/>
      <c r="AK191" s="244">
        <f t="shared" si="66"/>
        <v>0</v>
      </c>
      <c r="AL191" s="232"/>
      <c r="AM191" s="242">
        <f t="shared" si="67"/>
        <v>0</v>
      </c>
      <c r="AN191" s="228">
        <f>15</f>
        <v>15</v>
      </c>
      <c r="AO191" s="228">
        <v>0.75</v>
      </c>
      <c r="AP191" s="242" t="str">
        <f t="shared" si="68"/>
        <v>-</v>
      </c>
      <c r="AQ191" s="242" t="str">
        <f t="shared" si="69"/>
        <v>-</v>
      </c>
      <c r="AR191" s="245" t="str" cm="1">
        <f t="array" ref="AR191">IF($AM$20="A",
IFERROR(INDEX($BZ$33:$CC$35, $BQ191,), "-"),
IFERROR(INDEX(($BZ$26:$CC$28,$BZ$29:$CC$31), $BQ191, , $BR191), "-"))</f>
        <v>-</v>
      </c>
      <c r="AS191" s="245"/>
      <c r="AT191" s="245"/>
      <c r="AU191" s="245"/>
      <c r="AV191" s="246" t="str" cm="1">
        <f t="array" ref="AV191">IF($AM$20="A",
IFERROR(INDEX($CE$33:$CE$35, $BQ191), "-"),
IFERROR(INDEX(($CE$26:$CE$28, $CE$29:$CE$31), $BQ191, , $BR191), "-"))</f>
        <v>-</v>
      </c>
      <c r="AW191" s="242" t="str">
        <f t="shared" si="70"/>
        <v>-</v>
      </c>
      <c r="AX191" s="242" t="str">
        <f t="shared" si="54"/>
        <v>-</v>
      </c>
      <c r="AY191" s="242" t="str">
        <f t="shared" si="54"/>
        <v>-</v>
      </c>
      <c r="AZ191" s="242" t="str">
        <f t="shared" si="54"/>
        <v>-</v>
      </c>
      <c r="BA191" s="242" t="str">
        <f t="shared" si="71"/>
        <v>-</v>
      </c>
      <c r="BB191" s="242" t="str">
        <f t="shared" si="55"/>
        <v>-</v>
      </c>
      <c r="BC191" s="242" t="str">
        <f t="shared" si="55"/>
        <v>-</v>
      </c>
      <c r="BD191" s="242" t="str">
        <f t="shared" si="55"/>
        <v>-</v>
      </c>
      <c r="BE191" s="242" t="str">
        <f t="shared" si="72"/>
        <v>-</v>
      </c>
      <c r="BF191" s="242" t="str">
        <f t="shared" si="56"/>
        <v>-</v>
      </c>
      <c r="BG191" s="242" t="str">
        <f t="shared" si="56"/>
        <v>-</v>
      </c>
      <c r="BH191" s="242" t="str">
        <f t="shared" si="56"/>
        <v>-</v>
      </c>
      <c r="BI191" s="242" t="str">
        <f t="shared" si="73"/>
        <v>-</v>
      </c>
      <c r="BJ191" s="242" t="str">
        <f t="shared" si="57"/>
        <v>-</v>
      </c>
      <c r="BK191" s="242" t="str">
        <f t="shared" si="57"/>
        <v>-</v>
      </c>
      <c r="BL191" s="242" t="str">
        <f t="shared" si="57"/>
        <v>-</v>
      </c>
      <c r="BM191" s="245" t="str" cm="1">
        <f t="array" ref="BM191">IFERROR(INDEX($CD$38:$CD$41, $BT191), "-")</f>
        <v>-</v>
      </c>
      <c r="BN191" s="242" t="str" cm="1">
        <f t="array" ref="BN191">IFERROR(INDEX($CD$38:$CD$41, $BS191), "-")</f>
        <v>-</v>
      </c>
      <c r="BO191" s="242">
        <f t="shared" si="74"/>
        <v>0</v>
      </c>
      <c r="BP191" s="242">
        <f t="shared" si="75"/>
        <v>0</v>
      </c>
      <c r="BQ191" s="247" t="str">
        <f t="shared" si="58"/>
        <v>-</v>
      </c>
      <c r="BR191" s="247" t="str">
        <f t="shared" si="59"/>
        <v>-</v>
      </c>
      <c r="BS191" s="247" t="str">
        <f t="shared" si="60"/>
        <v>-</v>
      </c>
      <c r="BT191" s="247" t="str">
        <f t="shared" si="61"/>
        <v>-</v>
      </c>
      <c r="BU191" s="247">
        <f t="shared" si="76"/>
        <v>0</v>
      </c>
      <c r="BV191" s="247" t="str">
        <f t="shared" si="77"/>
        <v>-</v>
      </c>
      <c r="BW191" s="232"/>
      <c r="CF191" s="232"/>
    </row>
    <row r="192" spans="1:84" ht="12.75" customHeight="1" x14ac:dyDescent="0.2">
      <c r="A192" s="240"/>
      <c r="B192" s="228">
        <v>169</v>
      </c>
      <c r="C192" s="137"/>
      <c r="D192" s="65"/>
      <c r="E192" s="241" t="str">
        <f>IF(ISBLANK(D192), "", VLOOKUP(D192, Z!$A$2:$C$4127, 3, FALSE))</f>
        <v/>
      </c>
      <c r="F192" s="138"/>
      <c r="G192" s="120"/>
      <c r="H192" s="120"/>
      <c r="I192" s="120"/>
      <c r="J192" s="120"/>
      <c r="K192" s="139"/>
      <c r="L192" s="168"/>
      <c r="M192" s="139"/>
      <c r="N192" s="139"/>
      <c r="O192" s="242">
        <f t="shared" si="53"/>
        <v>0</v>
      </c>
      <c r="P192" s="139"/>
      <c r="Q192" s="242">
        <f t="shared" si="62"/>
        <v>0</v>
      </c>
      <c r="R192" s="242" t="str">
        <f t="shared" si="63"/>
        <v>-</v>
      </c>
      <c r="S192" s="140"/>
      <c r="T192" s="141"/>
      <c r="U192" s="120"/>
      <c r="V192" s="139"/>
      <c r="W192" s="166"/>
      <c r="X192" s="243">
        <f t="shared" si="64"/>
        <v>0</v>
      </c>
      <c r="Y192" s="140"/>
      <c r="Z192" s="141"/>
      <c r="AA192" s="139"/>
      <c r="AB192" s="120"/>
      <c r="AC192" s="139"/>
      <c r="AD192" s="166"/>
      <c r="AE192" s="243">
        <f t="shared" si="65"/>
        <v>0</v>
      </c>
      <c r="AF192" s="142"/>
      <c r="AG192" s="137"/>
      <c r="AH192" s="65"/>
      <c r="AI192" s="241" t="str">
        <f>IF(ISBLANK(AH192), "", VLOOKUP(AH192, Z!$A$2:$C$4127, 3, FALSE))</f>
        <v/>
      </c>
      <c r="AJ192" s="143"/>
      <c r="AK192" s="244">
        <f t="shared" si="66"/>
        <v>0</v>
      </c>
      <c r="AL192" s="232"/>
      <c r="AM192" s="242">
        <f t="shared" si="67"/>
        <v>0</v>
      </c>
      <c r="AN192" s="228">
        <f>15</f>
        <v>15</v>
      </c>
      <c r="AO192" s="228">
        <v>0.75</v>
      </c>
      <c r="AP192" s="242" t="str">
        <f t="shared" si="68"/>
        <v>-</v>
      </c>
      <c r="AQ192" s="242" t="str">
        <f t="shared" si="69"/>
        <v>-</v>
      </c>
      <c r="AR192" s="245" t="str" cm="1">
        <f t="array" ref="AR192">IF($AM$20="A",
IFERROR(INDEX($BZ$33:$CC$35, $BQ192,), "-"),
IFERROR(INDEX(($BZ$26:$CC$28,$BZ$29:$CC$31), $BQ192, , $BR192), "-"))</f>
        <v>-</v>
      </c>
      <c r="AS192" s="245"/>
      <c r="AT192" s="245"/>
      <c r="AU192" s="245"/>
      <c r="AV192" s="246" t="str" cm="1">
        <f t="array" ref="AV192">IF($AM$20="A",
IFERROR(INDEX($CE$33:$CE$35, $BQ192), "-"),
IFERROR(INDEX(($CE$26:$CE$28, $CE$29:$CE$31), $BQ192, , $BR192), "-"))</f>
        <v>-</v>
      </c>
      <c r="AW192" s="242" t="str">
        <f t="shared" si="70"/>
        <v>-</v>
      </c>
      <c r="AX192" s="242" t="str">
        <f t="shared" si="54"/>
        <v>-</v>
      </c>
      <c r="AY192" s="242" t="str">
        <f t="shared" si="54"/>
        <v>-</v>
      </c>
      <c r="AZ192" s="242" t="str">
        <f t="shared" si="54"/>
        <v>-</v>
      </c>
      <c r="BA192" s="242" t="str">
        <f t="shared" si="71"/>
        <v>-</v>
      </c>
      <c r="BB192" s="242" t="str">
        <f t="shared" si="55"/>
        <v>-</v>
      </c>
      <c r="BC192" s="242" t="str">
        <f t="shared" si="55"/>
        <v>-</v>
      </c>
      <c r="BD192" s="242" t="str">
        <f t="shared" si="55"/>
        <v>-</v>
      </c>
      <c r="BE192" s="242" t="str">
        <f t="shared" si="72"/>
        <v>-</v>
      </c>
      <c r="BF192" s="242" t="str">
        <f t="shared" si="56"/>
        <v>-</v>
      </c>
      <c r="BG192" s="242" t="str">
        <f t="shared" si="56"/>
        <v>-</v>
      </c>
      <c r="BH192" s="242" t="str">
        <f t="shared" si="56"/>
        <v>-</v>
      </c>
      <c r="BI192" s="242" t="str">
        <f t="shared" si="73"/>
        <v>-</v>
      </c>
      <c r="BJ192" s="242" t="str">
        <f t="shared" si="57"/>
        <v>-</v>
      </c>
      <c r="BK192" s="242" t="str">
        <f t="shared" si="57"/>
        <v>-</v>
      </c>
      <c r="BL192" s="242" t="str">
        <f t="shared" si="57"/>
        <v>-</v>
      </c>
      <c r="BM192" s="245" t="str" cm="1">
        <f t="array" ref="BM192">IFERROR(INDEX($CD$38:$CD$41, $BT192), "-")</f>
        <v>-</v>
      </c>
      <c r="BN192" s="242" t="str" cm="1">
        <f t="array" ref="BN192">IFERROR(INDEX($CD$38:$CD$41, $BS192), "-")</f>
        <v>-</v>
      </c>
      <c r="BO192" s="242">
        <f t="shared" si="74"/>
        <v>0</v>
      </c>
      <c r="BP192" s="242">
        <f t="shared" si="75"/>
        <v>0</v>
      </c>
      <c r="BQ192" s="247" t="str">
        <f t="shared" si="58"/>
        <v>-</v>
      </c>
      <c r="BR192" s="247" t="str">
        <f t="shared" si="59"/>
        <v>-</v>
      </c>
      <c r="BS192" s="247" t="str">
        <f t="shared" si="60"/>
        <v>-</v>
      </c>
      <c r="BT192" s="247" t="str">
        <f t="shared" si="61"/>
        <v>-</v>
      </c>
      <c r="BU192" s="247">
        <f t="shared" si="76"/>
        <v>0</v>
      </c>
      <c r="BV192" s="247" t="str">
        <f t="shared" si="77"/>
        <v>-</v>
      </c>
      <c r="BW192" s="232"/>
      <c r="CF192" s="232"/>
    </row>
    <row r="193" spans="1:84" ht="12.75" customHeight="1" x14ac:dyDescent="0.2">
      <c r="A193" s="240"/>
      <c r="B193" s="228">
        <v>170</v>
      </c>
      <c r="C193" s="137"/>
      <c r="D193" s="65"/>
      <c r="E193" s="241" t="str">
        <f>IF(ISBLANK(D193), "", VLOOKUP(D193, Z!$A$2:$C$4127, 3, FALSE))</f>
        <v/>
      </c>
      <c r="F193" s="138"/>
      <c r="G193" s="120"/>
      <c r="H193" s="120"/>
      <c r="I193" s="120"/>
      <c r="J193" s="120"/>
      <c r="K193" s="139"/>
      <c r="L193" s="168"/>
      <c r="M193" s="139"/>
      <c r="N193" s="139"/>
      <c r="O193" s="242">
        <f t="shared" si="53"/>
        <v>0</v>
      </c>
      <c r="P193" s="139"/>
      <c r="Q193" s="242">
        <f t="shared" si="62"/>
        <v>0</v>
      </c>
      <c r="R193" s="242" t="str">
        <f t="shared" si="63"/>
        <v>-</v>
      </c>
      <c r="S193" s="140"/>
      <c r="T193" s="141"/>
      <c r="U193" s="120"/>
      <c r="V193" s="139"/>
      <c r="W193" s="166"/>
      <c r="X193" s="243">
        <f t="shared" si="64"/>
        <v>0</v>
      </c>
      <c r="Y193" s="140"/>
      <c r="Z193" s="141"/>
      <c r="AA193" s="139"/>
      <c r="AB193" s="120"/>
      <c r="AC193" s="139"/>
      <c r="AD193" s="166"/>
      <c r="AE193" s="243">
        <f t="shared" si="65"/>
        <v>0</v>
      </c>
      <c r="AF193" s="142"/>
      <c r="AG193" s="137"/>
      <c r="AH193" s="65"/>
      <c r="AI193" s="241" t="str">
        <f>IF(ISBLANK(AH193), "", VLOOKUP(AH193, Z!$A$2:$C$4127, 3, FALSE))</f>
        <v/>
      </c>
      <c r="AJ193" s="143"/>
      <c r="AK193" s="244">
        <f t="shared" si="66"/>
        <v>0</v>
      </c>
      <c r="AL193" s="232"/>
      <c r="AM193" s="242">
        <f t="shared" si="67"/>
        <v>0</v>
      </c>
      <c r="AN193" s="228">
        <f>15</f>
        <v>15</v>
      </c>
      <c r="AO193" s="228">
        <v>0.75</v>
      </c>
      <c r="AP193" s="242" t="str">
        <f t="shared" si="68"/>
        <v>-</v>
      </c>
      <c r="AQ193" s="242" t="str">
        <f t="shared" si="69"/>
        <v>-</v>
      </c>
      <c r="AR193" s="245" t="str" cm="1">
        <f t="array" ref="AR193">IF($AM$20="A",
IFERROR(INDEX($BZ$33:$CC$35, $BQ193,), "-"),
IFERROR(INDEX(($BZ$26:$CC$28,$BZ$29:$CC$31), $BQ193, , $BR193), "-"))</f>
        <v>-</v>
      </c>
      <c r="AS193" s="245"/>
      <c r="AT193" s="245"/>
      <c r="AU193" s="245"/>
      <c r="AV193" s="246" t="str" cm="1">
        <f t="array" ref="AV193">IF($AM$20="A",
IFERROR(INDEX($CE$33:$CE$35, $BQ193), "-"),
IFERROR(INDEX(($CE$26:$CE$28, $CE$29:$CE$31), $BQ193, , $BR193), "-"))</f>
        <v>-</v>
      </c>
      <c r="AW193" s="242" t="str">
        <f t="shared" si="70"/>
        <v>-</v>
      </c>
      <c r="AX193" s="242" t="str">
        <f t="shared" si="54"/>
        <v>-</v>
      </c>
      <c r="AY193" s="242" t="str">
        <f t="shared" si="54"/>
        <v>-</v>
      </c>
      <c r="AZ193" s="242" t="str">
        <f t="shared" si="54"/>
        <v>-</v>
      </c>
      <c r="BA193" s="242" t="str">
        <f t="shared" si="71"/>
        <v>-</v>
      </c>
      <c r="BB193" s="242" t="str">
        <f t="shared" si="55"/>
        <v>-</v>
      </c>
      <c r="BC193" s="242" t="str">
        <f t="shared" si="55"/>
        <v>-</v>
      </c>
      <c r="BD193" s="242" t="str">
        <f t="shared" si="55"/>
        <v>-</v>
      </c>
      <c r="BE193" s="242" t="str">
        <f t="shared" si="72"/>
        <v>-</v>
      </c>
      <c r="BF193" s="242" t="str">
        <f t="shared" si="56"/>
        <v>-</v>
      </c>
      <c r="BG193" s="242" t="str">
        <f t="shared" si="56"/>
        <v>-</v>
      </c>
      <c r="BH193" s="242" t="str">
        <f t="shared" si="56"/>
        <v>-</v>
      </c>
      <c r="BI193" s="242" t="str">
        <f t="shared" si="73"/>
        <v>-</v>
      </c>
      <c r="BJ193" s="242" t="str">
        <f t="shared" si="57"/>
        <v>-</v>
      </c>
      <c r="BK193" s="242" t="str">
        <f t="shared" si="57"/>
        <v>-</v>
      </c>
      <c r="BL193" s="242" t="str">
        <f t="shared" si="57"/>
        <v>-</v>
      </c>
      <c r="BM193" s="245" t="str" cm="1">
        <f t="array" ref="BM193">IFERROR(INDEX($CD$38:$CD$41, $BT193), "-")</f>
        <v>-</v>
      </c>
      <c r="BN193" s="242" t="str" cm="1">
        <f t="array" ref="BN193">IFERROR(INDEX($CD$38:$CD$41, $BS193), "-")</f>
        <v>-</v>
      </c>
      <c r="BO193" s="242">
        <f t="shared" si="74"/>
        <v>0</v>
      </c>
      <c r="BP193" s="242">
        <f t="shared" si="75"/>
        <v>0</v>
      </c>
      <c r="BQ193" s="247" t="str">
        <f t="shared" si="58"/>
        <v>-</v>
      </c>
      <c r="BR193" s="247" t="str">
        <f t="shared" si="59"/>
        <v>-</v>
      </c>
      <c r="BS193" s="247" t="str">
        <f t="shared" si="60"/>
        <v>-</v>
      </c>
      <c r="BT193" s="247" t="str">
        <f t="shared" si="61"/>
        <v>-</v>
      </c>
      <c r="BU193" s="247">
        <f t="shared" si="76"/>
        <v>0</v>
      </c>
      <c r="BV193" s="247" t="str">
        <f t="shared" si="77"/>
        <v>-</v>
      </c>
      <c r="BW193" s="232"/>
      <c r="CF193" s="232"/>
    </row>
    <row r="194" spans="1:84" ht="12.75" customHeight="1" x14ac:dyDescent="0.2">
      <c r="A194" s="240"/>
      <c r="B194" s="228">
        <v>171</v>
      </c>
      <c r="C194" s="137"/>
      <c r="D194" s="65"/>
      <c r="E194" s="241" t="str">
        <f>IF(ISBLANK(D194), "", VLOOKUP(D194, Z!$A$2:$C$4127, 3, FALSE))</f>
        <v/>
      </c>
      <c r="F194" s="138"/>
      <c r="G194" s="120"/>
      <c r="H194" s="120"/>
      <c r="I194" s="120"/>
      <c r="J194" s="120"/>
      <c r="K194" s="139"/>
      <c r="L194" s="168"/>
      <c r="M194" s="139"/>
      <c r="N194" s="139"/>
      <c r="O194" s="242">
        <f t="shared" si="53"/>
        <v>0</v>
      </c>
      <c r="P194" s="139"/>
      <c r="Q194" s="242">
        <f t="shared" si="62"/>
        <v>0</v>
      </c>
      <c r="R194" s="242" t="str">
        <f t="shared" si="63"/>
        <v>-</v>
      </c>
      <c r="S194" s="140"/>
      <c r="T194" s="141"/>
      <c r="U194" s="120"/>
      <c r="V194" s="139"/>
      <c r="W194" s="166"/>
      <c r="X194" s="243">
        <f t="shared" si="64"/>
        <v>0</v>
      </c>
      <c r="Y194" s="140"/>
      <c r="Z194" s="141"/>
      <c r="AA194" s="139"/>
      <c r="AB194" s="120"/>
      <c r="AC194" s="139"/>
      <c r="AD194" s="166"/>
      <c r="AE194" s="243">
        <f t="shared" si="65"/>
        <v>0</v>
      </c>
      <c r="AF194" s="142"/>
      <c r="AG194" s="137"/>
      <c r="AH194" s="65"/>
      <c r="AI194" s="241" t="str">
        <f>IF(ISBLANK(AH194), "", VLOOKUP(AH194, Z!$A$2:$C$4127, 3, FALSE))</f>
        <v/>
      </c>
      <c r="AJ194" s="143"/>
      <c r="AK194" s="244">
        <f t="shared" si="66"/>
        <v>0</v>
      </c>
      <c r="AL194" s="232"/>
      <c r="AM194" s="242">
        <f t="shared" si="67"/>
        <v>0</v>
      </c>
      <c r="AN194" s="228">
        <f>15</f>
        <v>15</v>
      </c>
      <c r="AO194" s="228">
        <v>0.75</v>
      </c>
      <c r="AP194" s="242" t="str">
        <f t="shared" si="68"/>
        <v>-</v>
      </c>
      <c r="AQ194" s="242" t="str">
        <f t="shared" si="69"/>
        <v>-</v>
      </c>
      <c r="AR194" s="245" t="str" cm="1">
        <f t="array" ref="AR194">IF($AM$20="A",
IFERROR(INDEX($BZ$33:$CC$35, $BQ194,), "-"),
IFERROR(INDEX(($BZ$26:$CC$28,$BZ$29:$CC$31), $BQ194, , $BR194), "-"))</f>
        <v>-</v>
      </c>
      <c r="AS194" s="245"/>
      <c r="AT194" s="245"/>
      <c r="AU194" s="245"/>
      <c r="AV194" s="246" t="str" cm="1">
        <f t="array" ref="AV194">IF($AM$20="A",
IFERROR(INDEX($CE$33:$CE$35, $BQ194), "-"),
IFERROR(INDEX(($CE$26:$CE$28, $CE$29:$CE$31), $BQ194, , $BR194), "-"))</f>
        <v>-</v>
      </c>
      <c r="AW194" s="242" t="str">
        <f t="shared" si="70"/>
        <v>-</v>
      </c>
      <c r="AX194" s="242" t="str">
        <f t="shared" si="54"/>
        <v>-</v>
      </c>
      <c r="AY194" s="242" t="str">
        <f t="shared" si="54"/>
        <v>-</v>
      </c>
      <c r="AZ194" s="242" t="str">
        <f t="shared" si="54"/>
        <v>-</v>
      </c>
      <c r="BA194" s="242" t="str">
        <f t="shared" si="71"/>
        <v>-</v>
      </c>
      <c r="BB194" s="242" t="str">
        <f t="shared" si="55"/>
        <v>-</v>
      </c>
      <c r="BC194" s="242" t="str">
        <f t="shared" si="55"/>
        <v>-</v>
      </c>
      <c r="BD194" s="242" t="str">
        <f t="shared" si="55"/>
        <v>-</v>
      </c>
      <c r="BE194" s="242" t="str">
        <f t="shared" si="72"/>
        <v>-</v>
      </c>
      <c r="BF194" s="242" t="str">
        <f t="shared" si="56"/>
        <v>-</v>
      </c>
      <c r="BG194" s="242" t="str">
        <f t="shared" si="56"/>
        <v>-</v>
      </c>
      <c r="BH194" s="242" t="str">
        <f t="shared" si="56"/>
        <v>-</v>
      </c>
      <c r="BI194" s="242" t="str">
        <f t="shared" si="73"/>
        <v>-</v>
      </c>
      <c r="BJ194" s="242" t="str">
        <f t="shared" si="57"/>
        <v>-</v>
      </c>
      <c r="BK194" s="242" t="str">
        <f t="shared" si="57"/>
        <v>-</v>
      </c>
      <c r="BL194" s="242" t="str">
        <f t="shared" si="57"/>
        <v>-</v>
      </c>
      <c r="BM194" s="245" t="str" cm="1">
        <f t="array" ref="BM194">IFERROR(INDEX($CD$38:$CD$41, $BT194), "-")</f>
        <v>-</v>
      </c>
      <c r="BN194" s="242" t="str" cm="1">
        <f t="array" ref="BN194">IFERROR(INDEX($CD$38:$CD$41, $BS194), "-")</f>
        <v>-</v>
      </c>
      <c r="BO194" s="242">
        <f t="shared" si="74"/>
        <v>0</v>
      </c>
      <c r="BP194" s="242">
        <f t="shared" si="75"/>
        <v>0</v>
      </c>
      <c r="BQ194" s="247" t="str">
        <f t="shared" si="58"/>
        <v>-</v>
      </c>
      <c r="BR194" s="247" t="str">
        <f t="shared" si="59"/>
        <v>-</v>
      </c>
      <c r="BS194" s="247" t="str">
        <f t="shared" si="60"/>
        <v>-</v>
      </c>
      <c r="BT194" s="247" t="str">
        <f t="shared" si="61"/>
        <v>-</v>
      </c>
      <c r="BU194" s="247">
        <f t="shared" si="76"/>
        <v>0</v>
      </c>
      <c r="BV194" s="247" t="str">
        <f t="shared" si="77"/>
        <v>-</v>
      </c>
      <c r="BW194" s="232"/>
      <c r="CF194" s="232"/>
    </row>
    <row r="195" spans="1:84" ht="12.75" customHeight="1" x14ac:dyDescent="0.2">
      <c r="A195" s="240"/>
      <c r="B195" s="228">
        <v>172</v>
      </c>
      <c r="C195" s="137"/>
      <c r="D195" s="65"/>
      <c r="E195" s="241" t="str">
        <f>IF(ISBLANK(D195), "", VLOOKUP(D195, Z!$A$2:$C$4127, 3, FALSE))</f>
        <v/>
      </c>
      <c r="F195" s="138"/>
      <c r="G195" s="120"/>
      <c r="H195" s="120"/>
      <c r="I195" s="120"/>
      <c r="J195" s="120"/>
      <c r="K195" s="139"/>
      <c r="L195" s="168"/>
      <c r="M195" s="139"/>
      <c r="N195" s="139"/>
      <c r="O195" s="242">
        <f t="shared" si="53"/>
        <v>0</v>
      </c>
      <c r="P195" s="139"/>
      <c r="Q195" s="242">
        <f t="shared" si="62"/>
        <v>0</v>
      </c>
      <c r="R195" s="242" t="str">
        <f t="shared" si="63"/>
        <v>-</v>
      </c>
      <c r="S195" s="140"/>
      <c r="T195" s="141"/>
      <c r="U195" s="120"/>
      <c r="V195" s="139"/>
      <c r="W195" s="166"/>
      <c r="X195" s="243">
        <f t="shared" si="64"/>
        <v>0</v>
      </c>
      <c r="Y195" s="140"/>
      <c r="Z195" s="141"/>
      <c r="AA195" s="139"/>
      <c r="AB195" s="120"/>
      <c r="AC195" s="139"/>
      <c r="AD195" s="166"/>
      <c r="AE195" s="243">
        <f t="shared" si="65"/>
        <v>0</v>
      </c>
      <c r="AF195" s="142"/>
      <c r="AG195" s="137"/>
      <c r="AH195" s="65"/>
      <c r="AI195" s="241" t="str">
        <f>IF(ISBLANK(AH195), "", VLOOKUP(AH195, Z!$A$2:$C$4127, 3, FALSE))</f>
        <v/>
      </c>
      <c r="AJ195" s="143"/>
      <c r="AK195" s="244">
        <f t="shared" si="66"/>
        <v>0</v>
      </c>
      <c r="AL195" s="232"/>
      <c r="AM195" s="242">
        <f t="shared" si="67"/>
        <v>0</v>
      </c>
      <c r="AN195" s="228">
        <f>15</f>
        <v>15</v>
      </c>
      <c r="AO195" s="228">
        <v>0.75</v>
      </c>
      <c r="AP195" s="242" t="str">
        <f t="shared" si="68"/>
        <v>-</v>
      </c>
      <c r="AQ195" s="242" t="str">
        <f t="shared" si="69"/>
        <v>-</v>
      </c>
      <c r="AR195" s="245" t="str" cm="1">
        <f t="array" ref="AR195">IF($AM$20="A",
IFERROR(INDEX($BZ$33:$CC$35, $BQ195,), "-"),
IFERROR(INDEX(($BZ$26:$CC$28,$BZ$29:$CC$31), $BQ195, , $BR195), "-"))</f>
        <v>-</v>
      </c>
      <c r="AS195" s="245"/>
      <c r="AT195" s="245"/>
      <c r="AU195" s="245"/>
      <c r="AV195" s="246" t="str" cm="1">
        <f t="array" ref="AV195">IF($AM$20="A",
IFERROR(INDEX($CE$33:$CE$35, $BQ195), "-"),
IFERROR(INDEX(($CE$26:$CE$28, $CE$29:$CE$31), $BQ195, , $BR195), "-"))</f>
        <v>-</v>
      </c>
      <c r="AW195" s="242" t="str">
        <f t="shared" si="70"/>
        <v>-</v>
      </c>
      <c r="AX195" s="242" t="str">
        <f t="shared" si="54"/>
        <v>-</v>
      </c>
      <c r="AY195" s="242" t="str">
        <f t="shared" si="54"/>
        <v>-</v>
      </c>
      <c r="AZ195" s="242" t="str">
        <f t="shared" si="54"/>
        <v>-</v>
      </c>
      <c r="BA195" s="242" t="str">
        <f t="shared" si="71"/>
        <v>-</v>
      </c>
      <c r="BB195" s="242" t="str">
        <f t="shared" si="55"/>
        <v>-</v>
      </c>
      <c r="BC195" s="242" t="str">
        <f t="shared" si="55"/>
        <v>-</v>
      </c>
      <c r="BD195" s="242" t="str">
        <f t="shared" si="55"/>
        <v>-</v>
      </c>
      <c r="BE195" s="242" t="str">
        <f t="shared" si="72"/>
        <v>-</v>
      </c>
      <c r="BF195" s="242" t="str">
        <f t="shared" si="56"/>
        <v>-</v>
      </c>
      <c r="BG195" s="242" t="str">
        <f t="shared" si="56"/>
        <v>-</v>
      </c>
      <c r="BH195" s="242" t="str">
        <f t="shared" si="56"/>
        <v>-</v>
      </c>
      <c r="BI195" s="242" t="str">
        <f t="shared" si="73"/>
        <v>-</v>
      </c>
      <c r="BJ195" s="242" t="str">
        <f t="shared" si="57"/>
        <v>-</v>
      </c>
      <c r="BK195" s="242" t="str">
        <f t="shared" si="57"/>
        <v>-</v>
      </c>
      <c r="BL195" s="242" t="str">
        <f t="shared" si="57"/>
        <v>-</v>
      </c>
      <c r="BM195" s="245" t="str" cm="1">
        <f t="array" ref="BM195">IFERROR(INDEX($CD$38:$CD$41, $BT195), "-")</f>
        <v>-</v>
      </c>
      <c r="BN195" s="242" t="str" cm="1">
        <f t="array" ref="BN195">IFERROR(INDEX($CD$38:$CD$41, $BS195), "-")</f>
        <v>-</v>
      </c>
      <c r="BO195" s="242">
        <f t="shared" si="74"/>
        <v>0</v>
      </c>
      <c r="BP195" s="242">
        <f t="shared" si="75"/>
        <v>0</v>
      </c>
      <c r="BQ195" s="247" t="str">
        <f t="shared" si="58"/>
        <v>-</v>
      </c>
      <c r="BR195" s="247" t="str">
        <f t="shared" si="59"/>
        <v>-</v>
      </c>
      <c r="BS195" s="247" t="str">
        <f t="shared" si="60"/>
        <v>-</v>
      </c>
      <c r="BT195" s="247" t="str">
        <f t="shared" si="61"/>
        <v>-</v>
      </c>
      <c r="BU195" s="247">
        <f t="shared" si="76"/>
        <v>0</v>
      </c>
      <c r="BV195" s="247" t="str">
        <f t="shared" si="77"/>
        <v>-</v>
      </c>
      <c r="BW195" s="232"/>
      <c r="CF195" s="232"/>
    </row>
    <row r="196" spans="1:84" ht="12.75" customHeight="1" x14ac:dyDescent="0.2">
      <c r="A196" s="240"/>
      <c r="B196" s="228">
        <v>173</v>
      </c>
      <c r="C196" s="137"/>
      <c r="D196" s="65"/>
      <c r="E196" s="241" t="str">
        <f>IF(ISBLANK(D196), "", VLOOKUP(D196, Z!$A$2:$C$4127, 3, FALSE))</f>
        <v/>
      </c>
      <c r="F196" s="138"/>
      <c r="G196" s="120"/>
      <c r="H196" s="120"/>
      <c r="I196" s="120"/>
      <c r="J196" s="120"/>
      <c r="K196" s="139"/>
      <c r="L196" s="168"/>
      <c r="M196" s="139"/>
      <c r="N196" s="139"/>
      <c r="O196" s="242">
        <f t="shared" si="53"/>
        <v>0</v>
      </c>
      <c r="P196" s="139"/>
      <c r="Q196" s="242">
        <f t="shared" si="62"/>
        <v>0</v>
      </c>
      <c r="R196" s="242" t="str">
        <f t="shared" si="63"/>
        <v>-</v>
      </c>
      <c r="S196" s="140"/>
      <c r="T196" s="141"/>
      <c r="U196" s="120"/>
      <c r="V196" s="139"/>
      <c r="W196" s="166"/>
      <c r="X196" s="243">
        <f t="shared" si="64"/>
        <v>0</v>
      </c>
      <c r="Y196" s="140"/>
      <c r="Z196" s="141"/>
      <c r="AA196" s="139"/>
      <c r="AB196" s="120"/>
      <c r="AC196" s="139"/>
      <c r="AD196" s="166"/>
      <c r="AE196" s="243">
        <f t="shared" si="65"/>
        <v>0</v>
      </c>
      <c r="AF196" s="142"/>
      <c r="AG196" s="137"/>
      <c r="AH196" s="65"/>
      <c r="AI196" s="241" t="str">
        <f>IF(ISBLANK(AH196), "", VLOOKUP(AH196, Z!$A$2:$C$4127, 3, FALSE))</f>
        <v/>
      </c>
      <c r="AJ196" s="143"/>
      <c r="AK196" s="244">
        <f t="shared" si="66"/>
        <v>0</v>
      </c>
      <c r="AL196" s="232"/>
      <c r="AM196" s="242">
        <f t="shared" si="67"/>
        <v>0</v>
      </c>
      <c r="AN196" s="228">
        <f>15</f>
        <v>15</v>
      </c>
      <c r="AO196" s="228">
        <v>0.75</v>
      </c>
      <c r="AP196" s="242" t="str">
        <f t="shared" si="68"/>
        <v>-</v>
      </c>
      <c r="AQ196" s="242" t="str">
        <f t="shared" si="69"/>
        <v>-</v>
      </c>
      <c r="AR196" s="245" t="str" cm="1">
        <f t="array" ref="AR196">IF($AM$20="A",
IFERROR(INDEX($BZ$33:$CC$35, $BQ196,), "-"),
IFERROR(INDEX(($BZ$26:$CC$28,$BZ$29:$CC$31), $BQ196, , $BR196), "-"))</f>
        <v>-</v>
      </c>
      <c r="AS196" s="245"/>
      <c r="AT196" s="245"/>
      <c r="AU196" s="245"/>
      <c r="AV196" s="246" t="str" cm="1">
        <f t="array" ref="AV196">IF($AM$20="A",
IFERROR(INDEX($CE$33:$CE$35, $BQ196), "-"),
IFERROR(INDEX(($CE$26:$CE$28, $CE$29:$CE$31), $BQ196, , $BR196), "-"))</f>
        <v>-</v>
      </c>
      <c r="AW196" s="242" t="str">
        <f t="shared" si="70"/>
        <v>-</v>
      </c>
      <c r="AX196" s="242" t="str">
        <f t="shared" si="54"/>
        <v>-</v>
      </c>
      <c r="AY196" s="242" t="str">
        <f t="shared" si="54"/>
        <v>-</v>
      </c>
      <c r="AZ196" s="242" t="str">
        <f t="shared" si="54"/>
        <v>-</v>
      </c>
      <c r="BA196" s="242" t="str">
        <f t="shared" si="71"/>
        <v>-</v>
      </c>
      <c r="BB196" s="242" t="str">
        <f t="shared" si="55"/>
        <v>-</v>
      </c>
      <c r="BC196" s="242" t="str">
        <f t="shared" si="55"/>
        <v>-</v>
      </c>
      <c r="BD196" s="242" t="str">
        <f t="shared" si="55"/>
        <v>-</v>
      </c>
      <c r="BE196" s="242" t="str">
        <f t="shared" si="72"/>
        <v>-</v>
      </c>
      <c r="BF196" s="242" t="str">
        <f t="shared" si="56"/>
        <v>-</v>
      </c>
      <c r="BG196" s="242" t="str">
        <f t="shared" si="56"/>
        <v>-</v>
      </c>
      <c r="BH196" s="242" t="str">
        <f t="shared" si="56"/>
        <v>-</v>
      </c>
      <c r="BI196" s="242" t="str">
        <f t="shared" si="73"/>
        <v>-</v>
      </c>
      <c r="BJ196" s="242" t="str">
        <f t="shared" si="57"/>
        <v>-</v>
      </c>
      <c r="BK196" s="242" t="str">
        <f t="shared" si="57"/>
        <v>-</v>
      </c>
      <c r="BL196" s="242" t="str">
        <f t="shared" si="57"/>
        <v>-</v>
      </c>
      <c r="BM196" s="245" t="str" cm="1">
        <f t="array" ref="BM196">IFERROR(INDEX($CD$38:$CD$41, $BT196), "-")</f>
        <v>-</v>
      </c>
      <c r="BN196" s="242" t="str" cm="1">
        <f t="array" ref="BN196">IFERROR(INDEX($CD$38:$CD$41, $BS196), "-")</f>
        <v>-</v>
      </c>
      <c r="BO196" s="242">
        <f t="shared" si="74"/>
        <v>0</v>
      </c>
      <c r="BP196" s="242">
        <f t="shared" si="75"/>
        <v>0</v>
      </c>
      <c r="BQ196" s="247" t="str">
        <f t="shared" si="58"/>
        <v>-</v>
      </c>
      <c r="BR196" s="247" t="str">
        <f t="shared" si="59"/>
        <v>-</v>
      </c>
      <c r="BS196" s="247" t="str">
        <f t="shared" si="60"/>
        <v>-</v>
      </c>
      <c r="BT196" s="247" t="str">
        <f t="shared" si="61"/>
        <v>-</v>
      </c>
      <c r="BU196" s="247">
        <f t="shared" si="76"/>
        <v>0</v>
      </c>
      <c r="BV196" s="247" t="str">
        <f t="shared" si="77"/>
        <v>-</v>
      </c>
      <c r="BW196" s="232"/>
      <c r="CF196" s="232"/>
    </row>
    <row r="197" spans="1:84" ht="12.75" customHeight="1" x14ac:dyDescent="0.2">
      <c r="A197" s="240"/>
      <c r="B197" s="228">
        <v>174</v>
      </c>
      <c r="C197" s="137"/>
      <c r="D197" s="65"/>
      <c r="E197" s="241" t="str">
        <f>IF(ISBLANK(D197), "", VLOOKUP(D197, Z!$A$2:$C$4127, 3, FALSE))</f>
        <v/>
      </c>
      <c r="F197" s="138"/>
      <c r="G197" s="120"/>
      <c r="H197" s="120"/>
      <c r="I197" s="120"/>
      <c r="J197" s="120"/>
      <c r="K197" s="139"/>
      <c r="L197" s="168"/>
      <c r="M197" s="139"/>
      <c r="N197" s="139"/>
      <c r="O197" s="242">
        <f t="shared" si="53"/>
        <v>0</v>
      </c>
      <c r="P197" s="139"/>
      <c r="Q197" s="242">
        <f t="shared" si="62"/>
        <v>0</v>
      </c>
      <c r="R197" s="242" t="str">
        <f t="shared" si="63"/>
        <v>-</v>
      </c>
      <c r="S197" s="140"/>
      <c r="T197" s="141"/>
      <c r="U197" s="120"/>
      <c r="V197" s="139"/>
      <c r="W197" s="166"/>
      <c r="X197" s="243">
        <f t="shared" si="64"/>
        <v>0</v>
      </c>
      <c r="Y197" s="140"/>
      <c r="Z197" s="141"/>
      <c r="AA197" s="139"/>
      <c r="AB197" s="120"/>
      <c r="AC197" s="139"/>
      <c r="AD197" s="166"/>
      <c r="AE197" s="243">
        <f t="shared" si="65"/>
        <v>0</v>
      </c>
      <c r="AF197" s="142"/>
      <c r="AG197" s="137"/>
      <c r="AH197" s="65"/>
      <c r="AI197" s="241" t="str">
        <f>IF(ISBLANK(AH197), "", VLOOKUP(AH197, Z!$A$2:$C$4127, 3, FALSE))</f>
        <v/>
      </c>
      <c r="AJ197" s="143"/>
      <c r="AK197" s="244">
        <f t="shared" si="66"/>
        <v>0</v>
      </c>
      <c r="AL197" s="232"/>
      <c r="AM197" s="242">
        <f t="shared" si="67"/>
        <v>0</v>
      </c>
      <c r="AN197" s="228">
        <f>15</f>
        <v>15</v>
      </c>
      <c r="AO197" s="228">
        <v>0.75</v>
      </c>
      <c r="AP197" s="242" t="str">
        <f t="shared" si="68"/>
        <v>-</v>
      </c>
      <c r="AQ197" s="242" t="str">
        <f t="shared" si="69"/>
        <v>-</v>
      </c>
      <c r="AR197" s="245" t="str" cm="1">
        <f t="array" ref="AR197">IF($AM$20="A",
IFERROR(INDEX($BZ$33:$CC$35, $BQ197,), "-"),
IFERROR(INDEX(($BZ$26:$CC$28,$BZ$29:$CC$31), $BQ197, , $BR197), "-"))</f>
        <v>-</v>
      </c>
      <c r="AS197" s="245"/>
      <c r="AT197" s="245"/>
      <c r="AU197" s="245"/>
      <c r="AV197" s="246" t="str" cm="1">
        <f t="array" ref="AV197">IF($AM$20="A",
IFERROR(INDEX($CE$33:$CE$35, $BQ197), "-"),
IFERROR(INDEX(($CE$26:$CE$28, $CE$29:$CE$31), $BQ197, , $BR197), "-"))</f>
        <v>-</v>
      </c>
      <c r="AW197" s="242" t="str">
        <f t="shared" si="70"/>
        <v>-</v>
      </c>
      <c r="AX197" s="242" t="str">
        <f t="shared" si="54"/>
        <v>-</v>
      </c>
      <c r="AY197" s="242" t="str">
        <f t="shared" si="54"/>
        <v>-</v>
      </c>
      <c r="AZ197" s="242" t="str">
        <f t="shared" si="54"/>
        <v>-</v>
      </c>
      <c r="BA197" s="242" t="str">
        <f t="shared" si="71"/>
        <v>-</v>
      </c>
      <c r="BB197" s="242" t="str">
        <f t="shared" si="55"/>
        <v>-</v>
      </c>
      <c r="BC197" s="242" t="str">
        <f t="shared" si="55"/>
        <v>-</v>
      </c>
      <c r="BD197" s="242" t="str">
        <f t="shared" si="55"/>
        <v>-</v>
      </c>
      <c r="BE197" s="242" t="str">
        <f t="shared" si="72"/>
        <v>-</v>
      </c>
      <c r="BF197" s="242" t="str">
        <f t="shared" si="56"/>
        <v>-</v>
      </c>
      <c r="BG197" s="242" t="str">
        <f t="shared" si="56"/>
        <v>-</v>
      </c>
      <c r="BH197" s="242" t="str">
        <f t="shared" si="56"/>
        <v>-</v>
      </c>
      <c r="BI197" s="242" t="str">
        <f t="shared" si="73"/>
        <v>-</v>
      </c>
      <c r="BJ197" s="242" t="str">
        <f t="shared" si="57"/>
        <v>-</v>
      </c>
      <c r="BK197" s="242" t="str">
        <f t="shared" si="57"/>
        <v>-</v>
      </c>
      <c r="BL197" s="242" t="str">
        <f t="shared" si="57"/>
        <v>-</v>
      </c>
      <c r="BM197" s="245" t="str" cm="1">
        <f t="array" ref="BM197">IFERROR(INDEX($CD$38:$CD$41, $BT197), "-")</f>
        <v>-</v>
      </c>
      <c r="BN197" s="242" t="str" cm="1">
        <f t="array" ref="BN197">IFERROR(INDEX($CD$38:$CD$41, $BS197), "-")</f>
        <v>-</v>
      </c>
      <c r="BO197" s="242">
        <f t="shared" si="74"/>
        <v>0</v>
      </c>
      <c r="BP197" s="242">
        <f t="shared" si="75"/>
        <v>0</v>
      </c>
      <c r="BQ197" s="247" t="str">
        <f t="shared" si="58"/>
        <v>-</v>
      </c>
      <c r="BR197" s="247" t="str">
        <f t="shared" si="59"/>
        <v>-</v>
      </c>
      <c r="BS197" s="247" t="str">
        <f t="shared" si="60"/>
        <v>-</v>
      </c>
      <c r="BT197" s="247" t="str">
        <f t="shared" si="61"/>
        <v>-</v>
      </c>
      <c r="BU197" s="247">
        <f t="shared" si="76"/>
        <v>0</v>
      </c>
      <c r="BV197" s="247" t="str">
        <f t="shared" si="77"/>
        <v>-</v>
      </c>
      <c r="BW197" s="232"/>
      <c r="CF197" s="232"/>
    </row>
    <row r="198" spans="1:84" ht="12.75" customHeight="1" x14ac:dyDescent="0.2">
      <c r="A198" s="240"/>
      <c r="B198" s="228">
        <v>175</v>
      </c>
      <c r="C198" s="137"/>
      <c r="D198" s="65"/>
      <c r="E198" s="241" t="str">
        <f>IF(ISBLANK(D198), "", VLOOKUP(D198, Z!$A$2:$C$4127, 3, FALSE))</f>
        <v/>
      </c>
      <c r="F198" s="138"/>
      <c r="G198" s="120"/>
      <c r="H198" s="120"/>
      <c r="I198" s="120"/>
      <c r="J198" s="120"/>
      <c r="K198" s="139"/>
      <c r="L198" s="168"/>
      <c r="M198" s="139"/>
      <c r="N198" s="139"/>
      <c r="O198" s="242">
        <f t="shared" si="53"/>
        <v>0</v>
      </c>
      <c r="P198" s="139"/>
      <c r="Q198" s="242">
        <f t="shared" si="62"/>
        <v>0</v>
      </c>
      <c r="R198" s="242" t="str">
        <f t="shared" si="63"/>
        <v>-</v>
      </c>
      <c r="S198" s="140"/>
      <c r="T198" s="141"/>
      <c r="U198" s="120"/>
      <c r="V198" s="139"/>
      <c r="W198" s="166"/>
      <c r="X198" s="243">
        <f t="shared" si="64"/>
        <v>0</v>
      </c>
      <c r="Y198" s="140"/>
      <c r="Z198" s="141"/>
      <c r="AA198" s="139"/>
      <c r="AB198" s="120"/>
      <c r="AC198" s="139"/>
      <c r="AD198" s="166"/>
      <c r="AE198" s="243">
        <f t="shared" si="65"/>
        <v>0</v>
      </c>
      <c r="AF198" s="142"/>
      <c r="AG198" s="137"/>
      <c r="AH198" s="65"/>
      <c r="AI198" s="241" t="str">
        <f>IF(ISBLANK(AH198), "", VLOOKUP(AH198, Z!$A$2:$C$4127, 3, FALSE))</f>
        <v/>
      </c>
      <c r="AJ198" s="143"/>
      <c r="AK198" s="244">
        <f t="shared" si="66"/>
        <v>0</v>
      </c>
      <c r="AL198" s="232"/>
      <c r="AM198" s="242">
        <f t="shared" si="67"/>
        <v>0</v>
      </c>
      <c r="AN198" s="228">
        <f>15</f>
        <v>15</v>
      </c>
      <c r="AO198" s="228">
        <v>0.75</v>
      </c>
      <c r="AP198" s="242" t="str">
        <f t="shared" si="68"/>
        <v>-</v>
      </c>
      <c r="AQ198" s="242" t="str">
        <f t="shared" si="69"/>
        <v>-</v>
      </c>
      <c r="AR198" s="245" t="str" cm="1">
        <f t="array" ref="AR198">IF($AM$20="A",
IFERROR(INDEX($BZ$33:$CC$35, $BQ198,), "-"),
IFERROR(INDEX(($BZ$26:$CC$28,$BZ$29:$CC$31), $BQ198, , $BR198), "-"))</f>
        <v>-</v>
      </c>
      <c r="AS198" s="245"/>
      <c r="AT198" s="245"/>
      <c r="AU198" s="245"/>
      <c r="AV198" s="246" t="str" cm="1">
        <f t="array" ref="AV198">IF($AM$20="A",
IFERROR(INDEX($CE$33:$CE$35, $BQ198), "-"),
IFERROR(INDEX(($CE$26:$CE$28, $CE$29:$CE$31), $BQ198, , $BR198), "-"))</f>
        <v>-</v>
      </c>
      <c r="AW198" s="242" t="str">
        <f t="shared" si="70"/>
        <v>-</v>
      </c>
      <c r="AX198" s="242" t="str">
        <f t="shared" si="54"/>
        <v>-</v>
      </c>
      <c r="AY198" s="242" t="str">
        <f t="shared" si="54"/>
        <v>-</v>
      </c>
      <c r="AZ198" s="242" t="str">
        <f t="shared" si="54"/>
        <v>-</v>
      </c>
      <c r="BA198" s="242" t="str">
        <f t="shared" si="71"/>
        <v>-</v>
      </c>
      <c r="BB198" s="242" t="str">
        <f t="shared" si="55"/>
        <v>-</v>
      </c>
      <c r="BC198" s="242" t="str">
        <f t="shared" si="55"/>
        <v>-</v>
      </c>
      <c r="BD198" s="242" t="str">
        <f t="shared" si="55"/>
        <v>-</v>
      </c>
      <c r="BE198" s="242" t="str">
        <f t="shared" si="72"/>
        <v>-</v>
      </c>
      <c r="BF198" s="242" t="str">
        <f t="shared" si="56"/>
        <v>-</v>
      </c>
      <c r="BG198" s="242" t="str">
        <f t="shared" si="56"/>
        <v>-</v>
      </c>
      <c r="BH198" s="242" t="str">
        <f t="shared" si="56"/>
        <v>-</v>
      </c>
      <c r="BI198" s="242" t="str">
        <f t="shared" si="73"/>
        <v>-</v>
      </c>
      <c r="BJ198" s="242" t="str">
        <f t="shared" si="57"/>
        <v>-</v>
      </c>
      <c r="BK198" s="242" t="str">
        <f t="shared" si="57"/>
        <v>-</v>
      </c>
      <c r="BL198" s="242" t="str">
        <f t="shared" si="57"/>
        <v>-</v>
      </c>
      <c r="BM198" s="245" t="str" cm="1">
        <f t="array" ref="BM198">IFERROR(INDEX($CD$38:$CD$41, $BT198), "-")</f>
        <v>-</v>
      </c>
      <c r="BN198" s="242" t="str" cm="1">
        <f t="array" ref="BN198">IFERROR(INDEX($CD$38:$CD$41, $BS198), "-")</f>
        <v>-</v>
      </c>
      <c r="BO198" s="242">
        <f t="shared" si="74"/>
        <v>0</v>
      </c>
      <c r="BP198" s="242">
        <f t="shared" si="75"/>
        <v>0</v>
      </c>
      <c r="BQ198" s="247" t="str">
        <f t="shared" si="58"/>
        <v>-</v>
      </c>
      <c r="BR198" s="247" t="str">
        <f t="shared" si="59"/>
        <v>-</v>
      </c>
      <c r="BS198" s="247" t="str">
        <f t="shared" si="60"/>
        <v>-</v>
      </c>
      <c r="BT198" s="247" t="str">
        <f t="shared" si="61"/>
        <v>-</v>
      </c>
      <c r="BU198" s="247">
        <f t="shared" si="76"/>
        <v>0</v>
      </c>
      <c r="BV198" s="247" t="str">
        <f t="shared" si="77"/>
        <v>-</v>
      </c>
      <c r="BW198" s="232"/>
      <c r="CF198" s="232"/>
    </row>
    <row r="199" spans="1:84" ht="12.75" customHeight="1" x14ac:dyDescent="0.2">
      <c r="A199" s="240"/>
      <c r="B199" s="228">
        <v>176</v>
      </c>
      <c r="C199" s="137"/>
      <c r="D199" s="65"/>
      <c r="E199" s="241" t="str">
        <f>IF(ISBLANK(D199), "", VLOOKUP(D199, Z!$A$2:$C$4127, 3, FALSE))</f>
        <v/>
      </c>
      <c r="F199" s="138"/>
      <c r="G199" s="120"/>
      <c r="H199" s="120"/>
      <c r="I199" s="120"/>
      <c r="J199" s="120"/>
      <c r="K199" s="139"/>
      <c r="L199" s="168"/>
      <c r="M199" s="139"/>
      <c r="N199" s="139"/>
      <c r="O199" s="242">
        <f t="shared" si="53"/>
        <v>0</v>
      </c>
      <c r="P199" s="139"/>
      <c r="Q199" s="242">
        <f t="shared" si="62"/>
        <v>0</v>
      </c>
      <c r="R199" s="242" t="str">
        <f t="shared" si="63"/>
        <v>-</v>
      </c>
      <c r="S199" s="140"/>
      <c r="T199" s="141"/>
      <c r="U199" s="120"/>
      <c r="V199" s="139"/>
      <c r="W199" s="166"/>
      <c r="X199" s="243">
        <f t="shared" si="64"/>
        <v>0</v>
      </c>
      <c r="Y199" s="140"/>
      <c r="Z199" s="141"/>
      <c r="AA199" s="139"/>
      <c r="AB199" s="120"/>
      <c r="AC199" s="139"/>
      <c r="AD199" s="166"/>
      <c r="AE199" s="243">
        <f t="shared" si="65"/>
        <v>0</v>
      </c>
      <c r="AF199" s="142"/>
      <c r="AG199" s="137"/>
      <c r="AH199" s="65"/>
      <c r="AI199" s="241" t="str">
        <f>IF(ISBLANK(AH199), "", VLOOKUP(AH199, Z!$A$2:$C$4127, 3, FALSE))</f>
        <v/>
      </c>
      <c r="AJ199" s="143"/>
      <c r="AK199" s="244">
        <f t="shared" si="66"/>
        <v>0</v>
      </c>
      <c r="AL199" s="232"/>
      <c r="AM199" s="242">
        <f t="shared" si="67"/>
        <v>0</v>
      </c>
      <c r="AN199" s="228">
        <f>15</f>
        <v>15</v>
      </c>
      <c r="AO199" s="228">
        <v>0.75</v>
      </c>
      <c r="AP199" s="242" t="str">
        <f t="shared" si="68"/>
        <v>-</v>
      </c>
      <c r="AQ199" s="242" t="str">
        <f t="shared" si="69"/>
        <v>-</v>
      </c>
      <c r="AR199" s="245" t="str" cm="1">
        <f t="array" ref="AR199">IF($AM$20="A",
IFERROR(INDEX($BZ$33:$CC$35, $BQ199,), "-"),
IFERROR(INDEX(($BZ$26:$CC$28,$BZ$29:$CC$31), $BQ199, , $BR199), "-"))</f>
        <v>-</v>
      </c>
      <c r="AS199" s="245"/>
      <c r="AT199" s="245"/>
      <c r="AU199" s="245"/>
      <c r="AV199" s="246" t="str" cm="1">
        <f t="array" ref="AV199">IF($AM$20="A",
IFERROR(INDEX($CE$33:$CE$35, $BQ199), "-"),
IFERROR(INDEX(($CE$26:$CE$28, $CE$29:$CE$31), $BQ199, , $BR199), "-"))</f>
        <v>-</v>
      </c>
      <c r="AW199" s="242" t="str">
        <f t="shared" si="70"/>
        <v>-</v>
      </c>
      <c r="AX199" s="242" t="str">
        <f t="shared" si="54"/>
        <v>-</v>
      </c>
      <c r="AY199" s="242" t="str">
        <f t="shared" si="54"/>
        <v>-</v>
      </c>
      <c r="AZ199" s="242" t="str">
        <f t="shared" si="54"/>
        <v>-</v>
      </c>
      <c r="BA199" s="242" t="str">
        <f t="shared" si="71"/>
        <v>-</v>
      </c>
      <c r="BB199" s="242" t="str">
        <f t="shared" si="55"/>
        <v>-</v>
      </c>
      <c r="BC199" s="242" t="str">
        <f t="shared" si="55"/>
        <v>-</v>
      </c>
      <c r="BD199" s="242" t="str">
        <f t="shared" si="55"/>
        <v>-</v>
      </c>
      <c r="BE199" s="242" t="str">
        <f t="shared" si="72"/>
        <v>-</v>
      </c>
      <c r="BF199" s="242" t="str">
        <f t="shared" si="56"/>
        <v>-</v>
      </c>
      <c r="BG199" s="242" t="str">
        <f t="shared" si="56"/>
        <v>-</v>
      </c>
      <c r="BH199" s="242" t="str">
        <f t="shared" si="56"/>
        <v>-</v>
      </c>
      <c r="BI199" s="242" t="str">
        <f t="shared" si="73"/>
        <v>-</v>
      </c>
      <c r="BJ199" s="242" t="str">
        <f t="shared" si="57"/>
        <v>-</v>
      </c>
      <c r="BK199" s="242" t="str">
        <f t="shared" si="57"/>
        <v>-</v>
      </c>
      <c r="BL199" s="242" t="str">
        <f t="shared" si="57"/>
        <v>-</v>
      </c>
      <c r="BM199" s="245" t="str" cm="1">
        <f t="array" ref="BM199">IFERROR(INDEX($CD$38:$CD$41, $BT199), "-")</f>
        <v>-</v>
      </c>
      <c r="BN199" s="242" t="str" cm="1">
        <f t="array" ref="BN199">IFERROR(INDEX($CD$38:$CD$41, $BS199), "-")</f>
        <v>-</v>
      </c>
      <c r="BO199" s="242">
        <f t="shared" si="74"/>
        <v>0</v>
      </c>
      <c r="BP199" s="242">
        <f t="shared" si="75"/>
        <v>0</v>
      </c>
      <c r="BQ199" s="247" t="str">
        <f t="shared" si="58"/>
        <v>-</v>
      </c>
      <c r="BR199" s="247" t="str">
        <f t="shared" si="59"/>
        <v>-</v>
      </c>
      <c r="BS199" s="247" t="str">
        <f t="shared" si="60"/>
        <v>-</v>
      </c>
      <c r="BT199" s="247" t="str">
        <f t="shared" si="61"/>
        <v>-</v>
      </c>
      <c r="BU199" s="247">
        <f t="shared" si="76"/>
        <v>0</v>
      </c>
      <c r="BV199" s="247" t="str">
        <f t="shared" si="77"/>
        <v>-</v>
      </c>
      <c r="BW199" s="232"/>
      <c r="CF199" s="232"/>
    </row>
    <row r="200" spans="1:84" ht="12.75" customHeight="1" x14ac:dyDescent="0.2">
      <c r="A200" s="240"/>
      <c r="B200" s="228">
        <v>177</v>
      </c>
      <c r="C200" s="137"/>
      <c r="D200" s="65"/>
      <c r="E200" s="241" t="str">
        <f>IF(ISBLANK(D200), "", VLOOKUP(D200, Z!$A$2:$C$4127, 3, FALSE))</f>
        <v/>
      </c>
      <c r="F200" s="138"/>
      <c r="G200" s="120"/>
      <c r="H200" s="120"/>
      <c r="I200" s="120"/>
      <c r="J200" s="120"/>
      <c r="K200" s="139"/>
      <c r="L200" s="168"/>
      <c r="M200" s="139"/>
      <c r="N200" s="139"/>
      <c r="O200" s="242">
        <f t="shared" si="53"/>
        <v>0</v>
      </c>
      <c r="P200" s="139"/>
      <c r="Q200" s="242">
        <f t="shared" si="62"/>
        <v>0</v>
      </c>
      <c r="R200" s="242" t="str">
        <f t="shared" si="63"/>
        <v>-</v>
      </c>
      <c r="S200" s="140"/>
      <c r="T200" s="141"/>
      <c r="U200" s="120"/>
      <c r="V200" s="139"/>
      <c r="W200" s="166"/>
      <c r="X200" s="243">
        <f t="shared" si="64"/>
        <v>0</v>
      </c>
      <c r="Y200" s="140"/>
      <c r="Z200" s="141"/>
      <c r="AA200" s="139"/>
      <c r="AB200" s="120"/>
      <c r="AC200" s="139"/>
      <c r="AD200" s="166"/>
      <c r="AE200" s="243">
        <f t="shared" si="65"/>
        <v>0</v>
      </c>
      <c r="AF200" s="142"/>
      <c r="AG200" s="137"/>
      <c r="AH200" s="65"/>
      <c r="AI200" s="241" t="str">
        <f>IF(ISBLANK(AH200), "", VLOOKUP(AH200, Z!$A$2:$C$4127, 3, FALSE))</f>
        <v/>
      </c>
      <c r="AJ200" s="143"/>
      <c r="AK200" s="244">
        <f t="shared" si="66"/>
        <v>0</v>
      </c>
      <c r="AL200" s="232"/>
      <c r="AM200" s="242">
        <f t="shared" si="67"/>
        <v>0</v>
      </c>
      <c r="AN200" s="228">
        <f>15</f>
        <v>15</v>
      </c>
      <c r="AO200" s="228">
        <v>0.75</v>
      </c>
      <c r="AP200" s="242" t="str">
        <f t="shared" si="68"/>
        <v>-</v>
      </c>
      <c r="AQ200" s="242" t="str">
        <f t="shared" si="69"/>
        <v>-</v>
      </c>
      <c r="AR200" s="245" t="str" cm="1">
        <f t="array" ref="AR200">IF($AM$20="A",
IFERROR(INDEX($BZ$33:$CC$35, $BQ200,), "-"),
IFERROR(INDEX(($BZ$26:$CC$28,$BZ$29:$CC$31), $BQ200, , $BR200), "-"))</f>
        <v>-</v>
      </c>
      <c r="AS200" s="245"/>
      <c r="AT200" s="245"/>
      <c r="AU200" s="245"/>
      <c r="AV200" s="246" t="str" cm="1">
        <f t="array" ref="AV200">IF($AM$20="A",
IFERROR(INDEX($CE$33:$CE$35, $BQ200), "-"),
IFERROR(INDEX(($CE$26:$CE$28, $CE$29:$CE$31), $BQ200, , $BR200), "-"))</f>
        <v>-</v>
      </c>
      <c r="AW200" s="242" t="str">
        <f t="shared" si="70"/>
        <v>-</v>
      </c>
      <c r="AX200" s="242" t="str">
        <f t="shared" si="54"/>
        <v>-</v>
      </c>
      <c r="AY200" s="242" t="str">
        <f t="shared" si="54"/>
        <v>-</v>
      </c>
      <c r="AZ200" s="242" t="str">
        <f t="shared" si="54"/>
        <v>-</v>
      </c>
      <c r="BA200" s="242" t="str">
        <f t="shared" si="71"/>
        <v>-</v>
      </c>
      <c r="BB200" s="242" t="str">
        <f t="shared" si="55"/>
        <v>-</v>
      </c>
      <c r="BC200" s="242" t="str">
        <f t="shared" si="55"/>
        <v>-</v>
      </c>
      <c r="BD200" s="242" t="str">
        <f t="shared" si="55"/>
        <v>-</v>
      </c>
      <c r="BE200" s="242" t="str">
        <f t="shared" si="72"/>
        <v>-</v>
      </c>
      <c r="BF200" s="242" t="str">
        <f t="shared" si="56"/>
        <v>-</v>
      </c>
      <c r="BG200" s="242" t="str">
        <f t="shared" si="56"/>
        <v>-</v>
      </c>
      <c r="BH200" s="242" t="str">
        <f t="shared" si="56"/>
        <v>-</v>
      </c>
      <c r="BI200" s="242" t="str">
        <f t="shared" si="73"/>
        <v>-</v>
      </c>
      <c r="BJ200" s="242" t="str">
        <f t="shared" si="57"/>
        <v>-</v>
      </c>
      <c r="BK200" s="242" t="str">
        <f t="shared" si="57"/>
        <v>-</v>
      </c>
      <c r="BL200" s="242" t="str">
        <f t="shared" si="57"/>
        <v>-</v>
      </c>
      <c r="BM200" s="245" t="str" cm="1">
        <f t="array" ref="BM200">IFERROR(INDEX($CD$38:$CD$41, $BT200), "-")</f>
        <v>-</v>
      </c>
      <c r="BN200" s="242" t="str" cm="1">
        <f t="array" ref="BN200">IFERROR(INDEX($CD$38:$CD$41, $BS200), "-")</f>
        <v>-</v>
      </c>
      <c r="BO200" s="242">
        <f t="shared" si="74"/>
        <v>0</v>
      </c>
      <c r="BP200" s="242">
        <f t="shared" si="75"/>
        <v>0</v>
      </c>
      <c r="BQ200" s="247" t="str">
        <f t="shared" si="58"/>
        <v>-</v>
      </c>
      <c r="BR200" s="247" t="str">
        <f t="shared" si="59"/>
        <v>-</v>
      </c>
      <c r="BS200" s="247" t="str">
        <f t="shared" si="60"/>
        <v>-</v>
      </c>
      <c r="BT200" s="247" t="str">
        <f t="shared" si="61"/>
        <v>-</v>
      </c>
      <c r="BU200" s="247">
        <f t="shared" si="76"/>
        <v>0</v>
      </c>
      <c r="BV200" s="247" t="str">
        <f t="shared" si="77"/>
        <v>-</v>
      </c>
      <c r="BW200" s="232"/>
      <c r="CF200" s="232"/>
    </row>
    <row r="201" spans="1:84" ht="12.75" customHeight="1" x14ac:dyDescent="0.2">
      <c r="A201" s="240"/>
      <c r="B201" s="228">
        <v>178</v>
      </c>
      <c r="C201" s="137"/>
      <c r="D201" s="65"/>
      <c r="E201" s="241" t="str">
        <f>IF(ISBLANK(D201), "", VLOOKUP(D201, Z!$A$2:$C$4127, 3, FALSE))</f>
        <v/>
      </c>
      <c r="F201" s="138"/>
      <c r="G201" s="120"/>
      <c r="H201" s="120"/>
      <c r="I201" s="120"/>
      <c r="J201" s="120"/>
      <c r="K201" s="139"/>
      <c r="L201" s="168"/>
      <c r="M201" s="139"/>
      <c r="N201" s="139"/>
      <c r="O201" s="242">
        <f t="shared" si="53"/>
        <v>0</v>
      </c>
      <c r="P201" s="139"/>
      <c r="Q201" s="242">
        <f t="shared" si="62"/>
        <v>0</v>
      </c>
      <c r="R201" s="242" t="str">
        <f t="shared" si="63"/>
        <v>-</v>
      </c>
      <c r="S201" s="140"/>
      <c r="T201" s="141"/>
      <c r="U201" s="120"/>
      <c r="V201" s="139"/>
      <c r="W201" s="166"/>
      <c r="X201" s="243">
        <f t="shared" si="64"/>
        <v>0</v>
      </c>
      <c r="Y201" s="140"/>
      <c r="Z201" s="141"/>
      <c r="AA201" s="139"/>
      <c r="AB201" s="120"/>
      <c r="AC201" s="139"/>
      <c r="AD201" s="166"/>
      <c r="AE201" s="243">
        <f t="shared" si="65"/>
        <v>0</v>
      </c>
      <c r="AF201" s="142"/>
      <c r="AG201" s="137"/>
      <c r="AH201" s="65"/>
      <c r="AI201" s="241" t="str">
        <f>IF(ISBLANK(AH201), "", VLOOKUP(AH201, Z!$A$2:$C$4127, 3, FALSE))</f>
        <v/>
      </c>
      <c r="AJ201" s="143"/>
      <c r="AK201" s="244">
        <f t="shared" si="66"/>
        <v>0</v>
      </c>
      <c r="AL201" s="232"/>
      <c r="AM201" s="242">
        <f t="shared" si="67"/>
        <v>0</v>
      </c>
      <c r="AN201" s="228">
        <f>15</f>
        <v>15</v>
      </c>
      <c r="AO201" s="228">
        <v>0.75</v>
      </c>
      <c r="AP201" s="242" t="str">
        <f t="shared" si="68"/>
        <v>-</v>
      </c>
      <c r="AQ201" s="242" t="str">
        <f t="shared" si="69"/>
        <v>-</v>
      </c>
      <c r="AR201" s="245" t="str" cm="1">
        <f t="array" ref="AR201">IF($AM$20="A",
IFERROR(INDEX($BZ$33:$CC$35, $BQ201,), "-"),
IFERROR(INDEX(($BZ$26:$CC$28,$BZ$29:$CC$31), $BQ201, , $BR201), "-"))</f>
        <v>-</v>
      </c>
      <c r="AS201" s="245"/>
      <c r="AT201" s="245"/>
      <c r="AU201" s="245"/>
      <c r="AV201" s="246" t="str" cm="1">
        <f t="array" ref="AV201">IF($AM$20="A",
IFERROR(INDEX($CE$33:$CE$35, $BQ201), "-"),
IFERROR(INDEX(($CE$26:$CE$28, $CE$29:$CE$31), $BQ201, , $BR201), "-"))</f>
        <v>-</v>
      </c>
      <c r="AW201" s="242" t="str">
        <f t="shared" si="70"/>
        <v>-</v>
      </c>
      <c r="AX201" s="242" t="str">
        <f t="shared" si="54"/>
        <v>-</v>
      </c>
      <c r="AY201" s="242" t="str">
        <f t="shared" si="54"/>
        <v>-</v>
      </c>
      <c r="AZ201" s="242" t="str">
        <f t="shared" si="54"/>
        <v>-</v>
      </c>
      <c r="BA201" s="242" t="str">
        <f t="shared" si="71"/>
        <v>-</v>
      </c>
      <c r="BB201" s="242" t="str">
        <f t="shared" si="55"/>
        <v>-</v>
      </c>
      <c r="BC201" s="242" t="str">
        <f t="shared" si="55"/>
        <v>-</v>
      </c>
      <c r="BD201" s="242" t="str">
        <f t="shared" si="55"/>
        <v>-</v>
      </c>
      <c r="BE201" s="242" t="str">
        <f t="shared" si="72"/>
        <v>-</v>
      </c>
      <c r="BF201" s="242" t="str">
        <f t="shared" si="56"/>
        <v>-</v>
      </c>
      <c r="BG201" s="242" t="str">
        <f t="shared" si="56"/>
        <v>-</v>
      </c>
      <c r="BH201" s="242" t="str">
        <f t="shared" si="56"/>
        <v>-</v>
      </c>
      <c r="BI201" s="242" t="str">
        <f t="shared" si="73"/>
        <v>-</v>
      </c>
      <c r="BJ201" s="242" t="str">
        <f t="shared" si="57"/>
        <v>-</v>
      </c>
      <c r="BK201" s="242" t="str">
        <f t="shared" si="57"/>
        <v>-</v>
      </c>
      <c r="BL201" s="242" t="str">
        <f t="shared" si="57"/>
        <v>-</v>
      </c>
      <c r="BM201" s="245" t="str" cm="1">
        <f t="array" ref="BM201">IFERROR(INDEX($CD$38:$CD$41, $BT201), "-")</f>
        <v>-</v>
      </c>
      <c r="BN201" s="242" t="str" cm="1">
        <f t="array" ref="BN201">IFERROR(INDEX($CD$38:$CD$41, $BS201), "-")</f>
        <v>-</v>
      </c>
      <c r="BO201" s="242">
        <f t="shared" si="74"/>
        <v>0</v>
      </c>
      <c r="BP201" s="242">
        <f t="shared" si="75"/>
        <v>0</v>
      </c>
      <c r="BQ201" s="247" t="str">
        <f t="shared" si="58"/>
        <v>-</v>
      </c>
      <c r="BR201" s="247" t="str">
        <f t="shared" si="59"/>
        <v>-</v>
      </c>
      <c r="BS201" s="247" t="str">
        <f t="shared" si="60"/>
        <v>-</v>
      </c>
      <c r="BT201" s="247" t="str">
        <f t="shared" si="61"/>
        <v>-</v>
      </c>
      <c r="BU201" s="247">
        <f t="shared" si="76"/>
        <v>0</v>
      </c>
      <c r="BV201" s="247" t="str">
        <f t="shared" si="77"/>
        <v>-</v>
      </c>
      <c r="BW201" s="232"/>
      <c r="CF201" s="232"/>
    </row>
    <row r="202" spans="1:84" ht="12.75" customHeight="1" x14ac:dyDescent="0.2">
      <c r="A202" s="240"/>
      <c r="B202" s="228">
        <v>179</v>
      </c>
      <c r="C202" s="137"/>
      <c r="D202" s="65"/>
      <c r="E202" s="241" t="str">
        <f>IF(ISBLANK(D202), "", VLOOKUP(D202, Z!$A$2:$C$4127, 3, FALSE))</f>
        <v/>
      </c>
      <c r="F202" s="138"/>
      <c r="G202" s="120"/>
      <c r="H202" s="120"/>
      <c r="I202" s="120"/>
      <c r="J202" s="120"/>
      <c r="K202" s="139"/>
      <c r="L202" s="168"/>
      <c r="M202" s="139"/>
      <c r="N202" s="139"/>
      <c r="O202" s="242">
        <f t="shared" si="53"/>
        <v>0</v>
      </c>
      <c r="P202" s="139"/>
      <c r="Q202" s="242">
        <f t="shared" si="62"/>
        <v>0</v>
      </c>
      <c r="R202" s="242" t="str">
        <f t="shared" si="63"/>
        <v>-</v>
      </c>
      <c r="S202" s="140"/>
      <c r="T202" s="141"/>
      <c r="U202" s="120"/>
      <c r="V202" s="139"/>
      <c r="W202" s="166"/>
      <c r="X202" s="243">
        <f t="shared" si="64"/>
        <v>0</v>
      </c>
      <c r="Y202" s="140"/>
      <c r="Z202" s="141"/>
      <c r="AA202" s="139"/>
      <c r="AB202" s="120"/>
      <c r="AC202" s="139"/>
      <c r="AD202" s="166"/>
      <c r="AE202" s="243">
        <f t="shared" si="65"/>
        <v>0</v>
      </c>
      <c r="AF202" s="142"/>
      <c r="AG202" s="137"/>
      <c r="AH202" s="65"/>
      <c r="AI202" s="241" t="str">
        <f>IF(ISBLANK(AH202), "", VLOOKUP(AH202, Z!$A$2:$C$4127, 3, FALSE))</f>
        <v/>
      </c>
      <c r="AJ202" s="143"/>
      <c r="AK202" s="244">
        <f t="shared" si="66"/>
        <v>0</v>
      </c>
      <c r="AL202" s="232"/>
      <c r="AM202" s="242">
        <f t="shared" si="67"/>
        <v>0</v>
      </c>
      <c r="AN202" s="228">
        <f>15</f>
        <v>15</v>
      </c>
      <c r="AO202" s="228">
        <v>0.75</v>
      </c>
      <c r="AP202" s="242" t="str">
        <f t="shared" si="68"/>
        <v>-</v>
      </c>
      <c r="AQ202" s="242" t="str">
        <f t="shared" si="69"/>
        <v>-</v>
      </c>
      <c r="AR202" s="245" t="str" cm="1">
        <f t="array" ref="AR202">IF($AM$20="A",
IFERROR(INDEX($BZ$33:$CC$35, $BQ202,), "-"),
IFERROR(INDEX(($BZ$26:$CC$28,$BZ$29:$CC$31), $BQ202, , $BR202), "-"))</f>
        <v>-</v>
      </c>
      <c r="AS202" s="245"/>
      <c r="AT202" s="245"/>
      <c r="AU202" s="245"/>
      <c r="AV202" s="246" t="str" cm="1">
        <f t="array" ref="AV202">IF($AM$20="A",
IFERROR(INDEX($CE$33:$CE$35, $BQ202), "-"),
IFERROR(INDEX(($CE$26:$CE$28, $CE$29:$CE$31), $BQ202, , $BR202), "-"))</f>
        <v>-</v>
      </c>
      <c r="AW202" s="242" t="str">
        <f t="shared" si="70"/>
        <v>-</v>
      </c>
      <c r="AX202" s="242" t="str">
        <f t="shared" si="54"/>
        <v>-</v>
      </c>
      <c r="AY202" s="242" t="str">
        <f t="shared" si="54"/>
        <v>-</v>
      </c>
      <c r="AZ202" s="242" t="str">
        <f t="shared" si="54"/>
        <v>-</v>
      </c>
      <c r="BA202" s="242" t="str">
        <f t="shared" si="71"/>
        <v>-</v>
      </c>
      <c r="BB202" s="242" t="str">
        <f t="shared" si="55"/>
        <v>-</v>
      </c>
      <c r="BC202" s="242" t="str">
        <f t="shared" si="55"/>
        <v>-</v>
      </c>
      <c r="BD202" s="242" t="str">
        <f t="shared" si="55"/>
        <v>-</v>
      </c>
      <c r="BE202" s="242" t="str">
        <f t="shared" si="72"/>
        <v>-</v>
      </c>
      <c r="BF202" s="242" t="str">
        <f t="shared" si="56"/>
        <v>-</v>
      </c>
      <c r="BG202" s="242" t="str">
        <f t="shared" si="56"/>
        <v>-</v>
      </c>
      <c r="BH202" s="242" t="str">
        <f t="shared" si="56"/>
        <v>-</v>
      </c>
      <c r="BI202" s="242" t="str">
        <f t="shared" si="73"/>
        <v>-</v>
      </c>
      <c r="BJ202" s="242" t="str">
        <f t="shared" si="57"/>
        <v>-</v>
      </c>
      <c r="BK202" s="242" t="str">
        <f t="shared" si="57"/>
        <v>-</v>
      </c>
      <c r="BL202" s="242" t="str">
        <f t="shared" si="57"/>
        <v>-</v>
      </c>
      <c r="BM202" s="245" t="str" cm="1">
        <f t="array" ref="BM202">IFERROR(INDEX($CD$38:$CD$41, $BT202), "-")</f>
        <v>-</v>
      </c>
      <c r="BN202" s="242" t="str" cm="1">
        <f t="array" ref="BN202">IFERROR(INDEX($CD$38:$CD$41, $BS202), "-")</f>
        <v>-</v>
      </c>
      <c r="BO202" s="242">
        <f t="shared" si="74"/>
        <v>0</v>
      </c>
      <c r="BP202" s="242">
        <f t="shared" si="75"/>
        <v>0</v>
      </c>
      <c r="BQ202" s="247" t="str">
        <f t="shared" si="58"/>
        <v>-</v>
      </c>
      <c r="BR202" s="247" t="str">
        <f t="shared" si="59"/>
        <v>-</v>
      </c>
      <c r="BS202" s="247" t="str">
        <f t="shared" si="60"/>
        <v>-</v>
      </c>
      <c r="BT202" s="247" t="str">
        <f t="shared" si="61"/>
        <v>-</v>
      </c>
      <c r="BU202" s="247">
        <f t="shared" si="76"/>
        <v>0</v>
      </c>
      <c r="BV202" s="247" t="str">
        <f t="shared" si="77"/>
        <v>-</v>
      </c>
      <c r="BW202" s="232"/>
      <c r="CF202" s="232"/>
    </row>
    <row r="203" spans="1:84" ht="12.75" customHeight="1" x14ac:dyDescent="0.2">
      <c r="A203" s="240"/>
      <c r="B203" s="228">
        <v>180</v>
      </c>
      <c r="C203" s="137"/>
      <c r="D203" s="65"/>
      <c r="E203" s="241" t="str">
        <f>IF(ISBLANK(D203), "", VLOOKUP(D203, Z!$A$2:$C$4127, 3, FALSE))</f>
        <v/>
      </c>
      <c r="F203" s="138"/>
      <c r="G203" s="120"/>
      <c r="H203" s="120"/>
      <c r="I203" s="120"/>
      <c r="J203" s="120"/>
      <c r="K203" s="139"/>
      <c r="L203" s="168"/>
      <c r="M203" s="139"/>
      <c r="N203" s="139"/>
      <c r="O203" s="242">
        <f t="shared" si="53"/>
        <v>0</v>
      </c>
      <c r="P203" s="139"/>
      <c r="Q203" s="242">
        <f t="shared" si="62"/>
        <v>0</v>
      </c>
      <c r="R203" s="242" t="str">
        <f t="shared" si="63"/>
        <v>-</v>
      </c>
      <c r="S203" s="140"/>
      <c r="T203" s="141"/>
      <c r="U203" s="120"/>
      <c r="V203" s="139"/>
      <c r="W203" s="166"/>
      <c r="X203" s="243">
        <f t="shared" si="64"/>
        <v>0</v>
      </c>
      <c r="Y203" s="140"/>
      <c r="Z203" s="141"/>
      <c r="AA203" s="139"/>
      <c r="AB203" s="120"/>
      <c r="AC203" s="139"/>
      <c r="AD203" s="166"/>
      <c r="AE203" s="243">
        <f t="shared" si="65"/>
        <v>0</v>
      </c>
      <c r="AF203" s="142"/>
      <c r="AG203" s="137"/>
      <c r="AH203" s="65"/>
      <c r="AI203" s="241" t="str">
        <f>IF(ISBLANK(AH203), "", VLOOKUP(AH203, Z!$A$2:$C$4127, 3, FALSE))</f>
        <v/>
      </c>
      <c r="AJ203" s="143"/>
      <c r="AK203" s="244">
        <f t="shared" si="66"/>
        <v>0</v>
      </c>
      <c r="AL203" s="232"/>
      <c r="AM203" s="242">
        <f t="shared" si="67"/>
        <v>0</v>
      </c>
      <c r="AN203" s="228">
        <f>15</f>
        <v>15</v>
      </c>
      <c r="AO203" s="228">
        <v>0.75</v>
      </c>
      <c r="AP203" s="242" t="str">
        <f t="shared" si="68"/>
        <v>-</v>
      </c>
      <c r="AQ203" s="242" t="str">
        <f t="shared" si="69"/>
        <v>-</v>
      </c>
      <c r="AR203" s="245" t="str" cm="1">
        <f t="array" ref="AR203">IF($AM$20="A",
IFERROR(INDEX($BZ$33:$CC$35, $BQ203,), "-"),
IFERROR(INDEX(($BZ$26:$CC$28,$BZ$29:$CC$31), $BQ203, , $BR203), "-"))</f>
        <v>-</v>
      </c>
      <c r="AS203" s="245"/>
      <c r="AT203" s="245"/>
      <c r="AU203" s="245"/>
      <c r="AV203" s="246" t="str" cm="1">
        <f t="array" ref="AV203">IF($AM$20="A",
IFERROR(INDEX($CE$33:$CE$35, $BQ203), "-"),
IFERROR(INDEX(($CE$26:$CE$28, $CE$29:$CE$31), $BQ203, , $BR203), "-"))</f>
        <v>-</v>
      </c>
      <c r="AW203" s="242" t="str">
        <f t="shared" si="70"/>
        <v>-</v>
      </c>
      <c r="AX203" s="242" t="str">
        <f t="shared" si="54"/>
        <v>-</v>
      </c>
      <c r="AY203" s="242" t="str">
        <f t="shared" si="54"/>
        <v>-</v>
      </c>
      <c r="AZ203" s="242" t="str">
        <f t="shared" si="54"/>
        <v>-</v>
      </c>
      <c r="BA203" s="242" t="str">
        <f t="shared" si="71"/>
        <v>-</v>
      </c>
      <c r="BB203" s="242" t="str">
        <f t="shared" si="55"/>
        <v>-</v>
      </c>
      <c r="BC203" s="242" t="str">
        <f t="shared" si="55"/>
        <v>-</v>
      </c>
      <c r="BD203" s="242" t="str">
        <f t="shared" si="55"/>
        <v>-</v>
      </c>
      <c r="BE203" s="242" t="str">
        <f t="shared" si="72"/>
        <v>-</v>
      </c>
      <c r="BF203" s="242" t="str">
        <f t="shared" si="56"/>
        <v>-</v>
      </c>
      <c r="BG203" s="242" t="str">
        <f t="shared" si="56"/>
        <v>-</v>
      </c>
      <c r="BH203" s="242" t="str">
        <f t="shared" si="56"/>
        <v>-</v>
      </c>
      <c r="BI203" s="242" t="str">
        <f t="shared" si="73"/>
        <v>-</v>
      </c>
      <c r="BJ203" s="242" t="str">
        <f t="shared" si="57"/>
        <v>-</v>
      </c>
      <c r="BK203" s="242" t="str">
        <f t="shared" si="57"/>
        <v>-</v>
      </c>
      <c r="BL203" s="242" t="str">
        <f t="shared" si="57"/>
        <v>-</v>
      </c>
      <c r="BM203" s="245" t="str" cm="1">
        <f t="array" ref="BM203">IFERROR(INDEX($CD$38:$CD$41, $BT203), "-")</f>
        <v>-</v>
      </c>
      <c r="BN203" s="242" t="str" cm="1">
        <f t="array" ref="BN203">IFERROR(INDEX($CD$38:$CD$41, $BS203), "-")</f>
        <v>-</v>
      </c>
      <c r="BO203" s="242">
        <f t="shared" si="74"/>
        <v>0</v>
      </c>
      <c r="BP203" s="242">
        <f t="shared" si="75"/>
        <v>0</v>
      </c>
      <c r="BQ203" s="247" t="str">
        <f t="shared" si="58"/>
        <v>-</v>
      </c>
      <c r="BR203" s="247" t="str">
        <f t="shared" si="59"/>
        <v>-</v>
      </c>
      <c r="BS203" s="247" t="str">
        <f t="shared" si="60"/>
        <v>-</v>
      </c>
      <c r="BT203" s="247" t="str">
        <f t="shared" si="61"/>
        <v>-</v>
      </c>
      <c r="BU203" s="247">
        <f t="shared" si="76"/>
        <v>0</v>
      </c>
      <c r="BV203" s="247" t="str">
        <f t="shared" si="77"/>
        <v>-</v>
      </c>
      <c r="BW203" s="232"/>
      <c r="CF203" s="232"/>
    </row>
    <row r="204" spans="1:84" ht="12.75" customHeight="1" x14ac:dyDescent="0.2">
      <c r="A204" s="240"/>
      <c r="B204" s="228">
        <v>181</v>
      </c>
      <c r="C204" s="137"/>
      <c r="D204" s="65"/>
      <c r="E204" s="241" t="str">
        <f>IF(ISBLANK(D204), "", VLOOKUP(D204, Z!$A$2:$C$4127, 3, FALSE))</f>
        <v/>
      </c>
      <c r="F204" s="138"/>
      <c r="G204" s="120"/>
      <c r="H204" s="120"/>
      <c r="I204" s="120"/>
      <c r="J204" s="120"/>
      <c r="K204" s="139"/>
      <c r="L204" s="168"/>
      <c r="M204" s="139"/>
      <c r="N204" s="139"/>
      <c r="O204" s="242">
        <f t="shared" si="53"/>
        <v>0</v>
      </c>
      <c r="P204" s="139"/>
      <c r="Q204" s="242">
        <f t="shared" si="62"/>
        <v>0</v>
      </c>
      <c r="R204" s="242" t="str">
        <f t="shared" si="63"/>
        <v>-</v>
      </c>
      <c r="S204" s="140"/>
      <c r="T204" s="141"/>
      <c r="U204" s="120"/>
      <c r="V204" s="139"/>
      <c r="W204" s="166"/>
      <c r="X204" s="243">
        <f t="shared" si="64"/>
        <v>0</v>
      </c>
      <c r="Y204" s="140"/>
      <c r="Z204" s="141"/>
      <c r="AA204" s="139"/>
      <c r="AB204" s="120"/>
      <c r="AC204" s="139"/>
      <c r="AD204" s="166"/>
      <c r="AE204" s="243">
        <f t="shared" si="65"/>
        <v>0</v>
      </c>
      <c r="AF204" s="142"/>
      <c r="AG204" s="137"/>
      <c r="AH204" s="65"/>
      <c r="AI204" s="241" t="str">
        <f>IF(ISBLANK(AH204), "", VLOOKUP(AH204, Z!$A$2:$C$4127, 3, FALSE))</f>
        <v/>
      </c>
      <c r="AJ204" s="143"/>
      <c r="AK204" s="244">
        <f t="shared" si="66"/>
        <v>0</v>
      </c>
      <c r="AL204" s="232"/>
      <c r="AM204" s="242">
        <f t="shared" si="67"/>
        <v>0</v>
      </c>
      <c r="AN204" s="228">
        <f>15</f>
        <v>15</v>
      </c>
      <c r="AO204" s="228">
        <v>0.75</v>
      </c>
      <c r="AP204" s="242" t="str">
        <f t="shared" si="68"/>
        <v>-</v>
      </c>
      <c r="AQ204" s="242" t="str">
        <f t="shared" si="69"/>
        <v>-</v>
      </c>
      <c r="AR204" s="245" t="str" cm="1">
        <f t="array" ref="AR204">IF($AM$20="A",
IFERROR(INDEX($BZ$33:$CC$35, $BQ204,), "-"),
IFERROR(INDEX(($BZ$26:$CC$28,$BZ$29:$CC$31), $BQ204, , $BR204), "-"))</f>
        <v>-</v>
      </c>
      <c r="AS204" s="245"/>
      <c r="AT204" s="245"/>
      <c r="AU204" s="245"/>
      <c r="AV204" s="246" t="str" cm="1">
        <f t="array" ref="AV204">IF($AM$20="A",
IFERROR(INDEX($CE$33:$CE$35, $BQ204), "-"),
IFERROR(INDEX(($CE$26:$CE$28, $CE$29:$CE$31), $BQ204, , $BR204), "-"))</f>
        <v>-</v>
      </c>
      <c r="AW204" s="242" t="str">
        <f t="shared" si="70"/>
        <v>-</v>
      </c>
      <c r="AX204" s="242" t="str">
        <f t="shared" si="54"/>
        <v>-</v>
      </c>
      <c r="AY204" s="242" t="str">
        <f t="shared" si="54"/>
        <v>-</v>
      </c>
      <c r="AZ204" s="242" t="str">
        <f t="shared" si="54"/>
        <v>-</v>
      </c>
      <c r="BA204" s="242" t="str">
        <f t="shared" si="71"/>
        <v>-</v>
      </c>
      <c r="BB204" s="242" t="str">
        <f t="shared" si="55"/>
        <v>-</v>
      </c>
      <c r="BC204" s="242" t="str">
        <f t="shared" si="55"/>
        <v>-</v>
      </c>
      <c r="BD204" s="242" t="str">
        <f t="shared" si="55"/>
        <v>-</v>
      </c>
      <c r="BE204" s="242" t="str">
        <f t="shared" si="72"/>
        <v>-</v>
      </c>
      <c r="BF204" s="242" t="str">
        <f t="shared" si="56"/>
        <v>-</v>
      </c>
      <c r="BG204" s="242" t="str">
        <f t="shared" si="56"/>
        <v>-</v>
      </c>
      <c r="BH204" s="242" t="str">
        <f t="shared" si="56"/>
        <v>-</v>
      </c>
      <c r="BI204" s="242" t="str">
        <f t="shared" si="73"/>
        <v>-</v>
      </c>
      <c r="BJ204" s="242" t="str">
        <f t="shared" si="57"/>
        <v>-</v>
      </c>
      <c r="BK204" s="242" t="str">
        <f t="shared" si="57"/>
        <v>-</v>
      </c>
      <c r="BL204" s="242" t="str">
        <f t="shared" si="57"/>
        <v>-</v>
      </c>
      <c r="BM204" s="245" t="str" cm="1">
        <f t="array" ref="BM204">IFERROR(INDEX($CD$38:$CD$41, $BT204), "-")</f>
        <v>-</v>
      </c>
      <c r="BN204" s="242" t="str" cm="1">
        <f t="array" ref="BN204">IFERROR(INDEX($CD$38:$CD$41, $BS204), "-")</f>
        <v>-</v>
      </c>
      <c r="BO204" s="242">
        <f t="shared" si="74"/>
        <v>0</v>
      </c>
      <c r="BP204" s="242">
        <f t="shared" si="75"/>
        <v>0</v>
      </c>
      <c r="BQ204" s="247" t="str">
        <f t="shared" si="58"/>
        <v>-</v>
      </c>
      <c r="BR204" s="247" t="str">
        <f t="shared" si="59"/>
        <v>-</v>
      </c>
      <c r="BS204" s="247" t="str">
        <f t="shared" si="60"/>
        <v>-</v>
      </c>
      <c r="BT204" s="247" t="str">
        <f t="shared" si="61"/>
        <v>-</v>
      </c>
      <c r="BU204" s="247">
        <f t="shared" si="76"/>
        <v>0</v>
      </c>
      <c r="BV204" s="247" t="str">
        <f t="shared" si="77"/>
        <v>-</v>
      </c>
      <c r="BW204" s="232"/>
      <c r="CF204" s="232"/>
    </row>
    <row r="205" spans="1:84" ht="12.75" customHeight="1" x14ac:dyDescent="0.2">
      <c r="A205" s="240"/>
      <c r="B205" s="228">
        <v>182</v>
      </c>
      <c r="C205" s="137"/>
      <c r="D205" s="65"/>
      <c r="E205" s="241" t="str">
        <f>IF(ISBLANK(D205), "", VLOOKUP(D205, Z!$A$2:$C$4127, 3, FALSE))</f>
        <v/>
      </c>
      <c r="F205" s="138"/>
      <c r="G205" s="120"/>
      <c r="H205" s="120"/>
      <c r="I205" s="120"/>
      <c r="J205" s="120"/>
      <c r="K205" s="139"/>
      <c r="L205" s="168"/>
      <c r="M205" s="139"/>
      <c r="N205" s="139"/>
      <c r="O205" s="242">
        <f t="shared" si="53"/>
        <v>0</v>
      </c>
      <c r="P205" s="139"/>
      <c r="Q205" s="242">
        <f t="shared" si="62"/>
        <v>0</v>
      </c>
      <c r="R205" s="242" t="str">
        <f t="shared" si="63"/>
        <v>-</v>
      </c>
      <c r="S205" s="140"/>
      <c r="T205" s="141"/>
      <c r="U205" s="120"/>
      <c r="V205" s="139"/>
      <c r="W205" s="166"/>
      <c r="X205" s="243">
        <f t="shared" si="64"/>
        <v>0</v>
      </c>
      <c r="Y205" s="140"/>
      <c r="Z205" s="141"/>
      <c r="AA205" s="139"/>
      <c r="AB205" s="120"/>
      <c r="AC205" s="139"/>
      <c r="AD205" s="166"/>
      <c r="AE205" s="243">
        <f t="shared" si="65"/>
        <v>0</v>
      </c>
      <c r="AF205" s="142"/>
      <c r="AG205" s="137"/>
      <c r="AH205" s="65"/>
      <c r="AI205" s="241" t="str">
        <f>IF(ISBLANK(AH205), "", VLOOKUP(AH205, Z!$A$2:$C$4127, 3, FALSE))</f>
        <v/>
      </c>
      <c r="AJ205" s="143"/>
      <c r="AK205" s="244">
        <f t="shared" si="66"/>
        <v>0</v>
      </c>
      <c r="AL205" s="232"/>
      <c r="AM205" s="242">
        <f t="shared" si="67"/>
        <v>0</v>
      </c>
      <c r="AN205" s="228">
        <f>15</f>
        <v>15</v>
      </c>
      <c r="AO205" s="228">
        <v>0.75</v>
      </c>
      <c r="AP205" s="242" t="str">
        <f t="shared" si="68"/>
        <v>-</v>
      </c>
      <c r="AQ205" s="242" t="str">
        <f t="shared" si="69"/>
        <v>-</v>
      </c>
      <c r="AR205" s="245" t="str" cm="1">
        <f t="array" ref="AR205">IF($AM$20="A",
IFERROR(INDEX($BZ$33:$CC$35, $BQ205,), "-"),
IFERROR(INDEX(($BZ$26:$CC$28,$BZ$29:$CC$31), $BQ205, , $BR205), "-"))</f>
        <v>-</v>
      </c>
      <c r="AS205" s="245"/>
      <c r="AT205" s="245"/>
      <c r="AU205" s="245"/>
      <c r="AV205" s="246" t="str" cm="1">
        <f t="array" ref="AV205">IF($AM$20="A",
IFERROR(INDEX($CE$33:$CE$35, $BQ205), "-"),
IFERROR(INDEX(($CE$26:$CE$28, $CE$29:$CE$31), $BQ205, , $BR205), "-"))</f>
        <v>-</v>
      </c>
      <c r="AW205" s="242" t="str">
        <f t="shared" si="70"/>
        <v>-</v>
      </c>
      <c r="AX205" s="242" t="str">
        <f t="shared" si="54"/>
        <v>-</v>
      </c>
      <c r="AY205" s="242" t="str">
        <f t="shared" si="54"/>
        <v>-</v>
      </c>
      <c r="AZ205" s="242" t="str">
        <f t="shared" si="54"/>
        <v>-</v>
      </c>
      <c r="BA205" s="242" t="str">
        <f t="shared" si="71"/>
        <v>-</v>
      </c>
      <c r="BB205" s="242" t="str">
        <f t="shared" si="55"/>
        <v>-</v>
      </c>
      <c r="BC205" s="242" t="str">
        <f t="shared" si="55"/>
        <v>-</v>
      </c>
      <c r="BD205" s="242" t="str">
        <f t="shared" si="55"/>
        <v>-</v>
      </c>
      <c r="BE205" s="242" t="str">
        <f t="shared" si="72"/>
        <v>-</v>
      </c>
      <c r="BF205" s="242" t="str">
        <f t="shared" si="56"/>
        <v>-</v>
      </c>
      <c r="BG205" s="242" t="str">
        <f t="shared" si="56"/>
        <v>-</v>
      </c>
      <c r="BH205" s="242" t="str">
        <f t="shared" si="56"/>
        <v>-</v>
      </c>
      <c r="BI205" s="242" t="str">
        <f t="shared" si="73"/>
        <v>-</v>
      </c>
      <c r="BJ205" s="242" t="str">
        <f t="shared" si="57"/>
        <v>-</v>
      </c>
      <c r="BK205" s="242" t="str">
        <f t="shared" si="57"/>
        <v>-</v>
      </c>
      <c r="BL205" s="242" t="str">
        <f t="shared" si="57"/>
        <v>-</v>
      </c>
      <c r="BM205" s="245" t="str" cm="1">
        <f t="array" ref="BM205">IFERROR(INDEX($CD$38:$CD$41, $BT205), "-")</f>
        <v>-</v>
      </c>
      <c r="BN205" s="242" t="str" cm="1">
        <f t="array" ref="BN205">IFERROR(INDEX($CD$38:$CD$41, $BS205), "-")</f>
        <v>-</v>
      </c>
      <c r="BO205" s="242">
        <f t="shared" si="74"/>
        <v>0</v>
      </c>
      <c r="BP205" s="242">
        <f t="shared" si="75"/>
        <v>0</v>
      </c>
      <c r="BQ205" s="247" t="str">
        <f t="shared" si="58"/>
        <v>-</v>
      </c>
      <c r="BR205" s="247" t="str">
        <f t="shared" si="59"/>
        <v>-</v>
      </c>
      <c r="BS205" s="247" t="str">
        <f t="shared" si="60"/>
        <v>-</v>
      </c>
      <c r="BT205" s="247" t="str">
        <f t="shared" si="61"/>
        <v>-</v>
      </c>
      <c r="BU205" s="247">
        <f t="shared" si="76"/>
        <v>0</v>
      </c>
      <c r="BV205" s="247" t="str">
        <f t="shared" si="77"/>
        <v>-</v>
      </c>
      <c r="BW205" s="232"/>
      <c r="CF205" s="232"/>
    </row>
    <row r="206" spans="1:84" ht="12.75" customHeight="1" x14ac:dyDescent="0.2">
      <c r="A206" s="240"/>
      <c r="B206" s="228">
        <v>183</v>
      </c>
      <c r="C206" s="137"/>
      <c r="D206" s="65"/>
      <c r="E206" s="241" t="str">
        <f>IF(ISBLANK(D206), "", VLOOKUP(D206, Z!$A$2:$C$4127, 3, FALSE))</f>
        <v/>
      </c>
      <c r="F206" s="138"/>
      <c r="G206" s="120"/>
      <c r="H206" s="120"/>
      <c r="I206" s="120"/>
      <c r="J206" s="120"/>
      <c r="K206" s="139"/>
      <c r="L206" s="168"/>
      <c r="M206" s="139"/>
      <c r="N206" s="139"/>
      <c r="O206" s="242">
        <f t="shared" si="53"/>
        <v>0</v>
      </c>
      <c r="P206" s="139"/>
      <c r="Q206" s="242">
        <f t="shared" si="62"/>
        <v>0</v>
      </c>
      <c r="R206" s="242" t="str">
        <f t="shared" si="63"/>
        <v>-</v>
      </c>
      <c r="S206" s="140"/>
      <c r="T206" s="141"/>
      <c r="U206" s="120"/>
      <c r="V206" s="139"/>
      <c r="W206" s="166"/>
      <c r="X206" s="243">
        <f t="shared" si="64"/>
        <v>0</v>
      </c>
      <c r="Y206" s="140"/>
      <c r="Z206" s="141"/>
      <c r="AA206" s="139"/>
      <c r="AB206" s="120"/>
      <c r="AC206" s="139"/>
      <c r="AD206" s="166"/>
      <c r="AE206" s="243">
        <f t="shared" si="65"/>
        <v>0</v>
      </c>
      <c r="AF206" s="142"/>
      <c r="AG206" s="137"/>
      <c r="AH206" s="65"/>
      <c r="AI206" s="241" t="str">
        <f>IF(ISBLANK(AH206), "", VLOOKUP(AH206, Z!$A$2:$C$4127, 3, FALSE))</f>
        <v/>
      </c>
      <c r="AJ206" s="143"/>
      <c r="AK206" s="244">
        <f t="shared" si="66"/>
        <v>0</v>
      </c>
      <c r="AL206" s="232"/>
      <c r="AM206" s="242">
        <f t="shared" si="67"/>
        <v>0</v>
      </c>
      <c r="AN206" s="228">
        <f>15</f>
        <v>15</v>
      </c>
      <c r="AO206" s="228">
        <v>0.75</v>
      </c>
      <c r="AP206" s="242" t="str">
        <f t="shared" si="68"/>
        <v>-</v>
      </c>
      <c r="AQ206" s="242" t="str">
        <f t="shared" si="69"/>
        <v>-</v>
      </c>
      <c r="AR206" s="245" t="str" cm="1">
        <f t="array" ref="AR206">IF($AM$20="A",
IFERROR(INDEX($BZ$33:$CC$35, $BQ206,), "-"),
IFERROR(INDEX(($BZ$26:$CC$28,$BZ$29:$CC$31), $BQ206, , $BR206), "-"))</f>
        <v>-</v>
      </c>
      <c r="AS206" s="245"/>
      <c r="AT206" s="245"/>
      <c r="AU206" s="245"/>
      <c r="AV206" s="246" t="str" cm="1">
        <f t="array" ref="AV206">IF($AM$20="A",
IFERROR(INDEX($CE$33:$CE$35, $BQ206), "-"),
IFERROR(INDEX(($CE$26:$CE$28, $CE$29:$CE$31), $BQ206, , $BR206), "-"))</f>
        <v>-</v>
      </c>
      <c r="AW206" s="242" t="str">
        <f t="shared" si="70"/>
        <v>-</v>
      </c>
      <c r="AX206" s="242" t="str">
        <f t="shared" si="54"/>
        <v>-</v>
      </c>
      <c r="AY206" s="242" t="str">
        <f t="shared" si="54"/>
        <v>-</v>
      </c>
      <c r="AZ206" s="242" t="str">
        <f t="shared" si="54"/>
        <v>-</v>
      </c>
      <c r="BA206" s="242" t="str">
        <f t="shared" si="71"/>
        <v>-</v>
      </c>
      <c r="BB206" s="242" t="str">
        <f t="shared" si="55"/>
        <v>-</v>
      </c>
      <c r="BC206" s="242" t="str">
        <f t="shared" si="55"/>
        <v>-</v>
      </c>
      <c r="BD206" s="242" t="str">
        <f t="shared" si="55"/>
        <v>-</v>
      </c>
      <c r="BE206" s="242" t="str">
        <f t="shared" si="72"/>
        <v>-</v>
      </c>
      <c r="BF206" s="242" t="str">
        <f t="shared" si="56"/>
        <v>-</v>
      </c>
      <c r="BG206" s="242" t="str">
        <f t="shared" si="56"/>
        <v>-</v>
      </c>
      <c r="BH206" s="242" t="str">
        <f t="shared" si="56"/>
        <v>-</v>
      </c>
      <c r="BI206" s="242" t="str">
        <f t="shared" si="73"/>
        <v>-</v>
      </c>
      <c r="BJ206" s="242" t="str">
        <f t="shared" si="57"/>
        <v>-</v>
      </c>
      <c r="BK206" s="242" t="str">
        <f t="shared" si="57"/>
        <v>-</v>
      </c>
      <c r="BL206" s="242" t="str">
        <f t="shared" si="57"/>
        <v>-</v>
      </c>
      <c r="BM206" s="245" t="str" cm="1">
        <f t="array" ref="BM206">IFERROR(INDEX($CD$38:$CD$41, $BT206), "-")</f>
        <v>-</v>
      </c>
      <c r="BN206" s="242" t="str" cm="1">
        <f t="array" ref="BN206">IFERROR(INDEX($CD$38:$CD$41, $BS206), "-")</f>
        <v>-</v>
      </c>
      <c r="BO206" s="242">
        <f t="shared" si="74"/>
        <v>0</v>
      </c>
      <c r="BP206" s="242">
        <f t="shared" si="75"/>
        <v>0</v>
      </c>
      <c r="BQ206" s="247" t="str">
        <f t="shared" si="58"/>
        <v>-</v>
      </c>
      <c r="BR206" s="247" t="str">
        <f t="shared" si="59"/>
        <v>-</v>
      </c>
      <c r="BS206" s="247" t="str">
        <f t="shared" si="60"/>
        <v>-</v>
      </c>
      <c r="BT206" s="247" t="str">
        <f t="shared" si="61"/>
        <v>-</v>
      </c>
      <c r="BU206" s="247">
        <f t="shared" si="76"/>
        <v>0</v>
      </c>
      <c r="BV206" s="247" t="str">
        <f t="shared" si="77"/>
        <v>-</v>
      </c>
      <c r="BW206" s="232"/>
      <c r="CF206" s="232"/>
    </row>
    <row r="207" spans="1:84" ht="12.75" customHeight="1" x14ac:dyDescent="0.2">
      <c r="A207" s="240"/>
      <c r="B207" s="228">
        <v>184</v>
      </c>
      <c r="C207" s="137"/>
      <c r="D207" s="65"/>
      <c r="E207" s="241" t="str">
        <f>IF(ISBLANK(D207), "", VLOOKUP(D207, Z!$A$2:$C$4127, 3, FALSE))</f>
        <v/>
      </c>
      <c r="F207" s="138"/>
      <c r="G207" s="120"/>
      <c r="H207" s="120"/>
      <c r="I207" s="120"/>
      <c r="J207" s="120"/>
      <c r="K207" s="139"/>
      <c r="L207" s="168"/>
      <c r="M207" s="139"/>
      <c r="N207" s="139"/>
      <c r="O207" s="242">
        <f t="shared" si="53"/>
        <v>0</v>
      </c>
      <c r="P207" s="139"/>
      <c r="Q207" s="242">
        <f t="shared" si="62"/>
        <v>0</v>
      </c>
      <c r="R207" s="242" t="str">
        <f t="shared" si="63"/>
        <v>-</v>
      </c>
      <c r="S207" s="140"/>
      <c r="T207" s="141"/>
      <c r="U207" s="120"/>
      <c r="V207" s="139"/>
      <c r="W207" s="166"/>
      <c r="X207" s="243">
        <f t="shared" si="64"/>
        <v>0</v>
      </c>
      <c r="Y207" s="140"/>
      <c r="Z207" s="141"/>
      <c r="AA207" s="139"/>
      <c r="AB207" s="120"/>
      <c r="AC207" s="139"/>
      <c r="AD207" s="166"/>
      <c r="AE207" s="243">
        <f t="shared" si="65"/>
        <v>0</v>
      </c>
      <c r="AF207" s="142"/>
      <c r="AG207" s="137"/>
      <c r="AH207" s="65"/>
      <c r="AI207" s="241" t="str">
        <f>IF(ISBLANK(AH207), "", VLOOKUP(AH207, Z!$A$2:$C$4127, 3, FALSE))</f>
        <v/>
      </c>
      <c r="AJ207" s="143"/>
      <c r="AK207" s="244">
        <f t="shared" si="66"/>
        <v>0</v>
      </c>
      <c r="AL207" s="232"/>
      <c r="AM207" s="242">
        <f t="shared" si="67"/>
        <v>0</v>
      </c>
      <c r="AN207" s="228">
        <f>15</f>
        <v>15</v>
      </c>
      <c r="AO207" s="228">
        <v>0.75</v>
      </c>
      <c r="AP207" s="242" t="str">
        <f t="shared" si="68"/>
        <v>-</v>
      </c>
      <c r="AQ207" s="242" t="str">
        <f t="shared" si="69"/>
        <v>-</v>
      </c>
      <c r="AR207" s="245" t="str" cm="1">
        <f t="array" ref="AR207">IF($AM$20="A",
IFERROR(INDEX($BZ$33:$CC$35, $BQ207,), "-"),
IFERROR(INDEX(($BZ$26:$CC$28,$BZ$29:$CC$31), $BQ207, , $BR207), "-"))</f>
        <v>-</v>
      </c>
      <c r="AS207" s="245"/>
      <c r="AT207" s="245"/>
      <c r="AU207" s="245"/>
      <c r="AV207" s="246" t="str" cm="1">
        <f t="array" ref="AV207">IF($AM$20="A",
IFERROR(INDEX($CE$33:$CE$35, $BQ207), "-"),
IFERROR(INDEX(($CE$26:$CE$28, $CE$29:$CE$31), $BQ207, , $BR207), "-"))</f>
        <v>-</v>
      </c>
      <c r="AW207" s="242" t="str">
        <f t="shared" si="70"/>
        <v>-</v>
      </c>
      <c r="AX207" s="242" t="str">
        <f t="shared" si="54"/>
        <v>-</v>
      </c>
      <c r="AY207" s="242" t="str">
        <f t="shared" si="54"/>
        <v>-</v>
      </c>
      <c r="AZ207" s="242" t="str">
        <f t="shared" si="54"/>
        <v>-</v>
      </c>
      <c r="BA207" s="242" t="str">
        <f t="shared" si="71"/>
        <v>-</v>
      </c>
      <c r="BB207" s="242" t="str">
        <f t="shared" si="55"/>
        <v>-</v>
      </c>
      <c r="BC207" s="242" t="str">
        <f t="shared" si="55"/>
        <v>-</v>
      </c>
      <c r="BD207" s="242" t="str">
        <f t="shared" si="55"/>
        <v>-</v>
      </c>
      <c r="BE207" s="242" t="str">
        <f t="shared" si="72"/>
        <v>-</v>
      </c>
      <c r="BF207" s="242" t="str">
        <f t="shared" si="56"/>
        <v>-</v>
      </c>
      <c r="BG207" s="242" t="str">
        <f t="shared" si="56"/>
        <v>-</v>
      </c>
      <c r="BH207" s="242" t="str">
        <f t="shared" si="56"/>
        <v>-</v>
      </c>
      <c r="BI207" s="242" t="str">
        <f t="shared" si="73"/>
        <v>-</v>
      </c>
      <c r="BJ207" s="242" t="str">
        <f t="shared" si="57"/>
        <v>-</v>
      </c>
      <c r="BK207" s="242" t="str">
        <f t="shared" si="57"/>
        <v>-</v>
      </c>
      <c r="BL207" s="242" t="str">
        <f t="shared" si="57"/>
        <v>-</v>
      </c>
      <c r="BM207" s="245" t="str" cm="1">
        <f t="array" ref="BM207">IFERROR(INDEX($CD$38:$CD$41, $BT207), "-")</f>
        <v>-</v>
      </c>
      <c r="BN207" s="242" t="str" cm="1">
        <f t="array" ref="BN207">IFERROR(INDEX($CD$38:$CD$41, $BS207), "-")</f>
        <v>-</v>
      </c>
      <c r="BO207" s="242">
        <f t="shared" si="74"/>
        <v>0</v>
      </c>
      <c r="BP207" s="242">
        <f t="shared" si="75"/>
        <v>0</v>
      </c>
      <c r="BQ207" s="247" t="str">
        <f t="shared" si="58"/>
        <v>-</v>
      </c>
      <c r="BR207" s="247" t="str">
        <f t="shared" si="59"/>
        <v>-</v>
      </c>
      <c r="BS207" s="247" t="str">
        <f t="shared" si="60"/>
        <v>-</v>
      </c>
      <c r="BT207" s="247" t="str">
        <f t="shared" si="61"/>
        <v>-</v>
      </c>
      <c r="BU207" s="247">
        <f t="shared" si="76"/>
        <v>0</v>
      </c>
      <c r="BV207" s="247" t="str">
        <f t="shared" si="77"/>
        <v>-</v>
      </c>
      <c r="BW207" s="232"/>
      <c r="CF207" s="232"/>
    </row>
    <row r="208" spans="1:84" ht="12.75" customHeight="1" x14ac:dyDescent="0.2">
      <c r="A208" s="240"/>
      <c r="B208" s="228">
        <v>185</v>
      </c>
      <c r="C208" s="137"/>
      <c r="D208" s="65"/>
      <c r="E208" s="241" t="str">
        <f>IF(ISBLANK(D208), "", VLOOKUP(D208, Z!$A$2:$C$4127, 3, FALSE))</f>
        <v/>
      </c>
      <c r="F208" s="138"/>
      <c r="G208" s="120"/>
      <c r="H208" s="120"/>
      <c r="I208" s="120"/>
      <c r="J208" s="120"/>
      <c r="K208" s="139"/>
      <c r="L208" s="168"/>
      <c r="M208" s="139"/>
      <c r="N208" s="139"/>
      <c r="O208" s="242">
        <f t="shared" si="53"/>
        <v>0</v>
      </c>
      <c r="P208" s="139"/>
      <c r="Q208" s="242">
        <f t="shared" si="62"/>
        <v>0</v>
      </c>
      <c r="R208" s="242" t="str">
        <f t="shared" si="63"/>
        <v>-</v>
      </c>
      <c r="S208" s="140"/>
      <c r="T208" s="141"/>
      <c r="U208" s="120"/>
      <c r="V208" s="139"/>
      <c r="W208" s="166"/>
      <c r="X208" s="243">
        <f t="shared" si="64"/>
        <v>0</v>
      </c>
      <c r="Y208" s="140"/>
      <c r="Z208" s="141"/>
      <c r="AA208" s="139"/>
      <c r="AB208" s="120"/>
      <c r="AC208" s="139"/>
      <c r="AD208" s="166"/>
      <c r="AE208" s="243">
        <f t="shared" si="65"/>
        <v>0</v>
      </c>
      <c r="AF208" s="142"/>
      <c r="AG208" s="137"/>
      <c r="AH208" s="65"/>
      <c r="AI208" s="241" t="str">
        <f>IF(ISBLANK(AH208), "", VLOOKUP(AH208, Z!$A$2:$C$4127, 3, FALSE))</f>
        <v/>
      </c>
      <c r="AJ208" s="143"/>
      <c r="AK208" s="244">
        <f t="shared" si="66"/>
        <v>0</v>
      </c>
      <c r="AL208" s="232"/>
      <c r="AM208" s="242">
        <f t="shared" si="67"/>
        <v>0</v>
      </c>
      <c r="AN208" s="228">
        <f>15</f>
        <v>15</v>
      </c>
      <c r="AO208" s="228">
        <v>0.75</v>
      </c>
      <c r="AP208" s="242" t="str">
        <f t="shared" si="68"/>
        <v>-</v>
      </c>
      <c r="AQ208" s="242" t="str">
        <f t="shared" si="69"/>
        <v>-</v>
      </c>
      <c r="AR208" s="245" t="str" cm="1">
        <f t="array" ref="AR208">IF($AM$20="A",
IFERROR(INDEX($BZ$33:$CC$35, $BQ208,), "-"),
IFERROR(INDEX(($BZ$26:$CC$28,$BZ$29:$CC$31), $BQ208, , $BR208), "-"))</f>
        <v>-</v>
      </c>
      <c r="AS208" s="245"/>
      <c r="AT208" s="245"/>
      <c r="AU208" s="245"/>
      <c r="AV208" s="246" t="str" cm="1">
        <f t="array" ref="AV208">IF($AM$20="A",
IFERROR(INDEX($CE$33:$CE$35, $BQ208), "-"),
IFERROR(INDEX(($CE$26:$CE$28, $CE$29:$CE$31), $BQ208, , $BR208), "-"))</f>
        <v>-</v>
      </c>
      <c r="AW208" s="242" t="str">
        <f t="shared" si="70"/>
        <v>-</v>
      </c>
      <c r="AX208" s="242" t="str">
        <f t="shared" si="54"/>
        <v>-</v>
      </c>
      <c r="AY208" s="242" t="str">
        <f t="shared" si="54"/>
        <v>-</v>
      </c>
      <c r="AZ208" s="242" t="str">
        <f t="shared" si="54"/>
        <v>-</v>
      </c>
      <c r="BA208" s="242" t="str">
        <f t="shared" si="71"/>
        <v>-</v>
      </c>
      <c r="BB208" s="242" t="str">
        <f t="shared" si="55"/>
        <v>-</v>
      </c>
      <c r="BC208" s="242" t="str">
        <f t="shared" si="55"/>
        <v>-</v>
      </c>
      <c r="BD208" s="242" t="str">
        <f t="shared" si="55"/>
        <v>-</v>
      </c>
      <c r="BE208" s="242" t="str">
        <f t="shared" si="72"/>
        <v>-</v>
      </c>
      <c r="BF208" s="242" t="str">
        <f t="shared" si="56"/>
        <v>-</v>
      </c>
      <c r="BG208" s="242" t="str">
        <f t="shared" si="56"/>
        <v>-</v>
      </c>
      <c r="BH208" s="242" t="str">
        <f t="shared" si="56"/>
        <v>-</v>
      </c>
      <c r="BI208" s="242" t="str">
        <f t="shared" si="73"/>
        <v>-</v>
      </c>
      <c r="BJ208" s="242" t="str">
        <f t="shared" si="57"/>
        <v>-</v>
      </c>
      <c r="BK208" s="242" t="str">
        <f t="shared" si="57"/>
        <v>-</v>
      </c>
      <c r="BL208" s="242" t="str">
        <f t="shared" si="57"/>
        <v>-</v>
      </c>
      <c r="BM208" s="245" t="str" cm="1">
        <f t="array" ref="BM208">IFERROR(INDEX($CD$38:$CD$41, $BT208), "-")</f>
        <v>-</v>
      </c>
      <c r="BN208" s="242" t="str" cm="1">
        <f t="array" ref="BN208">IFERROR(INDEX($CD$38:$CD$41, $BS208), "-")</f>
        <v>-</v>
      </c>
      <c r="BO208" s="242">
        <f t="shared" si="74"/>
        <v>0</v>
      </c>
      <c r="BP208" s="242">
        <f t="shared" si="75"/>
        <v>0</v>
      </c>
      <c r="BQ208" s="247" t="str">
        <f t="shared" si="58"/>
        <v>-</v>
      </c>
      <c r="BR208" s="247" t="str">
        <f t="shared" si="59"/>
        <v>-</v>
      </c>
      <c r="BS208" s="247" t="str">
        <f t="shared" si="60"/>
        <v>-</v>
      </c>
      <c r="BT208" s="247" t="str">
        <f t="shared" si="61"/>
        <v>-</v>
      </c>
      <c r="BU208" s="247">
        <f t="shared" si="76"/>
        <v>0</v>
      </c>
      <c r="BV208" s="247" t="str">
        <f t="shared" si="77"/>
        <v>-</v>
      </c>
      <c r="BW208" s="232"/>
      <c r="CF208" s="232"/>
    </row>
    <row r="209" spans="1:84" ht="12.75" customHeight="1" x14ac:dyDescent="0.2">
      <c r="A209" s="240"/>
      <c r="B209" s="228">
        <v>186</v>
      </c>
      <c r="C209" s="137"/>
      <c r="D209" s="65"/>
      <c r="E209" s="241" t="str">
        <f>IF(ISBLANK(D209), "", VLOOKUP(D209, Z!$A$2:$C$4127, 3, FALSE))</f>
        <v/>
      </c>
      <c r="F209" s="138"/>
      <c r="G209" s="120"/>
      <c r="H209" s="120"/>
      <c r="I209" s="120"/>
      <c r="J209" s="120"/>
      <c r="K209" s="139"/>
      <c r="L209" s="168"/>
      <c r="M209" s="139"/>
      <c r="N209" s="139"/>
      <c r="O209" s="242">
        <f t="shared" si="53"/>
        <v>0</v>
      </c>
      <c r="P209" s="139"/>
      <c r="Q209" s="242">
        <f t="shared" si="62"/>
        <v>0</v>
      </c>
      <c r="R209" s="242" t="str">
        <f t="shared" si="63"/>
        <v>-</v>
      </c>
      <c r="S209" s="140"/>
      <c r="T209" s="141"/>
      <c r="U209" s="120"/>
      <c r="V209" s="139"/>
      <c r="W209" s="166"/>
      <c r="X209" s="243">
        <f t="shared" si="64"/>
        <v>0</v>
      </c>
      <c r="Y209" s="140"/>
      <c r="Z209" s="141"/>
      <c r="AA209" s="139"/>
      <c r="AB209" s="120"/>
      <c r="AC209" s="139"/>
      <c r="AD209" s="166"/>
      <c r="AE209" s="243">
        <f t="shared" si="65"/>
        <v>0</v>
      </c>
      <c r="AF209" s="142"/>
      <c r="AG209" s="137"/>
      <c r="AH209" s="65"/>
      <c r="AI209" s="241" t="str">
        <f>IF(ISBLANK(AH209), "", VLOOKUP(AH209, Z!$A$2:$C$4127, 3, FALSE))</f>
        <v/>
      </c>
      <c r="AJ209" s="143"/>
      <c r="AK209" s="244">
        <f t="shared" si="66"/>
        <v>0</v>
      </c>
      <c r="AL209" s="232"/>
      <c r="AM209" s="242">
        <f t="shared" si="67"/>
        <v>0</v>
      </c>
      <c r="AN209" s="228">
        <f>15</f>
        <v>15</v>
      </c>
      <c r="AO209" s="228">
        <v>0.75</v>
      </c>
      <c r="AP209" s="242" t="str">
        <f t="shared" si="68"/>
        <v>-</v>
      </c>
      <c r="AQ209" s="242" t="str">
        <f t="shared" si="69"/>
        <v>-</v>
      </c>
      <c r="AR209" s="245" t="str" cm="1">
        <f t="array" ref="AR209">IF($AM$20="A",
IFERROR(INDEX($BZ$33:$CC$35, $BQ209,), "-"),
IFERROR(INDEX(($BZ$26:$CC$28,$BZ$29:$CC$31), $BQ209, , $BR209), "-"))</f>
        <v>-</v>
      </c>
      <c r="AS209" s="245"/>
      <c r="AT209" s="245"/>
      <c r="AU209" s="245"/>
      <c r="AV209" s="246" t="str" cm="1">
        <f t="array" ref="AV209">IF($AM$20="A",
IFERROR(INDEX($CE$33:$CE$35, $BQ209), "-"),
IFERROR(INDEX(($CE$26:$CE$28, $CE$29:$CE$31), $BQ209, , $BR209), "-"))</f>
        <v>-</v>
      </c>
      <c r="AW209" s="242" t="str">
        <f t="shared" si="70"/>
        <v>-</v>
      </c>
      <c r="AX209" s="242" t="str">
        <f t="shared" si="54"/>
        <v>-</v>
      </c>
      <c r="AY209" s="242" t="str">
        <f t="shared" si="54"/>
        <v>-</v>
      </c>
      <c r="AZ209" s="242" t="str">
        <f t="shared" si="54"/>
        <v>-</v>
      </c>
      <c r="BA209" s="242" t="str">
        <f t="shared" si="71"/>
        <v>-</v>
      </c>
      <c r="BB209" s="242" t="str">
        <f t="shared" si="55"/>
        <v>-</v>
      </c>
      <c r="BC209" s="242" t="str">
        <f t="shared" si="55"/>
        <v>-</v>
      </c>
      <c r="BD209" s="242" t="str">
        <f t="shared" si="55"/>
        <v>-</v>
      </c>
      <c r="BE209" s="242" t="str">
        <f t="shared" si="72"/>
        <v>-</v>
      </c>
      <c r="BF209" s="242" t="str">
        <f t="shared" si="56"/>
        <v>-</v>
      </c>
      <c r="BG209" s="242" t="str">
        <f t="shared" si="56"/>
        <v>-</v>
      </c>
      <c r="BH209" s="242" t="str">
        <f t="shared" si="56"/>
        <v>-</v>
      </c>
      <c r="BI209" s="242" t="str">
        <f t="shared" si="73"/>
        <v>-</v>
      </c>
      <c r="BJ209" s="242" t="str">
        <f t="shared" si="57"/>
        <v>-</v>
      </c>
      <c r="BK209" s="242" t="str">
        <f t="shared" si="57"/>
        <v>-</v>
      </c>
      <c r="BL209" s="242" t="str">
        <f t="shared" si="57"/>
        <v>-</v>
      </c>
      <c r="BM209" s="245" t="str" cm="1">
        <f t="array" ref="BM209">IFERROR(INDEX($CD$38:$CD$41, $BT209), "-")</f>
        <v>-</v>
      </c>
      <c r="BN209" s="242" t="str" cm="1">
        <f t="array" ref="BN209">IFERROR(INDEX($CD$38:$CD$41, $BS209), "-")</f>
        <v>-</v>
      </c>
      <c r="BO209" s="242">
        <f t="shared" si="74"/>
        <v>0</v>
      </c>
      <c r="BP209" s="242">
        <f t="shared" si="75"/>
        <v>0</v>
      </c>
      <c r="BQ209" s="247" t="str">
        <f t="shared" si="58"/>
        <v>-</v>
      </c>
      <c r="BR209" s="247" t="str">
        <f t="shared" si="59"/>
        <v>-</v>
      </c>
      <c r="BS209" s="247" t="str">
        <f t="shared" si="60"/>
        <v>-</v>
      </c>
      <c r="BT209" s="247" t="str">
        <f t="shared" si="61"/>
        <v>-</v>
      </c>
      <c r="BU209" s="247">
        <f t="shared" si="76"/>
        <v>0</v>
      </c>
      <c r="BV209" s="247" t="str">
        <f t="shared" si="77"/>
        <v>-</v>
      </c>
      <c r="BW209" s="232"/>
      <c r="CF209" s="232"/>
    </row>
    <row r="210" spans="1:84" ht="12.75" customHeight="1" x14ac:dyDescent="0.2">
      <c r="A210" s="240"/>
      <c r="B210" s="228">
        <v>187</v>
      </c>
      <c r="C210" s="137"/>
      <c r="D210" s="65"/>
      <c r="E210" s="241" t="str">
        <f>IF(ISBLANK(D210), "", VLOOKUP(D210, Z!$A$2:$C$4127, 3, FALSE))</f>
        <v/>
      </c>
      <c r="F210" s="138"/>
      <c r="G210" s="120"/>
      <c r="H210" s="120"/>
      <c r="I210" s="120"/>
      <c r="J210" s="120"/>
      <c r="K210" s="139"/>
      <c r="L210" s="168"/>
      <c r="M210" s="139"/>
      <c r="N210" s="139"/>
      <c r="O210" s="242">
        <f t="shared" si="53"/>
        <v>0</v>
      </c>
      <c r="P210" s="139"/>
      <c r="Q210" s="242">
        <f t="shared" si="62"/>
        <v>0</v>
      </c>
      <c r="R210" s="242" t="str">
        <f t="shared" si="63"/>
        <v>-</v>
      </c>
      <c r="S210" s="140"/>
      <c r="T210" s="141"/>
      <c r="U210" s="120"/>
      <c r="V210" s="139"/>
      <c r="W210" s="166"/>
      <c r="X210" s="243">
        <f t="shared" si="64"/>
        <v>0</v>
      </c>
      <c r="Y210" s="140"/>
      <c r="Z210" s="141"/>
      <c r="AA210" s="139"/>
      <c r="AB210" s="120"/>
      <c r="AC210" s="139"/>
      <c r="AD210" s="166"/>
      <c r="AE210" s="243">
        <f t="shared" si="65"/>
        <v>0</v>
      </c>
      <c r="AF210" s="142"/>
      <c r="AG210" s="137"/>
      <c r="AH210" s="65"/>
      <c r="AI210" s="241" t="str">
        <f>IF(ISBLANK(AH210), "", VLOOKUP(AH210, Z!$A$2:$C$4127, 3, FALSE))</f>
        <v/>
      </c>
      <c r="AJ210" s="143"/>
      <c r="AK210" s="244">
        <f t="shared" si="66"/>
        <v>0</v>
      </c>
      <c r="AL210" s="232"/>
      <c r="AM210" s="242">
        <f t="shared" si="67"/>
        <v>0</v>
      </c>
      <c r="AN210" s="228">
        <f>15</f>
        <v>15</v>
      </c>
      <c r="AO210" s="228">
        <v>0.75</v>
      </c>
      <c r="AP210" s="242" t="str">
        <f t="shared" si="68"/>
        <v>-</v>
      </c>
      <c r="AQ210" s="242" t="str">
        <f t="shared" si="69"/>
        <v>-</v>
      </c>
      <c r="AR210" s="245" t="str" cm="1">
        <f t="array" ref="AR210">IF($AM$20="A",
IFERROR(INDEX($BZ$33:$CC$35, $BQ210,), "-"),
IFERROR(INDEX(($BZ$26:$CC$28,$BZ$29:$CC$31), $BQ210, , $BR210), "-"))</f>
        <v>-</v>
      </c>
      <c r="AS210" s="245"/>
      <c r="AT210" s="245"/>
      <c r="AU210" s="245"/>
      <c r="AV210" s="246" t="str" cm="1">
        <f t="array" ref="AV210">IF($AM$20="A",
IFERROR(INDEX($CE$33:$CE$35, $BQ210), "-"),
IFERROR(INDEX(($CE$26:$CE$28, $CE$29:$CE$31), $BQ210, , $BR210), "-"))</f>
        <v>-</v>
      </c>
      <c r="AW210" s="242" t="str">
        <f t="shared" si="70"/>
        <v>-</v>
      </c>
      <c r="AX210" s="242" t="str">
        <f t="shared" si="54"/>
        <v>-</v>
      </c>
      <c r="AY210" s="242" t="str">
        <f t="shared" si="54"/>
        <v>-</v>
      </c>
      <c r="AZ210" s="242" t="str">
        <f t="shared" si="54"/>
        <v>-</v>
      </c>
      <c r="BA210" s="242" t="str">
        <f t="shared" si="71"/>
        <v>-</v>
      </c>
      <c r="BB210" s="242" t="str">
        <f t="shared" si="55"/>
        <v>-</v>
      </c>
      <c r="BC210" s="242" t="str">
        <f t="shared" si="55"/>
        <v>-</v>
      </c>
      <c r="BD210" s="242" t="str">
        <f t="shared" si="55"/>
        <v>-</v>
      </c>
      <c r="BE210" s="242" t="str">
        <f t="shared" si="72"/>
        <v>-</v>
      </c>
      <c r="BF210" s="242" t="str">
        <f t="shared" si="56"/>
        <v>-</v>
      </c>
      <c r="BG210" s="242" t="str">
        <f t="shared" si="56"/>
        <v>-</v>
      </c>
      <c r="BH210" s="242" t="str">
        <f t="shared" si="56"/>
        <v>-</v>
      </c>
      <c r="BI210" s="242" t="str">
        <f t="shared" si="73"/>
        <v>-</v>
      </c>
      <c r="BJ210" s="242" t="str">
        <f t="shared" si="57"/>
        <v>-</v>
      </c>
      <c r="BK210" s="242" t="str">
        <f t="shared" si="57"/>
        <v>-</v>
      </c>
      <c r="BL210" s="242" t="str">
        <f t="shared" si="57"/>
        <v>-</v>
      </c>
      <c r="BM210" s="245" t="str" cm="1">
        <f t="array" ref="BM210">IFERROR(INDEX($CD$38:$CD$41, $BT210), "-")</f>
        <v>-</v>
      </c>
      <c r="BN210" s="242" t="str" cm="1">
        <f t="array" ref="BN210">IFERROR(INDEX($CD$38:$CD$41, $BS210), "-")</f>
        <v>-</v>
      </c>
      <c r="BO210" s="242">
        <f t="shared" si="74"/>
        <v>0</v>
      </c>
      <c r="BP210" s="242">
        <f t="shared" si="75"/>
        <v>0</v>
      </c>
      <c r="BQ210" s="247" t="str">
        <f t="shared" si="58"/>
        <v>-</v>
      </c>
      <c r="BR210" s="247" t="str">
        <f t="shared" si="59"/>
        <v>-</v>
      </c>
      <c r="BS210" s="247" t="str">
        <f t="shared" si="60"/>
        <v>-</v>
      </c>
      <c r="BT210" s="247" t="str">
        <f t="shared" si="61"/>
        <v>-</v>
      </c>
      <c r="BU210" s="247">
        <f t="shared" si="76"/>
        <v>0</v>
      </c>
      <c r="BV210" s="247" t="str">
        <f t="shared" si="77"/>
        <v>-</v>
      </c>
      <c r="BW210" s="232"/>
      <c r="CF210" s="232"/>
    </row>
    <row r="211" spans="1:84" ht="12.75" customHeight="1" x14ac:dyDescent="0.2">
      <c r="A211" s="240"/>
      <c r="B211" s="228">
        <v>188</v>
      </c>
      <c r="C211" s="137"/>
      <c r="D211" s="65"/>
      <c r="E211" s="241" t="str">
        <f>IF(ISBLANK(D211), "", VLOOKUP(D211, Z!$A$2:$C$4127, 3, FALSE))</f>
        <v/>
      </c>
      <c r="F211" s="138"/>
      <c r="G211" s="120"/>
      <c r="H211" s="120"/>
      <c r="I211" s="120"/>
      <c r="J211" s="120"/>
      <c r="K211" s="139"/>
      <c r="L211" s="168"/>
      <c r="M211" s="139"/>
      <c r="N211" s="139"/>
      <c r="O211" s="242">
        <f t="shared" si="53"/>
        <v>0</v>
      </c>
      <c r="P211" s="139"/>
      <c r="Q211" s="242">
        <f t="shared" si="62"/>
        <v>0</v>
      </c>
      <c r="R211" s="242" t="str">
        <f t="shared" si="63"/>
        <v>-</v>
      </c>
      <c r="S211" s="140"/>
      <c r="T211" s="141"/>
      <c r="U211" s="120"/>
      <c r="V211" s="139"/>
      <c r="W211" s="166"/>
      <c r="X211" s="243">
        <f t="shared" si="64"/>
        <v>0</v>
      </c>
      <c r="Y211" s="140"/>
      <c r="Z211" s="141"/>
      <c r="AA211" s="139"/>
      <c r="AB211" s="120"/>
      <c r="AC211" s="139"/>
      <c r="AD211" s="166"/>
      <c r="AE211" s="243">
        <f t="shared" si="65"/>
        <v>0</v>
      </c>
      <c r="AF211" s="142"/>
      <c r="AG211" s="137"/>
      <c r="AH211" s="65"/>
      <c r="AI211" s="241" t="str">
        <f>IF(ISBLANK(AH211), "", VLOOKUP(AH211, Z!$A$2:$C$4127, 3, FALSE))</f>
        <v/>
      </c>
      <c r="AJ211" s="143"/>
      <c r="AK211" s="244">
        <f t="shared" si="66"/>
        <v>0</v>
      </c>
      <c r="AL211" s="232"/>
      <c r="AM211" s="242">
        <f t="shared" si="67"/>
        <v>0</v>
      </c>
      <c r="AN211" s="228">
        <f>15</f>
        <v>15</v>
      </c>
      <c r="AO211" s="228">
        <v>0.75</v>
      </c>
      <c r="AP211" s="242" t="str">
        <f t="shared" si="68"/>
        <v>-</v>
      </c>
      <c r="AQ211" s="242" t="str">
        <f t="shared" si="69"/>
        <v>-</v>
      </c>
      <c r="AR211" s="245" t="str" cm="1">
        <f t="array" ref="AR211">IF($AM$20="A",
IFERROR(INDEX($BZ$33:$CC$35, $BQ211,), "-"),
IFERROR(INDEX(($BZ$26:$CC$28,$BZ$29:$CC$31), $BQ211, , $BR211), "-"))</f>
        <v>-</v>
      </c>
      <c r="AS211" s="245"/>
      <c r="AT211" s="245"/>
      <c r="AU211" s="245"/>
      <c r="AV211" s="246" t="str" cm="1">
        <f t="array" ref="AV211">IF($AM$20="A",
IFERROR(INDEX($CE$33:$CE$35, $BQ211), "-"),
IFERROR(INDEX(($CE$26:$CE$28, $CE$29:$CE$31), $BQ211, , $BR211), "-"))</f>
        <v>-</v>
      </c>
      <c r="AW211" s="242" t="str">
        <f t="shared" si="70"/>
        <v>-</v>
      </c>
      <c r="AX211" s="242" t="str">
        <f t="shared" si="54"/>
        <v>-</v>
      </c>
      <c r="AY211" s="242" t="str">
        <f t="shared" si="54"/>
        <v>-</v>
      </c>
      <c r="AZ211" s="242" t="str">
        <f t="shared" si="54"/>
        <v>-</v>
      </c>
      <c r="BA211" s="242" t="str">
        <f t="shared" si="71"/>
        <v>-</v>
      </c>
      <c r="BB211" s="242" t="str">
        <f t="shared" si="55"/>
        <v>-</v>
      </c>
      <c r="BC211" s="242" t="str">
        <f t="shared" si="55"/>
        <v>-</v>
      </c>
      <c r="BD211" s="242" t="str">
        <f t="shared" si="55"/>
        <v>-</v>
      </c>
      <c r="BE211" s="242" t="str">
        <f t="shared" si="72"/>
        <v>-</v>
      </c>
      <c r="BF211" s="242" t="str">
        <f t="shared" si="56"/>
        <v>-</v>
      </c>
      <c r="BG211" s="242" t="str">
        <f t="shared" si="56"/>
        <v>-</v>
      </c>
      <c r="BH211" s="242" t="str">
        <f t="shared" si="56"/>
        <v>-</v>
      </c>
      <c r="BI211" s="242" t="str">
        <f t="shared" si="73"/>
        <v>-</v>
      </c>
      <c r="BJ211" s="242" t="str">
        <f t="shared" si="57"/>
        <v>-</v>
      </c>
      <c r="BK211" s="242" t="str">
        <f t="shared" si="57"/>
        <v>-</v>
      </c>
      <c r="BL211" s="242" t="str">
        <f t="shared" si="57"/>
        <v>-</v>
      </c>
      <c r="BM211" s="245" t="str" cm="1">
        <f t="array" ref="BM211">IFERROR(INDEX($CD$38:$CD$41, $BT211), "-")</f>
        <v>-</v>
      </c>
      <c r="BN211" s="242" t="str" cm="1">
        <f t="array" ref="BN211">IFERROR(INDEX($CD$38:$CD$41, $BS211), "-")</f>
        <v>-</v>
      </c>
      <c r="BO211" s="242">
        <f t="shared" si="74"/>
        <v>0</v>
      </c>
      <c r="BP211" s="242">
        <f t="shared" si="75"/>
        <v>0</v>
      </c>
      <c r="BQ211" s="247" t="str">
        <f t="shared" si="58"/>
        <v>-</v>
      </c>
      <c r="BR211" s="247" t="str">
        <f t="shared" si="59"/>
        <v>-</v>
      </c>
      <c r="BS211" s="247" t="str">
        <f t="shared" si="60"/>
        <v>-</v>
      </c>
      <c r="BT211" s="247" t="str">
        <f t="shared" si="61"/>
        <v>-</v>
      </c>
      <c r="BU211" s="247">
        <f t="shared" si="76"/>
        <v>0</v>
      </c>
      <c r="BV211" s="247" t="str">
        <f t="shared" si="77"/>
        <v>-</v>
      </c>
      <c r="BW211" s="232"/>
      <c r="CF211" s="232"/>
    </row>
    <row r="212" spans="1:84" ht="12.75" customHeight="1" x14ac:dyDescent="0.2">
      <c r="A212" s="240"/>
      <c r="B212" s="228">
        <v>189</v>
      </c>
      <c r="C212" s="137"/>
      <c r="D212" s="65"/>
      <c r="E212" s="241" t="str">
        <f>IF(ISBLANK(D212), "", VLOOKUP(D212, Z!$A$2:$C$4127, 3, FALSE))</f>
        <v/>
      </c>
      <c r="F212" s="138"/>
      <c r="G212" s="120"/>
      <c r="H212" s="120"/>
      <c r="I212" s="120"/>
      <c r="J212" s="120"/>
      <c r="K212" s="139"/>
      <c r="L212" s="168"/>
      <c r="M212" s="139"/>
      <c r="N212" s="139"/>
      <c r="O212" s="242">
        <f t="shared" si="53"/>
        <v>0</v>
      </c>
      <c r="P212" s="139"/>
      <c r="Q212" s="242">
        <f t="shared" si="62"/>
        <v>0</v>
      </c>
      <c r="R212" s="242" t="str">
        <f t="shared" si="63"/>
        <v>-</v>
      </c>
      <c r="S212" s="140"/>
      <c r="T212" s="141"/>
      <c r="U212" s="120"/>
      <c r="V212" s="139"/>
      <c r="W212" s="166"/>
      <c r="X212" s="243">
        <f t="shared" si="64"/>
        <v>0</v>
      </c>
      <c r="Y212" s="140"/>
      <c r="Z212" s="141"/>
      <c r="AA212" s="139"/>
      <c r="AB212" s="120"/>
      <c r="AC212" s="139"/>
      <c r="AD212" s="166"/>
      <c r="AE212" s="243">
        <f t="shared" si="65"/>
        <v>0</v>
      </c>
      <c r="AF212" s="142"/>
      <c r="AG212" s="137"/>
      <c r="AH212" s="65"/>
      <c r="AI212" s="241" t="str">
        <f>IF(ISBLANK(AH212), "", VLOOKUP(AH212, Z!$A$2:$C$4127, 3, FALSE))</f>
        <v/>
      </c>
      <c r="AJ212" s="143"/>
      <c r="AK212" s="244">
        <f t="shared" si="66"/>
        <v>0</v>
      </c>
      <c r="AL212" s="232"/>
      <c r="AM212" s="242">
        <f t="shared" si="67"/>
        <v>0</v>
      </c>
      <c r="AN212" s="228">
        <f>15</f>
        <v>15</v>
      </c>
      <c r="AO212" s="228">
        <v>0.75</v>
      </c>
      <c r="AP212" s="242" t="str">
        <f t="shared" si="68"/>
        <v>-</v>
      </c>
      <c r="AQ212" s="242" t="str">
        <f t="shared" si="69"/>
        <v>-</v>
      </c>
      <c r="AR212" s="245" t="str" cm="1">
        <f t="array" ref="AR212">IF($AM$20="A",
IFERROR(INDEX($BZ$33:$CC$35, $BQ212,), "-"),
IFERROR(INDEX(($BZ$26:$CC$28,$BZ$29:$CC$31), $BQ212, , $BR212), "-"))</f>
        <v>-</v>
      </c>
      <c r="AS212" s="245"/>
      <c r="AT212" s="245"/>
      <c r="AU212" s="245"/>
      <c r="AV212" s="246" t="str" cm="1">
        <f t="array" ref="AV212">IF($AM$20="A",
IFERROR(INDEX($CE$33:$CE$35, $BQ212), "-"),
IFERROR(INDEX(($CE$26:$CE$28, $CE$29:$CE$31), $BQ212, , $BR212), "-"))</f>
        <v>-</v>
      </c>
      <c r="AW212" s="242" t="str">
        <f t="shared" si="70"/>
        <v>-</v>
      </c>
      <c r="AX212" s="242" t="str">
        <f t="shared" si="54"/>
        <v>-</v>
      </c>
      <c r="AY212" s="242" t="str">
        <f t="shared" si="54"/>
        <v>-</v>
      </c>
      <c r="AZ212" s="242" t="str">
        <f t="shared" si="54"/>
        <v>-</v>
      </c>
      <c r="BA212" s="242" t="str">
        <f t="shared" si="71"/>
        <v>-</v>
      </c>
      <c r="BB212" s="242" t="str">
        <f t="shared" si="55"/>
        <v>-</v>
      </c>
      <c r="BC212" s="242" t="str">
        <f t="shared" si="55"/>
        <v>-</v>
      </c>
      <c r="BD212" s="242" t="str">
        <f t="shared" si="55"/>
        <v>-</v>
      </c>
      <c r="BE212" s="242" t="str">
        <f t="shared" si="72"/>
        <v>-</v>
      </c>
      <c r="BF212" s="242" t="str">
        <f t="shared" si="56"/>
        <v>-</v>
      </c>
      <c r="BG212" s="242" t="str">
        <f t="shared" si="56"/>
        <v>-</v>
      </c>
      <c r="BH212" s="242" t="str">
        <f t="shared" si="56"/>
        <v>-</v>
      </c>
      <c r="BI212" s="242" t="str">
        <f t="shared" si="73"/>
        <v>-</v>
      </c>
      <c r="BJ212" s="242" t="str">
        <f t="shared" si="57"/>
        <v>-</v>
      </c>
      <c r="BK212" s="242" t="str">
        <f t="shared" si="57"/>
        <v>-</v>
      </c>
      <c r="BL212" s="242" t="str">
        <f t="shared" si="57"/>
        <v>-</v>
      </c>
      <c r="BM212" s="245" t="str" cm="1">
        <f t="array" ref="BM212">IFERROR(INDEX($CD$38:$CD$41, $BT212), "-")</f>
        <v>-</v>
      </c>
      <c r="BN212" s="242" t="str" cm="1">
        <f t="array" ref="BN212">IFERROR(INDEX($CD$38:$CD$41, $BS212), "-")</f>
        <v>-</v>
      </c>
      <c r="BO212" s="242">
        <f t="shared" si="74"/>
        <v>0</v>
      </c>
      <c r="BP212" s="242">
        <f t="shared" si="75"/>
        <v>0</v>
      </c>
      <c r="BQ212" s="247" t="str">
        <f t="shared" si="58"/>
        <v>-</v>
      </c>
      <c r="BR212" s="247" t="str">
        <f t="shared" si="59"/>
        <v>-</v>
      </c>
      <c r="BS212" s="247" t="str">
        <f t="shared" si="60"/>
        <v>-</v>
      </c>
      <c r="BT212" s="247" t="str">
        <f t="shared" si="61"/>
        <v>-</v>
      </c>
      <c r="BU212" s="247">
        <f t="shared" si="76"/>
        <v>0</v>
      </c>
      <c r="BV212" s="247" t="str">
        <f t="shared" si="77"/>
        <v>-</v>
      </c>
      <c r="BW212" s="232"/>
      <c r="CF212" s="232"/>
    </row>
    <row r="213" spans="1:84" ht="12.75" customHeight="1" x14ac:dyDescent="0.2">
      <c r="A213" s="240"/>
      <c r="B213" s="228">
        <v>190</v>
      </c>
      <c r="C213" s="137"/>
      <c r="D213" s="65"/>
      <c r="E213" s="241" t="str">
        <f>IF(ISBLANK(D213), "", VLOOKUP(D213, Z!$A$2:$C$4127, 3, FALSE))</f>
        <v/>
      </c>
      <c r="F213" s="138"/>
      <c r="G213" s="120"/>
      <c r="H213" s="120"/>
      <c r="I213" s="120"/>
      <c r="J213" s="120"/>
      <c r="K213" s="139"/>
      <c r="L213" s="168"/>
      <c r="M213" s="139"/>
      <c r="N213" s="139"/>
      <c r="O213" s="242">
        <f t="shared" si="53"/>
        <v>0</v>
      </c>
      <c r="P213" s="139"/>
      <c r="Q213" s="242">
        <f t="shared" si="62"/>
        <v>0</v>
      </c>
      <c r="R213" s="242" t="str">
        <f t="shared" si="63"/>
        <v>-</v>
      </c>
      <c r="S213" s="140"/>
      <c r="T213" s="141"/>
      <c r="U213" s="120"/>
      <c r="V213" s="139"/>
      <c r="W213" s="166"/>
      <c r="X213" s="243">
        <f t="shared" si="64"/>
        <v>0</v>
      </c>
      <c r="Y213" s="140"/>
      <c r="Z213" s="141"/>
      <c r="AA213" s="139"/>
      <c r="AB213" s="120"/>
      <c r="AC213" s="139"/>
      <c r="AD213" s="166"/>
      <c r="AE213" s="243">
        <f t="shared" si="65"/>
        <v>0</v>
      </c>
      <c r="AF213" s="142"/>
      <c r="AG213" s="137"/>
      <c r="AH213" s="65"/>
      <c r="AI213" s="241" t="str">
        <f>IF(ISBLANK(AH213), "", VLOOKUP(AH213, Z!$A$2:$C$4127, 3, FALSE))</f>
        <v/>
      </c>
      <c r="AJ213" s="143"/>
      <c r="AK213" s="244">
        <f t="shared" si="66"/>
        <v>0</v>
      </c>
      <c r="AL213" s="232"/>
      <c r="AM213" s="242">
        <f t="shared" si="67"/>
        <v>0</v>
      </c>
      <c r="AN213" s="228">
        <f>15</f>
        <v>15</v>
      </c>
      <c r="AO213" s="228">
        <v>0.75</v>
      </c>
      <c r="AP213" s="242" t="str">
        <f t="shared" si="68"/>
        <v>-</v>
      </c>
      <c r="AQ213" s="242" t="str">
        <f t="shared" si="69"/>
        <v>-</v>
      </c>
      <c r="AR213" s="245" t="str" cm="1">
        <f t="array" ref="AR213">IF($AM$20="A",
IFERROR(INDEX($BZ$33:$CC$35, $BQ213,), "-"),
IFERROR(INDEX(($BZ$26:$CC$28,$BZ$29:$CC$31), $BQ213, , $BR213), "-"))</f>
        <v>-</v>
      </c>
      <c r="AS213" s="245"/>
      <c r="AT213" s="245"/>
      <c r="AU213" s="245"/>
      <c r="AV213" s="246" t="str" cm="1">
        <f t="array" ref="AV213">IF($AM$20="A",
IFERROR(INDEX($CE$33:$CE$35, $BQ213), "-"),
IFERROR(INDEX(($CE$26:$CE$28, $CE$29:$CE$31), $BQ213, , $BR213), "-"))</f>
        <v>-</v>
      </c>
      <c r="AW213" s="242" t="str">
        <f t="shared" si="70"/>
        <v>-</v>
      </c>
      <c r="AX213" s="242" t="str">
        <f t="shared" si="54"/>
        <v>-</v>
      </c>
      <c r="AY213" s="242" t="str">
        <f t="shared" si="54"/>
        <v>-</v>
      </c>
      <c r="AZ213" s="242" t="str">
        <f t="shared" si="54"/>
        <v>-</v>
      </c>
      <c r="BA213" s="242" t="str">
        <f t="shared" si="71"/>
        <v>-</v>
      </c>
      <c r="BB213" s="242" t="str">
        <f t="shared" si="55"/>
        <v>-</v>
      </c>
      <c r="BC213" s="242" t="str">
        <f t="shared" si="55"/>
        <v>-</v>
      </c>
      <c r="BD213" s="242" t="str">
        <f t="shared" si="55"/>
        <v>-</v>
      </c>
      <c r="BE213" s="242" t="str">
        <f t="shared" si="72"/>
        <v>-</v>
      </c>
      <c r="BF213" s="242" t="str">
        <f t="shared" si="56"/>
        <v>-</v>
      </c>
      <c r="BG213" s="242" t="str">
        <f t="shared" si="56"/>
        <v>-</v>
      </c>
      <c r="BH213" s="242" t="str">
        <f t="shared" si="56"/>
        <v>-</v>
      </c>
      <c r="BI213" s="242" t="str">
        <f t="shared" si="73"/>
        <v>-</v>
      </c>
      <c r="BJ213" s="242" t="str">
        <f t="shared" si="57"/>
        <v>-</v>
      </c>
      <c r="BK213" s="242" t="str">
        <f t="shared" si="57"/>
        <v>-</v>
      </c>
      <c r="BL213" s="242" t="str">
        <f t="shared" si="57"/>
        <v>-</v>
      </c>
      <c r="BM213" s="245" t="str" cm="1">
        <f t="array" ref="BM213">IFERROR(INDEX($CD$38:$CD$41, $BT213), "-")</f>
        <v>-</v>
      </c>
      <c r="BN213" s="242" t="str" cm="1">
        <f t="array" ref="BN213">IFERROR(INDEX($CD$38:$CD$41, $BS213), "-")</f>
        <v>-</v>
      </c>
      <c r="BO213" s="242">
        <f t="shared" si="74"/>
        <v>0</v>
      </c>
      <c r="BP213" s="242">
        <f t="shared" si="75"/>
        <v>0</v>
      </c>
      <c r="BQ213" s="247" t="str">
        <f t="shared" si="58"/>
        <v>-</v>
      </c>
      <c r="BR213" s="247" t="str">
        <f t="shared" si="59"/>
        <v>-</v>
      </c>
      <c r="BS213" s="247" t="str">
        <f t="shared" si="60"/>
        <v>-</v>
      </c>
      <c r="BT213" s="247" t="str">
        <f t="shared" si="61"/>
        <v>-</v>
      </c>
      <c r="BU213" s="247">
        <f t="shared" si="76"/>
        <v>0</v>
      </c>
      <c r="BV213" s="247" t="str">
        <f t="shared" si="77"/>
        <v>-</v>
      </c>
      <c r="BW213" s="232"/>
      <c r="CF213" s="232"/>
    </row>
    <row r="214" spans="1:84" ht="12.75" customHeight="1" x14ac:dyDescent="0.2">
      <c r="A214" s="240"/>
      <c r="B214" s="228">
        <v>191</v>
      </c>
      <c r="C214" s="137"/>
      <c r="D214" s="65"/>
      <c r="E214" s="241" t="str">
        <f>IF(ISBLANK(D214), "", VLOOKUP(D214, Z!$A$2:$C$4127, 3, FALSE))</f>
        <v/>
      </c>
      <c r="F214" s="138"/>
      <c r="G214" s="120"/>
      <c r="H214" s="120"/>
      <c r="I214" s="120"/>
      <c r="J214" s="120"/>
      <c r="K214" s="139"/>
      <c r="L214" s="168"/>
      <c r="M214" s="139"/>
      <c r="N214" s="139"/>
      <c r="O214" s="242">
        <f t="shared" si="53"/>
        <v>0</v>
      </c>
      <c r="P214" s="139"/>
      <c r="Q214" s="242">
        <f t="shared" si="62"/>
        <v>0</v>
      </c>
      <c r="R214" s="242" t="str">
        <f t="shared" si="63"/>
        <v>-</v>
      </c>
      <c r="S214" s="140"/>
      <c r="T214" s="141"/>
      <c r="U214" s="120"/>
      <c r="V214" s="139"/>
      <c r="W214" s="166"/>
      <c r="X214" s="243">
        <f t="shared" si="64"/>
        <v>0</v>
      </c>
      <c r="Y214" s="140"/>
      <c r="Z214" s="141"/>
      <c r="AA214" s="139"/>
      <c r="AB214" s="120"/>
      <c r="AC214" s="139"/>
      <c r="AD214" s="166"/>
      <c r="AE214" s="243">
        <f t="shared" si="65"/>
        <v>0</v>
      </c>
      <c r="AF214" s="142"/>
      <c r="AG214" s="137"/>
      <c r="AH214" s="65"/>
      <c r="AI214" s="241" t="str">
        <f>IF(ISBLANK(AH214), "", VLOOKUP(AH214, Z!$A$2:$C$4127, 3, FALSE))</f>
        <v/>
      </c>
      <c r="AJ214" s="143"/>
      <c r="AK214" s="244">
        <f t="shared" si="66"/>
        <v>0</v>
      </c>
      <c r="AL214" s="232"/>
      <c r="AM214" s="242">
        <f t="shared" si="67"/>
        <v>0</v>
      </c>
      <c r="AN214" s="228">
        <f>15</f>
        <v>15</v>
      </c>
      <c r="AO214" s="228">
        <v>0.75</v>
      </c>
      <c r="AP214" s="242" t="str">
        <f t="shared" si="68"/>
        <v>-</v>
      </c>
      <c r="AQ214" s="242" t="str">
        <f t="shared" si="69"/>
        <v>-</v>
      </c>
      <c r="AR214" s="245" t="str" cm="1">
        <f t="array" ref="AR214">IF($AM$20="A",
IFERROR(INDEX($BZ$33:$CC$35, $BQ214,), "-"),
IFERROR(INDEX(($BZ$26:$CC$28,$BZ$29:$CC$31), $BQ214, , $BR214), "-"))</f>
        <v>-</v>
      </c>
      <c r="AS214" s="245"/>
      <c r="AT214" s="245"/>
      <c r="AU214" s="245"/>
      <c r="AV214" s="246" t="str" cm="1">
        <f t="array" ref="AV214">IF($AM$20="A",
IFERROR(INDEX($CE$33:$CE$35, $BQ214), "-"),
IFERROR(INDEX(($CE$26:$CE$28, $CE$29:$CE$31), $BQ214, , $BR214), "-"))</f>
        <v>-</v>
      </c>
      <c r="AW214" s="242" t="str">
        <f t="shared" si="70"/>
        <v>-</v>
      </c>
      <c r="AX214" s="242" t="str">
        <f t="shared" si="54"/>
        <v>-</v>
      </c>
      <c r="AY214" s="242" t="str">
        <f t="shared" si="54"/>
        <v>-</v>
      </c>
      <c r="AZ214" s="242" t="str">
        <f t="shared" si="54"/>
        <v>-</v>
      </c>
      <c r="BA214" s="242" t="str">
        <f t="shared" si="71"/>
        <v>-</v>
      </c>
      <c r="BB214" s="242" t="str">
        <f t="shared" si="55"/>
        <v>-</v>
      </c>
      <c r="BC214" s="242" t="str">
        <f t="shared" si="55"/>
        <v>-</v>
      </c>
      <c r="BD214" s="242" t="str">
        <f t="shared" si="55"/>
        <v>-</v>
      </c>
      <c r="BE214" s="242" t="str">
        <f t="shared" si="72"/>
        <v>-</v>
      </c>
      <c r="BF214" s="242" t="str">
        <f t="shared" si="56"/>
        <v>-</v>
      </c>
      <c r="BG214" s="242" t="str">
        <f t="shared" si="56"/>
        <v>-</v>
      </c>
      <c r="BH214" s="242" t="str">
        <f t="shared" si="56"/>
        <v>-</v>
      </c>
      <c r="BI214" s="242" t="str">
        <f t="shared" si="73"/>
        <v>-</v>
      </c>
      <c r="BJ214" s="242" t="str">
        <f t="shared" si="57"/>
        <v>-</v>
      </c>
      <c r="BK214" s="242" t="str">
        <f t="shared" si="57"/>
        <v>-</v>
      </c>
      <c r="BL214" s="242" t="str">
        <f t="shared" si="57"/>
        <v>-</v>
      </c>
      <c r="BM214" s="245" t="str" cm="1">
        <f t="array" ref="BM214">IFERROR(INDEX($CD$38:$CD$41, $BT214), "-")</f>
        <v>-</v>
      </c>
      <c r="BN214" s="242" t="str" cm="1">
        <f t="array" ref="BN214">IFERROR(INDEX($CD$38:$CD$41, $BS214), "-")</f>
        <v>-</v>
      </c>
      <c r="BO214" s="242">
        <f t="shared" si="74"/>
        <v>0</v>
      </c>
      <c r="BP214" s="242">
        <f t="shared" si="75"/>
        <v>0</v>
      </c>
      <c r="BQ214" s="247" t="str">
        <f t="shared" si="58"/>
        <v>-</v>
      </c>
      <c r="BR214" s="247" t="str">
        <f t="shared" si="59"/>
        <v>-</v>
      </c>
      <c r="BS214" s="247" t="str">
        <f t="shared" si="60"/>
        <v>-</v>
      </c>
      <c r="BT214" s="247" t="str">
        <f t="shared" si="61"/>
        <v>-</v>
      </c>
      <c r="BU214" s="247">
        <f t="shared" si="76"/>
        <v>0</v>
      </c>
      <c r="BV214" s="247" t="str">
        <f t="shared" si="77"/>
        <v>-</v>
      </c>
      <c r="BW214" s="232"/>
      <c r="CF214" s="232"/>
    </row>
    <row r="215" spans="1:84" ht="12.75" customHeight="1" x14ac:dyDescent="0.2">
      <c r="A215" s="240"/>
      <c r="B215" s="228">
        <v>192</v>
      </c>
      <c r="C215" s="137"/>
      <c r="D215" s="65"/>
      <c r="E215" s="241" t="str">
        <f>IF(ISBLANK(D215), "", VLOOKUP(D215, Z!$A$2:$C$4127, 3, FALSE))</f>
        <v/>
      </c>
      <c r="F215" s="138"/>
      <c r="G215" s="120"/>
      <c r="H215" s="120"/>
      <c r="I215" s="120"/>
      <c r="J215" s="120"/>
      <c r="K215" s="139"/>
      <c r="L215" s="168"/>
      <c r="M215" s="139"/>
      <c r="N215" s="139"/>
      <c r="O215" s="242">
        <f t="shared" si="53"/>
        <v>0</v>
      </c>
      <c r="P215" s="139"/>
      <c r="Q215" s="242">
        <f t="shared" si="62"/>
        <v>0</v>
      </c>
      <c r="R215" s="242" t="str">
        <f t="shared" si="63"/>
        <v>-</v>
      </c>
      <c r="S215" s="140"/>
      <c r="T215" s="141"/>
      <c r="U215" s="120"/>
      <c r="V215" s="139"/>
      <c r="W215" s="166"/>
      <c r="X215" s="243">
        <f t="shared" si="64"/>
        <v>0</v>
      </c>
      <c r="Y215" s="140"/>
      <c r="Z215" s="141"/>
      <c r="AA215" s="139"/>
      <c r="AB215" s="120"/>
      <c r="AC215" s="139"/>
      <c r="AD215" s="166"/>
      <c r="AE215" s="243">
        <f t="shared" si="65"/>
        <v>0</v>
      </c>
      <c r="AF215" s="142"/>
      <c r="AG215" s="137"/>
      <c r="AH215" s="65"/>
      <c r="AI215" s="241" t="str">
        <f>IF(ISBLANK(AH215), "", VLOOKUP(AH215, Z!$A$2:$C$4127, 3, FALSE))</f>
        <v/>
      </c>
      <c r="AJ215" s="143"/>
      <c r="AK215" s="244">
        <f t="shared" si="66"/>
        <v>0</v>
      </c>
      <c r="AL215" s="232"/>
      <c r="AM215" s="242">
        <f t="shared" si="67"/>
        <v>0</v>
      </c>
      <c r="AN215" s="228">
        <f>15</f>
        <v>15</v>
      </c>
      <c r="AO215" s="228">
        <v>0.75</v>
      </c>
      <c r="AP215" s="242" t="str">
        <f t="shared" si="68"/>
        <v>-</v>
      </c>
      <c r="AQ215" s="242" t="str">
        <f t="shared" si="69"/>
        <v>-</v>
      </c>
      <c r="AR215" s="245" t="str" cm="1">
        <f t="array" ref="AR215">IF($AM$20="A",
IFERROR(INDEX($BZ$33:$CC$35, $BQ215,), "-"),
IFERROR(INDEX(($BZ$26:$CC$28,$BZ$29:$CC$31), $BQ215, , $BR215), "-"))</f>
        <v>-</v>
      </c>
      <c r="AS215" s="245"/>
      <c r="AT215" s="245"/>
      <c r="AU215" s="245"/>
      <c r="AV215" s="246" t="str" cm="1">
        <f t="array" ref="AV215">IF($AM$20="A",
IFERROR(INDEX($CE$33:$CE$35, $BQ215), "-"),
IFERROR(INDEX(($CE$26:$CE$28, $CE$29:$CE$31), $BQ215, , $BR215), "-"))</f>
        <v>-</v>
      </c>
      <c r="AW215" s="242" t="str">
        <f t="shared" si="70"/>
        <v>-</v>
      </c>
      <c r="AX215" s="242" t="str">
        <f t="shared" si="54"/>
        <v>-</v>
      </c>
      <c r="AY215" s="242" t="str">
        <f t="shared" si="54"/>
        <v>-</v>
      </c>
      <c r="AZ215" s="242" t="str">
        <f t="shared" si="54"/>
        <v>-</v>
      </c>
      <c r="BA215" s="242" t="str">
        <f t="shared" si="71"/>
        <v>-</v>
      </c>
      <c r="BB215" s="242" t="str">
        <f t="shared" si="55"/>
        <v>-</v>
      </c>
      <c r="BC215" s="242" t="str">
        <f t="shared" si="55"/>
        <v>-</v>
      </c>
      <c r="BD215" s="242" t="str">
        <f t="shared" si="55"/>
        <v>-</v>
      </c>
      <c r="BE215" s="242" t="str">
        <f t="shared" si="72"/>
        <v>-</v>
      </c>
      <c r="BF215" s="242" t="str">
        <f t="shared" si="56"/>
        <v>-</v>
      </c>
      <c r="BG215" s="242" t="str">
        <f t="shared" si="56"/>
        <v>-</v>
      </c>
      <c r="BH215" s="242" t="str">
        <f t="shared" si="56"/>
        <v>-</v>
      </c>
      <c r="BI215" s="242" t="str">
        <f t="shared" si="73"/>
        <v>-</v>
      </c>
      <c r="BJ215" s="242" t="str">
        <f t="shared" si="57"/>
        <v>-</v>
      </c>
      <c r="BK215" s="242" t="str">
        <f t="shared" si="57"/>
        <v>-</v>
      </c>
      <c r="BL215" s="242" t="str">
        <f t="shared" si="57"/>
        <v>-</v>
      </c>
      <c r="BM215" s="245" t="str" cm="1">
        <f t="array" ref="BM215">IFERROR(INDEX($CD$38:$CD$41, $BT215), "-")</f>
        <v>-</v>
      </c>
      <c r="BN215" s="242" t="str" cm="1">
        <f t="array" ref="BN215">IFERROR(INDEX($CD$38:$CD$41, $BS215), "-")</f>
        <v>-</v>
      </c>
      <c r="BO215" s="242">
        <f t="shared" si="74"/>
        <v>0</v>
      </c>
      <c r="BP215" s="242">
        <f t="shared" si="75"/>
        <v>0</v>
      </c>
      <c r="BQ215" s="247" t="str">
        <f t="shared" si="58"/>
        <v>-</v>
      </c>
      <c r="BR215" s="247" t="str">
        <f t="shared" si="59"/>
        <v>-</v>
      </c>
      <c r="BS215" s="247" t="str">
        <f t="shared" si="60"/>
        <v>-</v>
      </c>
      <c r="BT215" s="247" t="str">
        <f t="shared" si="61"/>
        <v>-</v>
      </c>
      <c r="BU215" s="247">
        <f t="shared" si="76"/>
        <v>0</v>
      </c>
      <c r="BV215" s="247" t="str">
        <f t="shared" si="77"/>
        <v>-</v>
      </c>
      <c r="BW215" s="232"/>
      <c r="CF215" s="232"/>
    </row>
    <row r="216" spans="1:84" ht="12.75" customHeight="1" x14ac:dyDescent="0.2">
      <c r="A216" s="240"/>
      <c r="B216" s="228">
        <v>193</v>
      </c>
      <c r="C216" s="137"/>
      <c r="D216" s="65"/>
      <c r="E216" s="241" t="str">
        <f>IF(ISBLANK(D216), "", VLOOKUP(D216, Z!$A$2:$C$4127, 3, FALSE))</f>
        <v/>
      </c>
      <c r="F216" s="138"/>
      <c r="G216" s="120"/>
      <c r="H216" s="120"/>
      <c r="I216" s="120"/>
      <c r="J216" s="120"/>
      <c r="K216" s="139"/>
      <c r="L216" s="168"/>
      <c r="M216" s="139"/>
      <c r="N216" s="139"/>
      <c r="O216" s="242">
        <f t="shared" ref="O216:O279" si="78">IFERROR(M216 / (1.18*N216), 0)</f>
        <v>0</v>
      </c>
      <c r="P216" s="139"/>
      <c r="Q216" s="242">
        <f t="shared" si="62"/>
        <v>0</v>
      </c>
      <c r="R216" s="242" t="str">
        <f t="shared" si="63"/>
        <v>-</v>
      </c>
      <c r="S216" s="140"/>
      <c r="T216" s="141"/>
      <c r="U216" s="120"/>
      <c r="V216" s="139"/>
      <c r="W216" s="166"/>
      <c r="X216" s="243">
        <f t="shared" si="64"/>
        <v>0</v>
      </c>
      <c r="Y216" s="140"/>
      <c r="Z216" s="141"/>
      <c r="AA216" s="139"/>
      <c r="AB216" s="120"/>
      <c r="AC216" s="139"/>
      <c r="AD216" s="166"/>
      <c r="AE216" s="243">
        <f t="shared" si="65"/>
        <v>0</v>
      </c>
      <c r="AF216" s="142"/>
      <c r="AG216" s="137"/>
      <c r="AH216" s="65"/>
      <c r="AI216" s="241" t="str">
        <f>IF(ISBLANK(AH216), "", VLOOKUP(AH216, Z!$A$2:$C$4127, 3, FALSE))</f>
        <v/>
      </c>
      <c r="AJ216" s="143"/>
      <c r="AK216" s="244">
        <f t="shared" si="66"/>
        <v>0</v>
      </c>
      <c r="AL216" s="232"/>
      <c r="AM216" s="242">
        <f t="shared" si="67"/>
        <v>0</v>
      </c>
      <c r="AN216" s="228">
        <f>15</f>
        <v>15</v>
      </c>
      <c r="AO216" s="228">
        <v>0.75</v>
      </c>
      <c r="AP216" s="242" t="str">
        <f t="shared" si="68"/>
        <v>-</v>
      </c>
      <c r="AQ216" s="242" t="str">
        <f t="shared" si="69"/>
        <v>-</v>
      </c>
      <c r="AR216" s="245" t="str" cm="1">
        <f t="array" ref="AR216">IF($AM$20="A",
IFERROR(INDEX($BZ$33:$CC$35, $BQ216,), "-"),
IFERROR(INDEX(($BZ$26:$CC$28,$BZ$29:$CC$31), $BQ216, , $BR216), "-"))</f>
        <v>-</v>
      </c>
      <c r="AS216" s="245"/>
      <c r="AT216" s="245"/>
      <c r="AU216" s="245"/>
      <c r="AV216" s="246" t="str" cm="1">
        <f t="array" ref="AV216">IF($AM$20="A",
IFERROR(INDEX($CE$33:$CE$35, $BQ216), "-"),
IFERROR(INDEX(($CE$26:$CE$28, $CE$29:$CE$31), $BQ216, , $BR216), "-"))</f>
        <v>-</v>
      </c>
      <c r="AW216" s="242" t="str">
        <f t="shared" si="70"/>
        <v>-</v>
      </c>
      <c r="AX216" s="242" t="str">
        <f t="shared" si="70"/>
        <v>-</v>
      </c>
      <c r="AY216" s="242" t="str">
        <f t="shared" si="70"/>
        <v>-</v>
      </c>
      <c r="AZ216" s="242" t="str">
        <f t="shared" si="70"/>
        <v>-</v>
      </c>
      <c r="BA216" s="242" t="str">
        <f t="shared" si="71"/>
        <v>-</v>
      </c>
      <c r="BB216" s="242" t="str">
        <f t="shared" si="71"/>
        <v>-</v>
      </c>
      <c r="BC216" s="242" t="str">
        <f t="shared" si="71"/>
        <v>-</v>
      </c>
      <c r="BD216" s="242" t="str">
        <f t="shared" si="71"/>
        <v>-</v>
      </c>
      <c r="BE216" s="242" t="str">
        <f t="shared" si="72"/>
        <v>-</v>
      </c>
      <c r="BF216" s="242" t="str">
        <f t="shared" si="72"/>
        <v>-</v>
      </c>
      <c r="BG216" s="242" t="str">
        <f t="shared" si="72"/>
        <v>-</v>
      </c>
      <c r="BH216" s="242" t="str">
        <f t="shared" si="72"/>
        <v>-</v>
      </c>
      <c r="BI216" s="242" t="str">
        <f t="shared" si="73"/>
        <v>-</v>
      </c>
      <c r="BJ216" s="242" t="str">
        <f t="shared" si="73"/>
        <v>-</v>
      </c>
      <c r="BK216" s="242" t="str">
        <f t="shared" si="73"/>
        <v>-</v>
      </c>
      <c r="BL216" s="242" t="str">
        <f t="shared" si="73"/>
        <v>-</v>
      </c>
      <c r="BM216" s="245" t="str" cm="1">
        <f t="array" ref="BM216">IFERROR(INDEX($CD$38:$CD$41, $BT216), "-")</f>
        <v>-</v>
      </c>
      <c r="BN216" s="242" t="str" cm="1">
        <f t="array" ref="BN216">IFERROR(INDEX($CD$38:$CD$41, $BS216), "-")</f>
        <v>-</v>
      </c>
      <c r="BO216" s="242">
        <f t="shared" si="74"/>
        <v>0</v>
      </c>
      <c r="BP216" s="242">
        <f t="shared" si="75"/>
        <v>0</v>
      </c>
      <c r="BQ216" s="247" t="str">
        <f t="shared" ref="BQ216:BQ279" si="79">IF($AM$20="A",
IFERROR(MATCH($I216,INDEX(Kat_A,,1),0),IFERROR(MATCH($I216,INDEX(Kat_A,,2),0),IFERROR(MATCH($I216,INDEX(Kat_A,,3),0),"-"))),
IFERROR(MATCH($G216,INDEX(Kat_B,,1),0),IFERROR(MATCH($G216,INDEX(Kat_B,,2),0),IFERROR(MATCH($G216,INDEX(Kat_B,,3),0),"-")))
)</f>
        <v>-</v>
      </c>
      <c r="BR216" s="247" t="str">
        <f t="shared" ref="BR216:BR279" si="80">IF($AM$20="A",
IFERROR(MATCH($J216,INDEX(Sys_A,,1),0),IFERROR(MATCH($J216,INDEX(Sys_A,,2),0),IFERROR(MATCH($J216,INDEX(Sys_A,,3),0),"-"))),
IFERROR(MATCH($H216,INDEX(Sys_B,,1),0),IFERROR(MATCH($H216,INDEX(Sys_B,,2),0),IFERROR(MATCH($H216,INDEX(Sys_B,,3),0),"-")))
)</f>
        <v>-</v>
      </c>
      <c r="BS216" s="247" t="str">
        <f t="shared" ref="BS216:BS279" si="81">IF($AM$20="B", 1, IFERROR(MATCH($U216,INDEX(Reg,,1),0),IFERROR(MATCH($U216,INDEX(Reg,,2),0),IFERROR(MATCH($U216,INDEX(Reg,,3),0),"-"))))</f>
        <v>-</v>
      </c>
      <c r="BT216" s="247" t="str">
        <f t="shared" ref="BT216:BT279" si="82">IF($AM$20="B", 1, IFERROR(MATCH($AB216,INDEX(Reg,,1),0),IFERROR(MATCH($AB216,INDEX(Reg,,2),0),IFERROR(MATCH($AB216,INDEX(Reg,,3),0),"-"))))</f>
        <v>-</v>
      </c>
      <c r="BU216" s="247">
        <f t="shared" si="76"/>
        <v>0</v>
      </c>
      <c r="BV216" s="247" t="str">
        <f t="shared" si="77"/>
        <v>-</v>
      </c>
      <c r="BW216" s="232"/>
      <c r="CF216" s="232"/>
    </row>
    <row r="217" spans="1:84" ht="12.75" customHeight="1" x14ac:dyDescent="0.2">
      <c r="A217" s="240"/>
      <c r="B217" s="228">
        <v>194</v>
      </c>
      <c r="C217" s="137"/>
      <c r="D217" s="65"/>
      <c r="E217" s="241" t="str">
        <f>IF(ISBLANK(D217), "", VLOOKUP(D217, Z!$A$2:$C$4127, 3, FALSE))</f>
        <v/>
      </c>
      <c r="F217" s="138"/>
      <c r="G217" s="120"/>
      <c r="H217" s="120"/>
      <c r="I217" s="120"/>
      <c r="J217" s="120"/>
      <c r="K217" s="139"/>
      <c r="L217" s="168"/>
      <c r="M217" s="139"/>
      <c r="N217" s="139"/>
      <c r="O217" s="242">
        <f t="shared" si="78"/>
        <v>0</v>
      </c>
      <c r="P217" s="139"/>
      <c r="Q217" s="242">
        <f t="shared" ref="Q217:Q280" si="83">P217*O217*9.82/3.6</f>
        <v>0</v>
      </c>
      <c r="R217" s="242" t="str">
        <f t="shared" ref="R217:R280" si="84">BV217</f>
        <v>-</v>
      </c>
      <c r="S217" s="140"/>
      <c r="T217" s="141"/>
      <c r="U217" s="120"/>
      <c r="V217" s="139"/>
      <c r="W217" s="166"/>
      <c r="X217" s="243">
        <f t="shared" ref="X217:X280" si="85">IFERROR(AQ217*1000, 0)</f>
        <v>0</v>
      </c>
      <c r="Y217" s="140"/>
      <c r="Z217" s="141"/>
      <c r="AA217" s="139"/>
      <c r="AB217" s="120"/>
      <c r="AC217" s="139"/>
      <c r="AD217" s="166"/>
      <c r="AE217" s="243">
        <f t="shared" ref="AE217:AE280" si="86">IFERROR(AP217*1000, 0)</f>
        <v>0</v>
      </c>
      <c r="AF217" s="142"/>
      <c r="AG217" s="137"/>
      <c r="AH217" s="65"/>
      <c r="AI217" s="241" t="str">
        <f>IF(ISBLANK(AH217), "", VLOOKUP(AH217, Z!$A$2:$C$4127, 3, FALSE))</f>
        <v/>
      </c>
      <c r="AJ217" s="143"/>
      <c r="AK217" s="244">
        <f t="shared" ref="AK217:AK280" si="87">IFERROR(AM217*1000, 0)</f>
        <v>0</v>
      </c>
      <c r="AL217" s="232"/>
      <c r="AM217" s="242">
        <f t="shared" ref="AM217:AM280" si="88">IFERROR(AO217*AN217*(AQ217-AP217), 0)</f>
        <v>0</v>
      </c>
      <c r="AN217" s="228">
        <f>15</f>
        <v>15</v>
      </c>
      <c r="AO217" s="228">
        <v>0.75</v>
      </c>
      <c r="AP217" s="242" t="str">
        <f t="shared" ref="AP217:AP280" si="89">IFERROR((SUMPRODUCT($AW217:$AZ217,_xlfn.ANCHORARRAY( $AR217)) + SUMPRODUCT($BE217:$BH217,_xlfn.ANCHORARRAY( $AR217))) * $AV217/1000/1000, "-")</f>
        <v>-</v>
      </c>
      <c r="AQ217" s="242" t="str">
        <f t="shared" ref="AQ217:AQ280" si="90">IFERROR((SUMPRODUCT($BA217:$BD217,_xlfn.ANCHORARRAY( $AR217)) + SUMPRODUCT($BI217:$BL217,_xlfn.ANCHORARRAY( $AR217))) * $AV217/1000/1000, "-")</f>
        <v>-</v>
      </c>
      <c r="AR217" s="245" t="str" cm="1">
        <f t="array" ref="AR217">IF($AM$20="A",
IFERROR(INDEX($BZ$33:$CC$35, $BQ217,), "-"),
IFERROR(INDEX(($BZ$26:$CC$28,$BZ$29:$CC$31), $BQ217, , $BR217), "-"))</f>
        <v>-</v>
      </c>
      <c r="AS217" s="245"/>
      <c r="AT217" s="245"/>
      <c r="AU217" s="245"/>
      <c r="AV217" s="246" t="str" cm="1">
        <f t="array" ref="AV217">IF($AM$20="A",
IFERROR(INDEX($CE$33:$CE$35, $BQ217), "-"),
IFERROR(INDEX(($CE$26:$CE$28, $CE$29:$CE$31), $BQ217, , $BR217), "-"))</f>
        <v>-</v>
      </c>
      <c r="AW217" s="242" t="str">
        <f t="shared" ref="AW217:AZ280" si="91">IF($BT217=1, $BO217 * (-0.34*AW$23^2 + 0.67*AW$23 + 0.67), "-")</f>
        <v>-</v>
      </c>
      <c r="AX217" s="242" t="str">
        <f t="shared" si="91"/>
        <v>-</v>
      </c>
      <c r="AY217" s="242" t="str">
        <f t="shared" si="91"/>
        <v>-</v>
      </c>
      <c r="AZ217" s="242" t="str">
        <f t="shared" si="91"/>
        <v>-</v>
      </c>
      <c r="BA217" s="242" t="str">
        <f t="shared" ref="BA217:BD280" si="92">IF($BS217=1, $BP217 * (-0.34*BA$23^2 + 0.67*BA$23 + 0.67), "-")</f>
        <v>-</v>
      </c>
      <c r="BB217" s="242" t="str">
        <f t="shared" si="92"/>
        <v>-</v>
      </c>
      <c r="BC217" s="242" t="str">
        <f t="shared" si="92"/>
        <v>-</v>
      </c>
      <c r="BD217" s="242" t="str">
        <f t="shared" si="92"/>
        <v>-</v>
      </c>
      <c r="BE217" s="242" t="str">
        <f t="shared" ref="BE217:BH280" si="93">IFERROR(BE$23 * (1 - (1-BE$23)/0.75 * (1-$BM217)) * $BO217 * 1 / (-(BE$23^2) + 2*BE$23), "-")</f>
        <v>-</v>
      </c>
      <c r="BF217" s="242" t="str">
        <f t="shared" si="93"/>
        <v>-</v>
      </c>
      <c r="BG217" s="242" t="str">
        <f t="shared" si="93"/>
        <v>-</v>
      </c>
      <c r="BH217" s="242" t="str">
        <f t="shared" si="93"/>
        <v>-</v>
      </c>
      <c r="BI217" s="242" t="str">
        <f t="shared" ref="BI217:BL280" si="94">IFERROR(BI$23 * (1 - (1-BI$23)/0.75 * (1-$BN217)) * $BP217 * 1 / (-(BI$23^2) + 2*BI$23), "-")</f>
        <v>-</v>
      </c>
      <c r="BJ217" s="242" t="str">
        <f t="shared" si="94"/>
        <v>-</v>
      </c>
      <c r="BK217" s="242" t="str">
        <f t="shared" si="94"/>
        <v>-</v>
      </c>
      <c r="BL217" s="242" t="str">
        <f t="shared" si="94"/>
        <v>-</v>
      </c>
      <c r="BM217" s="245" t="str" cm="1">
        <f t="array" ref="BM217">IFERROR(INDEX($CD$38:$CD$41, $BT217), "-")</f>
        <v>-</v>
      </c>
      <c r="BN217" s="242" t="str" cm="1">
        <f t="array" ref="BN217">IFERROR(INDEX($CD$38:$CD$41, $BS217), "-")</f>
        <v>-</v>
      </c>
      <c r="BO217" s="242">
        <f t="shared" ref="BO217:BO280" si="95">IFERROR(IF(ISBLANK(AD217), AC217, AD217), 0)</f>
        <v>0</v>
      </c>
      <c r="BP217" s="242">
        <f t="shared" ref="BP217:BP280" si="96">IFERROR(IF(ISBLANK(W217), V217, W217), 0)</f>
        <v>0</v>
      </c>
      <c r="BQ217" s="247" t="str">
        <f t="shared" si="79"/>
        <v>-</v>
      </c>
      <c r="BR217" s="247" t="str">
        <f t="shared" si="80"/>
        <v>-</v>
      </c>
      <c r="BS217" s="247" t="str">
        <f t="shared" si="81"/>
        <v>-</v>
      </c>
      <c r="BT217" s="247" t="str">
        <f t="shared" si="82"/>
        <v>-</v>
      </c>
      <c r="BU217" s="247">
        <f t="shared" ref="BU217:BU280" si="97">IF($K217&gt;0, $K217, IF($L217&gt;0, 26+0.1*$L217, 0))</f>
        <v>0</v>
      </c>
      <c r="BV217" s="247" t="str">
        <f t="shared" ref="BV217:BV280" si="98">IF(AND(BR217=1, BU217&gt; 0), 0.5*(8+0.2*BU217) + 0.5*(3+0.1*BU217), "-")</f>
        <v>-</v>
      </c>
      <c r="BW217" s="232"/>
      <c r="CF217" s="232"/>
    </row>
    <row r="218" spans="1:84" ht="12.75" customHeight="1" x14ac:dyDescent="0.2">
      <c r="A218" s="240"/>
      <c r="B218" s="228">
        <v>195</v>
      </c>
      <c r="C218" s="137"/>
      <c r="D218" s="65"/>
      <c r="E218" s="241" t="str">
        <f>IF(ISBLANK(D218), "", VLOOKUP(D218, Z!$A$2:$C$4127, 3, FALSE))</f>
        <v/>
      </c>
      <c r="F218" s="138"/>
      <c r="G218" s="120"/>
      <c r="H218" s="120"/>
      <c r="I218" s="120"/>
      <c r="J218" s="120"/>
      <c r="K218" s="139"/>
      <c r="L218" s="168"/>
      <c r="M218" s="139"/>
      <c r="N218" s="139"/>
      <c r="O218" s="242">
        <f t="shared" si="78"/>
        <v>0</v>
      </c>
      <c r="P218" s="139"/>
      <c r="Q218" s="242">
        <f t="shared" si="83"/>
        <v>0</v>
      </c>
      <c r="R218" s="242" t="str">
        <f t="shared" si="84"/>
        <v>-</v>
      </c>
      <c r="S218" s="140"/>
      <c r="T218" s="141"/>
      <c r="U218" s="120"/>
      <c r="V218" s="139"/>
      <c r="W218" s="166"/>
      <c r="X218" s="243">
        <f t="shared" si="85"/>
        <v>0</v>
      </c>
      <c r="Y218" s="140"/>
      <c r="Z218" s="141"/>
      <c r="AA218" s="139"/>
      <c r="AB218" s="120"/>
      <c r="AC218" s="139"/>
      <c r="AD218" s="166"/>
      <c r="AE218" s="243">
        <f t="shared" si="86"/>
        <v>0</v>
      </c>
      <c r="AF218" s="142"/>
      <c r="AG218" s="137"/>
      <c r="AH218" s="65"/>
      <c r="AI218" s="241" t="str">
        <f>IF(ISBLANK(AH218), "", VLOOKUP(AH218, Z!$A$2:$C$4127, 3, FALSE))</f>
        <v/>
      </c>
      <c r="AJ218" s="143"/>
      <c r="AK218" s="244">
        <f t="shared" si="87"/>
        <v>0</v>
      </c>
      <c r="AL218" s="232"/>
      <c r="AM218" s="242">
        <f t="shared" si="88"/>
        <v>0</v>
      </c>
      <c r="AN218" s="228">
        <f>15</f>
        <v>15</v>
      </c>
      <c r="AO218" s="228">
        <v>0.75</v>
      </c>
      <c r="AP218" s="242" t="str">
        <f t="shared" si="89"/>
        <v>-</v>
      </c>
      <c r="AQ218" s="242" t="str">
        <f t="shared" si="90"/>
        <v>-</v>
      </c>
      <c r="AR218" s="245" t="str" cm="1">
        <f t="array" ref="AR218">IF($AM$20="A",
IFERROR(INDEX($BZ$33:$CC$35, $BQ218,), "-"),
IFERROR(INDEX(($BZ$26:$CC$28,$BZ$29:$CC$31), $BQ218, , $BR218), "-"))</f>
        <v>-</v>
      </c>
      <c r="AS218" s="245"/>
      <c r="AT218" s="245"/>
      <c r="AU218" s="245"/>
      <c r="AV218" s="246" t="str" cm="1">
        <f t="array" ref="AV218">IF($AM$20="A",
IFERROR(INDEX($CE$33:$CE$35, $BQ218), "-"),
IFERROR(INDEX(($CE$26:$CE$28, $CE$29:$CE$31), $BQ218, , $BR218), "-"))</f>
        <v>-</v>
      </c>
      <c r="AW218" s="242" t="str">
        <f t="shared" si="91"/>
        <v>-</v>
      </c>
      <c r="AX218" s="242" t="str">
        <f t="shared" si="91"/>
        <v>-</v>
      </c>
      <c r="AY218" s="242" t="str">
        <f t="shared" si="91"/>
        <v>-</v>
      </c>
      <c r="AZ218" s="242" t="str">
        <f t="shared" si="91"/>
        <v>-</v>
      </c>
      <c r="BA218" s="242" t="str">
        <f t="shared" si="92"/>
        <v>-</v>
      </c>
      <c r="BB218" s="242" t="str">
        <f t="shared" si="92"/>
        <v>-</v>
      </c>
      <c r="BC218" s="242" t="str">
        <f t="shared" si="92"/>
        <v>-</v>
      </c>
      <c r="BD218" s="242" t="str">
        <f t="shared" si="92"/>
        <v>-</v>
      </c>
      <c r="BE218" s="242" t="str">
        <f t="shared" si="93"/>
        <v>-</v>
      </c>
      <c r="BF218" s="242" t="str">
        <f t="shared" si="93"/>
        <v>-</v>
      </c>
      <c r="BG218" s="242" t="str">
        <f t="shared" si="93"/>
        <v>-</v>
      </c>
      <c r="BH218" s="242" t="str">
        <f t="shared" si="93"/>
        <v>-</v>
      </c>
      <c r="BI218" s="242" t="str">
        <f t="shared" si="94"/>
        <v>-</v>
      </c>
      <c r="BJ218" s="242" t="str">
        <f t="shared" si="94"/>
        <v>-</v>
      </c>
      <c r="BK218" s="242" t="str">
        <f t="shared" si="94"/>
        <v>-</v>
      </c>
      <c r="BL218" s="242" t="str">
        <f t="shared" si="94"/>
        <v>-</v>
      </c>
      <c r="BM218" s="245" t="str" cm="1">
        <f t="array" ref="BM218">IFERROR(INDEX($CD$38:$CD$41, $BT218), "-")</f>
        <v>-</v>
      </c>
      <c r="BN218" s="242" t="str" cm="1">
        <f t="array" ref="BN218">IFERROR(INDEX($CD$38:$CD$41, $BS218), "-")</f>
        <v>-</v>
      </c>
      <c r="BO218" s="242">
        <f t="shared" si="95"/>
        <v>0</v>
      </c>
      <c r="BP218" s="242">
        <f t="shared" si="96"/>
        <v>0</v>
      </c>
      <c r="BQ218" s="247" t="str">
        <f t="shared" si="79"/>
        <v>-</v>
      </c>
      <c r="BR218" s="247" t="str">
        <f t="shared" si="80"/>
        <v>-</v>
      </c>
      <c r="BS218" s="247" t="str">
        <f t="shared" si="81"/>
        <v>-</v>
      </c>
      <c r="BT218" s="247" t="str">
        <f t="shared" si="82"/>
        <v>-</v>
      </c>
      <c r="BU218" s="247">
        <f t="shared" si="97"/>
        <v>0</v>
      </c>
      <c r="BV218" s="247" t="str">
        <f t="shared" si="98"/>
        <v>-</v>
      </c>
      <c r="BW218" s="232"/>
      <c r="CF218" s="232"/>
    </row>
    <row r="219" spans="1:84" ht="12.75" customHeight="1" x14ac:dyDescent="0.2">
      <c r="A219" s="240"/>
      <c r="B219" s="228">
        <v>196</v>
      </c>
      <c r="C219" s="137"/>
      <c r="D219" s="65"/>
      <c r="E219" s="241" t="str">
        <f>IF(ISBLANK(D219), "", VLOOKUP(D219, Z!$A$2:$C$4127, 3, FALSE))</f>
        <v/>
      </c>
      <c r="F219" s="138"/>
      <c r="G219" s="120"/>
      <c r="H219" s="120"/>
      <c r="I219" s="120"/>
      <c r="J219" s="120"/>
      <c r="K219" s="139"/>
      <c r="L219" s="168"/>
      <c r="M219" s="139"/>
      <c r="N219" s="139"/>
      <c r="O219" s="242">
        <f t="shared" si="78"/>
        <v>0</v>
      </c>
      <c r="P219" s="139"/>
      <c r="Q219" s="242">
        <f t="shared" si="83"/>
        <v>0</v>
      </c>
      <c r="R219" s="242" t="str">
        <f t="shared" si="84"/>
        <v>-</v>
      </c>
      <c r="S219" s="140"/>
      <c r="T219" s="141"/>
      <c r="U219" s="120"/>
      <c r="V219" s="139"/>
      <c r="W219" s="166"/>
      <c r="X219" s="243">
        <f t="shared" si="85"/>
        <v>0</v>
      </c>
      <c r="Y219" s="140"/>
      <c r="Z219" s="141"/>
      <c r="AA219" s="139"/>
      <c r="AB219" s="120"/>
      <c r="AC219" s="139"/>
      <c r="AD219" s="166"/>
      <c r="AE219" s="243">
        <f t="shared" si="86"/>
        <v>0</v>
      </c>
      <c r="AF219" s="142"/>
      <c r="AG219" s="137"/>
      <c r="AH219" s="65"/>
      <c r="AI219" s="241" t="str">
        <f>IF(ISBLANK(AH219), "", VLOOKUP(AH219, Z!$A$2:$C$4127, 3, FALSE))</f>
        <v/>
      </c>
      <c r="AJ219" s="143"/>
      <c r="AK219" s="244">
        <f t="shared" si="87"/>
        <v>0</v>
      </c>
      <c r="AL219" s="232"/>
      <c r="AM219" s="242">
        <f t="shared" si="88"/>
        <v>0</v>
      </c>
      <c r="AN219" s="228">
        <f>15</f>
        <v>15</v>
      </c>
      <c r="AO219" s="228">
        <v>0.75</v>
      </c>
      <c r="AP219" s="242" t="str">
        <f t="shared" si="89"/>
        <v>-</v>
      </c>
      <c r="AQ219" s="242" t="str">
        <f t="shared" si="90"/>
        <v>-</v>
      </c>
      <c r="AR219" s="245" t="str" cm="1">
        <f t="array" ref="AR219">IF($AM$20="A",
IFERROR(INDEX($BZ$33:$CC$35, $BQ219,), "-"),
IFERROR(INDEX(($BZ$26:$CC$28,$BZ$29:$CC$31), $BQ219, , $BR219), "-"))</f>
        <v>-</v>
      </c>
      <c r="AS219" s="245"/>
      <c r="AT219" s="245"/>
      <c r="AU219" s="245"/>
      <c r="AV219" s="246" t="str" cm="1">
        <f t="array" ref="AV219">IF($AM$20="A",
IFERROR(INDEX($CE$33:$CE$35, $BQ219), "-"),
IFERROR(INDEX(($CE$26:$CE$28, $CE$29:$CE$31), $BQ219, , $BR219), "-"))</f>
        <v>-</v>
      </c>
      <c r="AW219" s="242" t="str">
        <f t="shared" si="91"/>
        <v>-</v>
      </c>
      <c r="AX219" s="242" t="str">
        <f t="shared" si="91"/>
        <v>-</v>
      </c>
      <c r="AY219" s="242" t="str">
        <f t="shared" si="91"/>
        <v>-</v>
      </c>
      <c r="AZ219" s="242" t="str">
        <f t="shared" si="91"/>
        <v>-</v>
      </c>
      <c r="BA219" s="242" t="str">
        <f t="shared" si="92"/>
        <v>-</v>
      </c>
      <c r="BB219" s="242" t="str">
        <f t="shared" si="92"/>
        <v>-</v>
      </c>
      <c r="BC219" s="242" t="str">
        <f t="shared" si="92"/>
        <v>-</v>
      </c>
      <c r="BD219" s="242" t="str">
        <f t="shared" si="92"/>
        <v>-</v>
      </c>
      <c r="BE219" s="242" t="str">
        <f t="shared" si="93"/>
        <v>-</v>
      </c>
      <c r="BF219" s="242" t="str">
        <f t="shared" si="93"/>
        <v>-</v>
      </c>
      <c r="BG219" s="242" t="str">
        <f t="shared" si="93"/>
        <v>-</v>
      </c>
      <c r="BH219" s="242" t="str">
        <f t="shared" si="93"/>
        <v>-</v>
      </c>
      <c r="BI219" s="242" t="str">
        <f t="shared" si="94"/>
        <v>-</v>
      </c>
      <c r="BJ219" s="242" t="str">
        <f t="shared" si="94"/>
        <v>-</v>
      </c>
      <c r="BK219" s="242" t="str">
        <f t="shared" si="94"/>
        <v>-</v>
      </c>
      <c r="BL219" s="242" t="str">
        <f t="shared" si="94"/>
        <v>-</v>
      </c>
      <c r="BM219" s="245" t="str" cm="1">
        <f t="array" ref="BM219">IFERROR(INDEX($CD$38:$CD$41, $BT219), "-")</f>
        <v>-</v>
      </c>
      <c r="BN219" s="242" t="str" cm="1">
        <f t="array" ref="BN219">IFERROR(INDEX($CD$38:$CD$41, $BS219), "-")</f>
        <v>-</v>
      </c>
      <c r="BO219" s="242">
        <f t="shared" si="95"/>
        <v>0</v>
      </c>
      <c r="BP219" s="242">
        <f t="shared" si="96"/>
        <v>0</v>
      </c>
      <c r="BQ219" s="247" t="str">
        <f t="shared" si="79"/>
        <v>-</v>
      </c>
      <c r="BR219" s="247" t="str">
        <f t="shared" si="80"/>
        <v>-</v>
      </c>
      <c r="BS219" s="247" t="str">
        <f t="shared" si="81"/>
        <v>-</v>
      </c>
      <c r="BT219" s="247" t="str">
        <f t="shared" si="82"/>
        <v>-</v>
      </c>
      <c r="BU219" s="247">
        <f t="shared" si="97"/>
        <v>0</v>
      </c>
      <c r="BV219" s="247" t="str">
        <f t="shared" si="98"/>
        <v>-</v>
      </c>
      <c r="BW219" s="232"/>
      <c r="CF219" s="232"/>
    </row>
    <row r="220" spans="1:84" ht="12.75" customHeight="1" x14ac:dyDescent="0.2">
      <c r="A220" s="240"/>
      <c r="B220" s="228">
        <v>197</v>
      </c>
      <c r="C220" s="137"/>
      <c r="D220" s="65"/>
      <c r="E220" s="241" t="str">
        <f>IF(ISBLANK(D220), "", VLOOKUP(D220, Z!$A$2:$C$4127, 3, FALSE))</f>
        <v/>
      </c>
      <c r="F220" s="138"/>
      <c r="G220" s="120"/>
      <c r="H220" s="120"/>
      <c r="I220" s="120"/>
      <c r="J220" s="120"/>
      <c r="K220" s="139"/>
      <c r="L220" s="168"/>
      <c r="M220" s="139"/>
      <c r="N220" s="139"/>
      <c r="O220" s="242">
        <f t="shared" si="78"/>
        <v>0</v>
      </c>
      <c r="P220" s="139"/>
      <c r="Q220" s="242">
        <f t="shared" si="83"/>
        <v>0</v>
      </c>
      <c r="R220" s="242" t="str">
        <f t="shared" si="84"/>
        <v>-</v>
      </c>
      <c r="S220" s="140"/>
      <c r="T220" s="141"/>
      <c r="U220" s="120"/>
      <c r="V220" s="139"/>
      <c r="W220" s="166"/>
      <c r="X220" s="243">
        <f t="shared" si="85"/>
        <v>0</v>
      </c>
      <c r="Y220" s="140"/>
      <c r="Z220" s="141"/>
      <c r="AA220" s="139"/>
      <c r="AB220" s="120"/>
      <c r="AC220" s="139"/>
      <c r="AD220" s="166"/>
      <c r="AE220" s="243">
        <f t="shared" si="86"/>
        <v>0</v>
      </c>
      <c r="AF220" s="142"/>
      <c r="AG220" s="137"/>
      <c r="AH220" s="65"/>
      <c r="AI220" s="241" t="str">
        <f>IF(ISBLANK(AH220), "", VLOOKUP(AH220, Z!$A$2:$C$4127, 3, FALSE))</f>
        <v/>
      </c>
      <c r="AJ220" s="143"/>
      <c r="AK220" s="244">
        <f t="shared" si="87"/>
        <v>0</v>
      </c>
      <c r="AL220" s="232"/>
      <c r="AM220" s="242">
        <f t="shared" si="88"/>
        <v>0</v>
      </c>
      <c r="AN220" s="228">
        <f>15</f>
        <v>15</v>
      </c>
      <c r="AO220" s="228">
        <v>0.75</v>
      </c>
      <c r="AP220" s="242" t="str">
        <f t="shared" si="89"/>
        <v>-</v>
      </c>
      <c r="AQ220" s="242" t="str">
        <f t="shared" si="90"/>
        <v>-</v>
      </c>
      <c r="AR220" s="245" t="str" cm="1">
        <f t="array" ref="AR220">IF($AM$20="A",
IFERROR(INDEX($BZ$33:$CC$35, $BQ220,), "-"),
IFERROR(INDEX(($BZ$26:$CC$28,$BZ$29:$CC$31), $BQ220, , $BR220), "-"))</f>
        <v>-</v>
      </c>
      <c r="AS220" s="245"/>
      <c r="AT220" s="245"/>
      <c r="AU220" s="245"/>
      <c r="AV220" s="246" t="str" cm="1">
        <f t="array" ref="AV220">IF($AM$20="A",
IFERROR(INDEX($CE$33:$CE$35, $BQ220), "-"),
IFERROR(INDEX(($CE$26:$CE$28, $CE$29:$CE$31), $BQ220, , $BR220), "-"))</f>
        <v>-</v>
      </c>
      <c r="AW220" s="242" t="str">
        <f t="shared" si="91"/>
        <v>-</v>
      </c>
      <c r="AX220" s="242" t="str">
        <f t="shared" si="91"/>
        <v>-</v>
      </c>
      <c r="AY220" s="242" t="str">
        <f t="shared" si="91"/>
        <v>-</v>
      </c>
      <c r="AZ220" s="242" t="str">
        <f t="shared" si="91"/>
        <v>-</v>
      </c>
      <c r="BA220" s="242" t="str">
        <f t="shared" si="92"/>
        <v>-</v>
      </c>
      <c r="BB220" s="242" t="str">
        <f t="shared" si="92"/>
        <v>-</v>
      </c>
      <c r="BC220" s="242" t="str">
        <f t="shared" si="92"/>
        <v>-</v>
      </c>
      <c r="BD220" s="242" t="str">
        <f t="shared" si="92"/>
        <v>-</v>
      </c>
      <c r="BE220" s="242" t="str">
        <f t="shared" si="93"/>
        <v>-</v>
      </c>
      <c r="BF220" s="242" t="str">
        <f t="shared" si="93"/>
        <v>-</v>
      </c>
      <c r="BG220" s="242" t="str">
        <f t="shared" si="93"/>
        <v>-</v>
      </c>
      <c r="BH220" s="242" t="str">
        <f t="shared" si="93"/>
        <v>-</v>
      </c>
      <c r="BI220" s="242" t="str">
        <f t="shared" si="94"/>
        <v>-</v>
      </c>
      <c r="BJ220" s="242" t="str">
        <f t="shared" si="94"/>
        <v>-</v>
      </c>
      <c r="BK220" s="242" t="str">
        <f t="shared" si="94"/>
        <v>-</v>
      </c>
      <c r="BL220" s="242" t="str">
        <f t="shared" si="94"/>
        <v>-</v>
      </c>
      <c r="BM220" s="245" t="str" cm="1">
        <f t="array" ref="BM220">IFERROR(INDEX($CD$38:$CD$41, $BT220), "-")</f>
        <v>-</v>
      </c>
      <c r="BN220" s="242" t="str" cm="1">
        <f t="array" ref="BN220">IFERROR(INDEX($CD$38:$CD$41, $BS220), "-")</f>
        <v>-</v>
      </c>
      <c r="BO220" s="242">
        <f t="shared" si="95"/>
        <v>0</v>
      </c>
      <c r="BP220" s="242">
        <f t="shared" si="96"/>
        <v>0</v>
      </c>
      <c r="BQ220" s="247" t="str">
        <f t="shared" si="79"/>
        <v>-</v>
      </c>
      <c r="BR220" s="247" t="str">
        <f t="shared" si="80"/>
        <v>-</v>
      </c>
      <c r="BS220" s="247" t="str">
        <f t="shared" si="81"/>
        <v>-</v>
      </c>
      <c r="BT220" s="247" t="str">
        <f t="shared" si="82"/>
        <v>-</v>
      </c>
      <c r="BU220" s="247">
        <f t="shared" si="97"/>
        <v>0</v>
      </c>
      <c r="BV220" s="247" t="str">
        <f t="shared" si="98"/>
        <v>-</v>
      </c>
      <c r="BW220" s="232"/>
      <c r="CF220" s="232"/>
    </row>
    <row r="221" spans="1:84" ht="12.75" customHeight="1" x14ac:dyDescent="0.2">
      <c r="A221" s="240"/>
      <c r="B221" s="228">
        <v>198</v>
      </c>
      <c r="C221" s="137"/>
      <c r="D221" s="65"/>
      <c r="E221" s="241" t="str">
        <f>IF(ISBLANK(D221), "", VLOOKUP(D221, Z!$A$2:$C$4127, 3, FALSE))</f>
        <v/>
      </c>
      <c r="F221" s="138"/>
      <c r="G221" s="120"/>
      <c r="H221" s="120"/>
      <c r="I221" s="120"/>
      <c r="J221" s="120"/>
      <c r="K221" s="139"/>
      <c r="L221" s="168"/>
      <c r="M221" s="139"/>
      <c r="N221" s="139"/>
      <c r="O221" s="242">
        <f t="shared" si="78"/>
        <v>0</v>
      </c>
      <c r="P221" s="139"/>
      <c r="Q221" s="242">
        <f t="shared" si="83"/>
        <v>0</v>
      </c>
      <c r="R221" s="242" t="str">
        <f t="shared" si="84"/>
        <v>-</v>
      </c>
      <c r="S221" s="140"/>
      <c r="T221" s="141"/>
      <c r="U221" s="120"/>
      <c r="V221" s="139"/>
      <c r="W221" s="166"/>
      <c r="X221" s="243">
        <f t="shared" si="85"/>
        <v>0</v>
      </c>
      <c r="Y221" s="140"/>
      <c r="Z221" s="141"/>
      <c r="AA221" s="139"/>
      <c r="AB221" s="120"/>
      <c r="AC221" s="139"/>
      <c r="AD221" s="166"/>
      <c r="AE221" s="243">
        <f t="shared" si="86"/>
        <v>0</v>
      </c>
      <c r="AF221" s="142"/>
      <c r="AG221" s="137"/>
      <c r="AH221" s="65"/>
      <c r="AI221" s="241" t="str">
        <f>IF(ISBLANK(AH221), "", VLOOKUP(AH221, Z!$A$2:$C$4127, 3, FALSE))</f>
        <v/>
      </c>
      <c r="AJ221" s="143"/>
      <c r="AK221" s="244">
        <f t="shared" si="87"/>
        <v>0</v>
      </c>
      <c r="AL221" s="232"/>
      <c r="AM221" s="242">
        <f t="shared" si="88"/>
        <v>0</v>
      </c>
      <c r="AN221" s="228">
        <f>15</f>
        <v>15</v>
      </c>
      <c r="AO221" s="228">
        <v>0.75</v>
      </c>
      <c r="AP221" s="242" t="str">
        <f t="shared" si="89"/>
        <v>-</v>
      </c>
      <c r="AQ221" s="242" t="str">
        <f t="shared" si="90"/>
        <v>-</v>
      </c>
      <c r="AR221" s="245" t="str" cm="1">
        <f t="array" ref="AR221">IF($AM$20="A",
IFERROR(INDEX($BZ$33:$CC$35, $BQ221,), "-"),
IFERROR(INDEX(($BZ$26:$CC$28,$BZ$29:$CC$31), $BQ221, , $BR221), "-"))</f>
        <v>-</v>
      </c>
      <c r="AS221" s="245"/>
      <c r="AT221" s="245"/>
      <c r="AU221" s="245"/>
      <c r="AV221" s="246" t="str" cm="1">
        <f t="array" ref="AV221">IF($AM$20="A",
IFERROR(INDEX($CE$33:$CE$35, $BQ221), "-"),
IFERROR(INDEX(($CE$26:$CE$28, $CE$29:$CE$31), $BQ221, , $BR221), "-"))</f>
        <v>-</v>
      </c>
      <c r="AW221" s="242" t="str">
        <f t="shared" si="91"/>
        <v>-</v>
      </c>
      <c r="AX221" s="242" t="str">
        <f t="shared" si="91"/>
        <v>-</v>
      </c>
      <c r="AY221" s="242" t="str">
        <f t="shared" si="91"/>
        <v>-</v>
      </c>
      <c r="AZ221" s="242" t="str">
        <f t="shared" si="91"/>
        <v>-</v>
      </c>
      <c r="BA221" s="242" t="str">
        <f t="shared" si="92"/>
        <v>-</v>
      </c>
      <c r="BB221" s="242" t="str">
        <f t="shared" si="92"/>
        <v>-</v>
      </c>
      <c r="BC221" s="242" t="str">
        <f t="shared" si="92"/>
        <v>-</v>
      </c>
      <c r="BD221" s="242" t="str">
        <f t="shared" si="92"/>
        <v>-</v>
      </c>
      <c r="BE221" s="242" t="str">
        <f t="shared" si="93"/>
        <v>-</v>
      </c>
      <c r="BF221" s="242" t="str">
        <f t="shared" si="93"/>
        <v>-</v>
      </c>
      <c r="BG221" s="242" t="str">
        <f t="shared" si="93"/>
        <v>-</v>
      </c>
      <c r="BH221" s="242" t="str">
        <f t="shared" si="93"/>
        <v>-</v>
      </c>
      <c r="BI221" s="242" t="str">
        <f t="shared" si="94"/>
        <v>-</v>
      </c>
      <c r="BJ221" s="242" t="str">
        <f t="shared" si="94"/>
        <v>-</v>
      </c>
      <c r="BK221" s="242" t="str">
        <f t="shared" si="94"/>
        <v>-</v>
      </c>
      <c r="BL221" s="242" t="str">
        <f t="shared" si="94"/>
        <v>-</v>
      </c>
      <c r="BM221" s="245" t="str" cm="1">
        <f t="array" ref="BM221">IFERROR(INDEX($CD$38:$CD$41, $BT221), "-")</f>
        <v>-</v>
      </c>
      <c r="BN221" s="242" t="str" cm="1">
        <f t="array" ref="BN221">IFERROR(INDEX($CD$38:$CD$41, $BS221), "-")</f>
        <v>-</v>
      </c>
      <c r="BO221" s="242">
        <f t="shared" si="95"/>
        <v>0</v>
      </c>
      <c r="BP221" s="242">
        <f t="shared" si="96"/>
        <v>0</v>
      </c>
      <c r="BQ221" s="247" t="str">
        <f t="shared" si="79"/>
        <v>-</v>
      </c>
      <c r="BR221" s="247" t="str">
        <f t="shared" si="80"/>
        <v>-</v>
      </c>
      <c r="BS221" s="247" t="str">
        <f t="shared" si="81"/>
        <v>-</v>
      </c>
      <c r="BT221" s="247" t="str">
        <f t="shared" si="82"/>
        <v>-</v>
      </c>
      <c r="BU221" s="247">
        <f t="shared" si="97"/>
        <v>0</v>
      </c>
      <c r="BV221" s="247" t="str">
        <f t="shared" si="98"/>
        <v>-</v>
      </c>
      <c r="BW221" s="232"/>
      <c r="CF221" s="232"/>
    </row>
    <row r="222" spans="1:84" ht="12.75" customHeight="1" x14ac:dyDescent="0.2">
      <c r="A222" s="240"/>
      <c r="B222" s="228">
        <v>199</v>
      </c>
      <c r="C222" s="137"/>
      <c r="D222" s="65"/>
      <c r="E222" s="241" t="str">
        <f>IF(ISBLANK(D222), "", VLOOKUP(D222, Z!$A$2:$C$4127, 3, FALSE))</f>
        <v/>
      </c>
      <c r="F222" s="138"/>
      <c r="G222" s="120"/>
      <c r="H222" s="120"/>
      <c r="I222" s="120"/>
      <c r="J222" s="120"/>
      <c r="K222" s="139"/>
      <c r="L222" s="168"/>
      <c r="M222" s="139"/>
      <c r="N222" s="139"/>
      <c r="O222" s="242">
        <f t="shared" si="78"/>
        <v>0</v>
      </c>
      <c r="P222" s="139"/>
      <c r="Q222" s="242">
        <f t="shared" si="83"/>
        <v>0</v>
      </c>
      <c r="R222" s="242" t="str">
        <f t="shared" si="84"/>
        <v>-</v>
      </c>
      <c r="S222" s="140"/>
      <c r="T222" s="141"/>
      <c r="U222" s="120"/>
      <c r="V222" s="139"/>
      <c r="W222" s="166"/>
      <c r="X222" s="243">
        <f t="shared" si="85"/>
        <v>0</v>
      </c>
      <c r="Y222" s="140"/>
      <c r="Z222" s="141"/>
      <c r="AA222" s="139"/>
      <c r="AB222" s="120"/>
      <c r="AC222" s="139"/>
      <c r="AD222" s="166"/>
      <c r="AE222" s="243">
        <f t="shared" si="86"/>
        <v>0</v>
      </c>
      <c r="AF222" s="142"/>
      <c r="AG222" s="137"/>
      <c r="AH222" s="65"/>
      <c r="AI222" s="241" t="str">
        <f>IF(ISBLANK(AH222), "", VLOOKUP(AH222, Z!$A$2:$C$4127, 3, FALSE))</f>
        <v/>
      </c>
      <c r="AJ222" s="143"/>
      <c r="AK222" s="244">
        <f t="shared" si="87"/>
        <v>0</v>
      </c>
      <c r="AL222" s="232"/>
      <c r="AM222" s="242">
        <f t="shared" si="88"/>
        <v>0</v>
      </c>
      <c r="AN222" s="228">
        <f>15</f>
        <v>15</v>
      </c>
      <c r="AO222" s="228">
        <v>0.75</v>
      </c>
      <c r="AP222" s="242" t="str">
        <f t="shared" si="89"/>
        <v>-</v>
      </c>
      <c r="AQ222" s="242" t="str">
        <f t="shared" si="90"/>
        <v>-</v>
      </c>
      <c r="AR222" s="245" t="str" cm="1">
        <f t="array" ref="AR222">IF($AM$20="A",
IFERROR(INDEX($BZ$33:$CC$35, $BQ222,), "-"),
IFERROR(INDEX(($BZ$26:$CC$28,$BZ$29:$CC$31), $BQ222, , $BR222), "-"))</f>
        <v>-</v>
      </c>
      <c r="AS222" s="245"/>
      <c r="AT222" s="245"/>
      <c r="AU222" s="245"/>
      <c r="AV222" s="246" t="str" cm="1">
        <f t="array" ref="AV222">IF($AM$20="A",
IFERROR(INDEX($CE$33:$CE$35, $BQ222), "-"),
IFERROR(INDEX(($CE$26:$CE$28, $CE$29:$CE$31), $BQ222, , $BR222), "-"))</f>
        <v>-</v>
      </c>
      <c r="AW222" s="242" t="str">
        <f t="shared" si="91"/>
        <v>-</v>
      </c>
      <c r="AX222" s="242" t="str">
        <f t="shared" si="91"/>
        <v>-</v>
      </c>
      <c r="AY222" s="242" t="str">
        <f t="shared" si="91"/>
        <v>-</v>
      </c>
      <c r="AZ222" s="242" t="str">
        <f t="shared" si="91"/>
        <v>-</v>
      </c>
      <c r="BA222" s="242" t="str">
        <f t="shared" si="92"/>
        <v>-</v>
      </c>
      <c r="BB222" s="242" t="str">
        <f t="shared" si="92"/>
        <v>-</v>
      </c>
      <c r="BC222" s="242" t="str">
        <f t="shared" si="92"/>
        <v>-</v>
      </c>
      <c r="BD222" s="242" t="str">
        <f t="shared" si="92"/>
        <v>-</v>
      </c>
      <c r="BE222" s="242" t="str">
        <f t="shared" si="93"/>
        <v>-</v>
      </c>
      <c r="BF222" s="242" t="str">
        <f t="shared" si="93"/>
        <v>-</v>
      </c>
      <c r="BG222" s="242" t="str">
        <f t="shared" si="93"/>
        <v>-</v>
      </c>
      <c r="BH222" s="242" t="str">
        <f t="shared" si="93"/>
        <v>-</v>
      </c>
      <c r="BI222" s="242" t="str">
        <f t="shared" si="94"/>
        <v>-</v>
      </c>
      <c r="BJ222" s="242" t="str">
        <f t="shared" si="94"/>
        <v>-</v>
      </c>
      <c r="BK222" s="242" t="str">
        <f t="shared" si="94"/>
        <v>-</v>
      </c>
      <c r="BL222" s="242" t="str">
        <f t="shared" si="94"/>
        <v>-</v>
      </c>
      <c r="BM222" s="245" t="str" cm="1">
        <f t="array" ref="BM222">IFERROR(INDEX($CD$38:$CD$41, $BT222), "-")</f>
        <v>-</v>
      </c>
      <c r="BN222" s="242" t="str" cm="1">
        <f t="array" ref="BN222">IFERROR(INDEX($CD$38:$CD$41, $BS222), "-")</f>
        <v>-</v>
      </c>
      <c r="BO222" s="242">
        <f t="shared" si="95"/>
        <v>0</v>
      </c>
      <c r="BP222" s="242">
        <f t="shared" si="96"/>
        <v>0</v>
      </c>
      <c r="BQ222" s="247" t="str">
        <f t="shared" si="79"/>
        <v>-</v>
      </c>
      <c r="BR222" s="247" t="str">
        <f t="shared" si="80"/>
        <v>-</v>
      </c>
      <c r="BS222" s="247" t="str">
        <f t="shared" si="81"/>
        <v>-</v>
      </c>
      <c r="BT222" s="247" t="str">
        <f t="shared" si="82"/>
        <v>-</v>
      </c>
      <c r="BU222" s="247">
        <f t="shared" si="97"/>
        <v>0</v>
      </c>
      <c r="BV222" s="247" t="str">
        <f t="shared" si="98"/>
        <v>-</v>
      </c>
      <c r="BW222" s="232"/>
      <c r="CF222" s="232"/>
    </row>
    <row r="223" spans="1:84" ht="12.75" customHeight="1" x14ac:dyDescent="0.2">
      <c r="A223" s="240"/>
      <c r="B223" s="228">
        <v>200</v>
      </c>
      <c r="C223" s="137"/>
      <c r="D223" s="65"/>
      <c r="E223" s="241" t="str">
        <f>IF(ISBLANK(D223), "", VLOOKUP(D223, Z!$A$2:$C$4127, 3, FALSE))</f>
        <v/>
      </c>
      <c r="F223" s="138"/>
      <c r="G223" s="120"/>
      <c r="H223" s="120"/>
      <c r="I223" s="120"/>
      <c r="J223" s="120"/>
      <c r="K223" s="139"/>
      <c r="L223" s="168"/>
      <c r="M223" s="139"/>
      <c r="N223" s="139"/>
      <c r="O223" s="242">
        <f t="shared" si="78"/>
        <v>0</v>
      </c>
      <c r="P223" s="139"/>
      <c r="Q223" s="242">
        <f t="shared" si="83"/>
        <v>0</v>
      </c>
      <c r="R223" s="242" t="str">
        <f t="shared" si="84"/>
        <v>-</v>
      </c>
      <c r="S223" s="140"/>
      <c r="T223" s="141"/>
      <c r="U223" s="120"/>
      <c r="V223" s="139"/>
      <c r="W223" s="166"/>
      <c r="X223" s="243">
        <f t="shared" si="85"/>
        <v>0</v>
      </c>
      <c r="Y223" s="140"/>
      <c r="Z223" s="141"/>
      <c r="AA223" s="139"/>
      <c r="AB223" s="120"/>
      <c r="AC223" s="139"/>
      <c r="AD223" s="166"/>
      <c r="AE223" s="243">
        <f t="shared" si="86"/>
        <v>0</v>
      </c>
      <c r="AF223" s="142"/>
      <c r="AG223" s="137"/>
      <c r="AH223" s="65"/>
      <c r="AI223" s="241" t="str">
        <f>IF(ISBLANK(AH223), "", VLOOKUP(AH223, Z!$A$2:$C$4127, 3, FALSE))</f>
        <v/>
      </c>
      <c r="AJ223" s="143"/>
      <c r="AK223" s="244">
        <f t="shared" si="87"/>
        <v>0</v>
      </c>
      <c r="AL223" s="232"/>
      <c r="AM223" s="242">
        <f t="shared" si="88"/>
        <v>0</v>
      </c>
      <c r="AN223" s="228">
        <f>15</f>
        <v>15</v>
      </c>
      <c r="AO223" s="228">
        <v>0.75</v>
      </c>
      <c r="AP223" s="242" t="str">
        <f t="shared" si="89"/>
        <v>-</v>
      </c>
      <c r="AQ223" s="242" t="str">
        <f t="shared" si="90"/>
        <v>-</v>
      </c>
      <c r="AR223" s="245" t="str" cm="1">
        <f t="array" ref="AR223">IF($AM$20="A",
IFERROR(INDEX($BZ$33:$CC$35, $BQ223,), "-"),
IFERROR(INDEX(($BZ$26:$CC$28,$BZ$29:$CC$31), $BQ223, , $BR223), "-"))</f>
        <v>-</v>
      </c>
      <c r="AS223" s="245"/>
      <c r="AT223" s="245"/>
      <c r="AU223" s="245"/>
      <c r="AV223" s="246" t="str" cm="1">
        <f t="array" ref="AV223">IF($AM$20="A",
IFERROR(INDEX($CE$33:$CE$35, $BQ223), "-"),
IFERROR(INDEX(($CE$26:$CE$28, $CE$29:$CE$31), $BQ223, , $BR223), "-"))</f>
        <v>-</v>
      </c>
      <c r="AW223" s="242" t="str">
        <f t="shared" si="91"/>
        <v>-</v>
      </c>
      <c r="AX223" s="242" t="str">
        <f t="shared" si="91"/>
        <v>-</v>
      </c>
      <c r="AY223" s="242" t="str">
        <f t="shared" si="91"/>
        <v>-</v>
      </c>
      <c r="AZ223" s="242" t="str">
        <f t="shared" si="91"/>
        <v>-</v>
      </c>
      <c r="BA223" s="242" t="str">
        <f t="shared" si="92"/>
        <v>-</v>
      </c>
      <c r="BB223" s="242" t="str">
        <f t="shared" si="92"/>
        <v>-</v>
      </c>
      <c r="BC223" s="242" t="str">
        <f t="shared" si="92"/>
        <v>-</v>
      </c>
      <c r="BD223" s="242" t="str">
        <f t="shared" si="92"/>
        <v>-</v>
      </c>
      <c r="BE223" s="242" t="str">
        <f t="shared" si="93"/>
        <v>-</v>
      </c>
      <c r="BF223" s="242" t="str">
        <f t="shared" si="93"/>
        <v>-</v>
      </c>
      <c r="BG223" s="242" t="str">
        <f t="shared" si="93"/>
        <v>-</v>
      </c>
      <c r="BH223" s="242" t="str">
        <f t="shared" si="93"/>
        <v>-</v>
      </c>
      <c r="BI223" s="242" t="str">
        <f t="shared" si="94"/>
        <v>-</v>
      </c>
      <c r="BJ223" s="242" t="str">
        <f t="shared" si="94"/>
        <v>-</v>
      </c>
      <c r="BK223" s="242" t="str">
        <f t="shared" si="94"/>
        <v>-</v>
      </c>
      <c r="BL223" s="242" t="str">
        <f t="shared" si="94"/>
        <v>-</v>
      </c>
      <c r="BM223" s="245" t="str" cm="1">
        <f t="array" ref="BM223">IFERROR(INDEX($CD$38:$CD$41, $BT223), "-")</f>
        <v>-</v>
      </c>
      <c r="BN223" s="242" t="str" cm="1">
        <f t="array" ref="BN223">IFERROR(INDEX($CD$38:$CD$41, $BS223), "-")</f>
        <v>-</v>
      </c>
      <c r="BO223" s="242">
        <f t="shared" si="95"/>
        <v>0</v>
      </c>
      <c r="BP223" s="242">
        <f t="shared" si="96"/>
        <v>0</v>
      </c>
      <c r="BQ223" s="247" t="str">
        <f t="shared" si="79"/>
        <v>-</v>
      </c>
      <c r="BR223" s="247" t="str">
        <f t="shared" si="80"/>
        <v>-</v>
      </c>
      <c r="BS223" s="247" t="str">
        <f t="shared" si="81"/>
        <v>-</v>
      </c>
      <c r="BT223" s="247" t="str">
        <f t="shared" si="82"/>
        <v>-</v>
      </c>
      <c r="BU223" s="247">
        <f t="shared" si="97"/>
        <v>0</v>
      </c>
      <c r="BV223" s="247" t="str">
        <f t="shared" si="98"/>
        <v>-</v>
      </c>
      <c r="BW223" s="232"/>
      <c r="CF223" s="232"/>
    </row>
    <row r="224" spans="1:84" ht="12.75" customHeight="1" x14ac:dyDescent="0.2">
      <c r="A224" s="240"/>
      <c r="B224" s="228">
        <v>201</v>
      </c>
      <c r="C224" s="137"/>
      <c r="D224" s="65"/>
      <c r="E224" s="241" t="str">
        <f>IF(ISBLANK(D224), "", VLOOKUP(D224, Z!$A$2:$C$4127, 3, FALSE))</f>
        <v/>
      </c>
      <c r="F224" s="138"/>
      <c r="G224" s="120"/>
      <c r="H224" s="120"/>
      <c r="I224" s="120"/>
      <c r="J224" s="120"/>
      <c r="K224" s="139"/>
      <c r="L224" s="168"/>
      <c r="M224" s="139"/>
      <c r="N224" s="139"/>
      <c r="O224" s="242">
        <f t="shared" si="78"/>
        <v>0</v>
      </c>
      <c r="P224" s="139"/>
      <c r="Q224" s="242">
        <f t="shared" si="83"/>
        <v>0</v>
      </c>
      <c r="R224" s="242" t="str">
        <f t="shared" si="84"/>
        <v>-</v>
      </c>
      <c r="S224" s="140"/>
      <c r="T224" s="141"/>
      <c r="U224" s="120"/>
      <c r="V224" s="139"/>
      <c r="W224" s="166"/>
      <c r="X224" s="243">
        <f t="shared" si="85"/>
        <v>0</v>
      </c>
      <c r="Y224" s="140"/>
      <c r="Z224" s="141"/>
      <c r="AA224" s="139"/>
      <c r="AB224" s="120"/>
      <c r="AC224" s="139"/>
      <c r="AD224" s="166"/>
      <c r="AE224" s="243">
        <f t="shared" si="86"/>
        <v>0</v>
      </c>
      <c r="AF224" s="142"/>
      <c r="AG224" s="137"/>
      <c r="AH224" s="65"/>
      <c r="AI224" s="241" t="str">
        <f>IF(ISBLANK(AH224), "", VLOOKUP(AH224, Z!$A$2:$C$4127, 3, FALSE))</f>
        <v/>
      </c>
      <c r="AJ224" s="143"/>
      <c r="AK224" s="244">
        <f t="shared" si="87"/>
        <v>0</v>
      </c>
      <c r="AL224" s="232"/>
      <c r="AM224" s="242">
        <f t="shared" si="88"/>
        <v>0</v>
      </c>
      <c r="AN224" s="228">
        <f>15</f>
        <v>15</v>
      </c>
      <c r="AO224" s="228">
        <v>0.75</v>
      </c>
      <c r="AP224" s="242" t="str">
        <f t="shared" si="89"/>
        <v>-</v>
      </c>
      <c r="AQ224" s="242" t="str">
        <f t="shared" si="90"/>
        <v>-</v>
      </c>
      <c r="AR224" s="245" t="str" cm="1">
        <f t="array" ref="AR224">IF($AM$20="A",
IFERROR(INDEX($BZ$33:$CC$35, $BQ224,), "-"),
IFERROR(INDEX(($BZ$26:$CC$28,$BZ$29:$CC$31), $BQ224, , $BR224), "-"))</f>
        <v>-</v>
      </c>
      <c r="AS224" s="245"/>
      <c r="AT224" s="245"/>
      <c r="AU224" s="245"/>
      <c r="AV224" s="246" t="str" cm="1">
        <f t="array" ref="AV224">IF($AM$20="A",
IFERROR(INDEX($CE$33:$CE$35, $BQ224), "-"),
IFERROR(INDEX(($CE$26:$CE$28, $CE$29:$CE$31), $BQ224, , $BR224), "-"))</f>
        <v>-</v>
      </c>
      <c r="AW224" s="242" t="str">
        <f t="shared" si="91"/>
        <v>-</v>
      </c>
      <c r="AX224" s="242" t="str">
        <f t="shared" si="91"/>
        <v>-</v>
      </c>
      <c r="AY224" s="242" t="str">
        <f t="shared" si="91"/>
        <v>-</v>
      </c>
      <c r="AZ224" s="242" t="str">
        <f t="shared" si="91"/>
        <v>-</v>
      </c>
      <c r="BA224" s="242" t="str">
        <f t="shared" si="92"/>
        <v>-</v>
      </c>
      <c r="BB224" s="242" t="str">
        <f t="shared" si="92"/>
        <v>-</v>
      </c>
      <c r="BC224" s="242" t="str">
        <f t="shared" si="92"/>
        <v>-</v>
      </c>
      <c r="BD224" s="242" t="str">
        <f t="shared" si="92"/>
        <v>-</v>
      </c>
      <c r="BE224" s="242" t="str">
        <f t="shared" si="93"/>
        <v>-</v>
      </c>
      <c r="BF224" s="242" t="str">
        <f t="shared" si="93"/>
        <v>-</v>
      </c>
      <c r="BG224" s="242" t="str">
        <f t="shared" si="93"/>
        <v>-</v>
      </c>
      <c r="BH224" s="242" t="str">
        <f t="shared" si="93"/>
        <v>-</v>
      </c>
      <c r="BI224" s="242" t="str">
        <f t="shared" si="94"/>
        <v>-</v>
      </c>
      <c r="BJ224" s="242" t="str">
        <f t="shared" si="94"/>
        <v>-</v>
      </c>
      <c r="BK224" s="242" t="str">
        <f t="shared" si="94"/>
        <v>-</v>
      </c>
      <c r="BL224" s="242" t="str">
        <f t="shared" si="94"/>
        <v>-</v>
      </c>
      <c r="BM224" s="245" t="str" cm="1">
        <f t="array" ref="BM224">IFERROR(INDEX($CD$38:$CD$41, $BT224), "-")</f>
        <v>-</v>
      </c>
      <c r="BN224" s="242" t="str" cm="1">
        <f t="array" ref="BN224">IFERROR(INDEX($CD$38:$CD$41, $BS224), "-")</f>
        <v>-</v>
      </c>
      <c r="BO224" s="242">
        <f t="shared" si="95"/>
        <v>0</v>
      </c>
      <c r="BP224" s="242">
        <f t="shared" si="96"/>
        <v>0</v>
      </c>
      <c r="BQ224" s="247" t="str">
        <f t="shared" si="79"/>
        <v>-</v>
      </c>
      <c r="BR224" s="247" t="str">
        <f t="shared" si="80"/>
        <v>-</v>
      </c>
      <c r="BS224" s="247" t="str">
        <f t="shared" si="81"/>
        <v>-</v>
      </c>
      <c r="BT224" s="247" t="str">
        <f t="shared" si="82"/>
        <v>-</v>
      </c>
      <c r="BU224" s="247">
        <f t="shared" si="97"/>
        <v>0</v>
      </c>
      <c r="BV224" s="247" t="str">
        <f t="shared" si="98"/>
        <v>-</v>
      </c>
      <c r="BW224" s="232"/>
      <c r="CF224" s="232"/>
    </row>
    <row r="225" spans="1:84" ht="12.75" customHeight="1" x14ac:dyDescent="0.2">
      <c r="A225" s="240"/>
      <c r="B225" s="228">
        <v>202</v>
      </c>
      <c r="C225" s="137"/>
      <c r="D225" s="65"/>
      <c r="E225" s="241" t="str">
        <f>IF(ISBLANK(D225), "", VLOOKUP(D225, Z!$A$2:$C$4127, 3, FALSE))</f>
        <v/>
      </c>
      <c r="F225" s="138"/>
      <c r="G225" s="120"/>
      <c r="H225" s="120"/>
      <c r="I225" s="120"/>
      <c r="J225" s="120"/>
      <c r="K225" s="139"/>
      <c r="L225" s="168"/>
      <c r="M225" s="139"/>
      <c r="N225" s="139"/>
      <c r="O225" s="242">
        <f t="shared" si="78"/>
        <v>0</v>
      </c>
      <c r="P225" s="139"/>
      <c r="Q225" s="242">
        <f t="shared" si="83"/>
        <v>0</v>
      </c>
      <c r="R225" s="242" t="str">
        <f t="shared" si="84"/>
        <v>-</v>
      </c>
      <c r="S225" s="140"/>
      <c r="T225" s="141"/>
      <c r="U225" s="120"/>
      <c r="V225" s="139"/>
      <c r="W225" s="166"/>
      <c r="X225" s="243">
        <f t="shared" si="85"/>
        <v>0</v>
      </c>
      <c r="Y225" s="140"/>
      <c r="Z225" s="141"/>
      <c r="AA225" s="139"/>
      <c r="AB225" s="120"/>
      <c r="AC225" s="139"/>
      <c r="AD225" s="166"/>
      <c r="AE225" s="243">
        <f t="shared" si="86"/>
        <v>0</v>
      </c>
      <c r="AF225" s="142"/>
      <c r="AG225" s="137"/>
      <c r="AH225" s="65"/>
      <c r="AI225" s="241" t="str">
        <f>IF(ISBLANK(AH225), "", VLOOKUP(AH225, Z!$A$2:$C$4127, 3, FALSE))</f>
        <v/>
      </c>
      <c r="AJ225" s="143"/>
      <c r="AK225" s="244">
        <f t="shared" si="87"/>
        <v>0</v>
      </c>
      <c r="AL225" s="232"/>
      <c r="AM225" s="242">
        <f t="shared" si="88"/>
        <v>0</v>
      </c>
      <c r="AN225" s="228">
        <f>15</f>
        <v>15</v>
      </c>
      <c r="AO225" s="228">
        <v>0.75</v>
      </c>
      <c r="AP225" s="242" t="str">
        <f t="shared" si="89"/>
        <v>-</v>
      </c>
      <c r="AQ225" s="242" t="str">
        <f t="shared" si="90"/>
        <v>-</v>
      </c>
      <c r="AR225" s="245" t="str" cm="1">
        <f t="array" ref="AR225">IF($AM$20="A",
IFERROR(INDEX($BZ$33:$CC$35, $BQ225,), "-"),
IFERROR(INDEX(($BZ$26:$CC$28,$BZ$29:$CC$31), $BQ225, , $BR225), "-"))</f>
        <v>-</v>
      </c>
      <c r="AS225" s="245"/>
      <c r="AT225" s="245"/>
      <c r="AU225" s="245"/>
      <c r="AV225" s="246" t="str" cm="1">
        <f t="array" ref="AV225">IF($AM$20="A",
IFERROR(INDEX($CE$33:$CE$35, $BQ225), "-"),
IFERROR(INDEX(($CE$26:$CE$28, $CE$29:$CE$31), $BQ225, , $BR225), "-"))</f>
        <v>-</v>
      </c>
      <c r="AW225" s="242" t="str">
        <f t="shared" si="91"/>
        <v>-</v>
      </c>
      <c r="AX225" s="242" t="str">
        <f t="shared" si="91"/>
        <v>-</v>
      </c>
      <c r="AY225" s="242" t="str">
        <f t="shared" si="91"/>
        <v>-</v>
      </c>
      <c r="AZ225" s="242" t="str">
        <f t="shared" si="91"/>
        <v>-</v>
      </c>
      <c r="BA225" s="242" t="str">
        <f t="shared" si="92"/>
        <v>-</v>
      </c>
      <c r="BB225" s="242" t="str">
        <f t="shared" si="92"/>
        <v>-</v>
      </c>
      <c r="BC225" s="242" t="str">
        <f t="shared" si="92"/>
        <v>-</v>
      </c>
      <c r="BD225" s="242" t="str">
        <f t="shared" si="92"/>
        <v>-</v>
      </c>
      <c r="BE225" s="242" t="str">
        <f t="shared" si="93"/>
        <v>-</v>
      </c>
      <c r="BF225" s="242" t="str">
        <f t="shared" si="93"/>
        <v>-</v>
      </c>
      <c r="BG225" s="242" t="str">
        <f t="shared" si="93"/>
        <v>-</v>
      </c>
      <c r="BH225" s="242" t="str">
        <f t="shared" si="93"/>
        <v>-</v>
      </c>
      <c r="BI225" s="242" t="str">
        <f t="shared" si="94"/>
        <v>-</v>
      </c>
      <c r="BJ225" s="242" t="str">
        <f t="shared" si="94"/>
        <v>-</v>
      </c>
      <c r="BK225" s="242" t="str">
        <f t="shared" si="94"/>
        <v>-</v>
      </c>
      <c r="BL225" s="242" t="str">
        <f t="shared" si="94"/>
        <v>-</v>
      </c>
      <c r="BM225" s="245" t="str" cm="1">
        <f t="array" ref="BM225">IFERROR(INDEX($CD$38:$CD$41, $BT225), "-")</f>
        <v>-</v>
      </c>
      <c r="BN225" s="242" t="str" cm="1">
        <f t="array" ref="BN225">IFERROR(INDEX($CD$38:$CD$41, $BS225), "-")</f>
        <v>-</v>
      </c>
      <c r="BO225" s="242">
        <f t="shared" si="95"/>
        <v>0</v>
      </c>
      <c r="BP225" s="242">
        <f t="shared" si="96"/>
        <v>0</v>
      </c>
      <c r="BQ225" s="247" t="str">
        <f t="shared" si="79"/>
        <v>-</v>
      </c>
      <c r="BR225" s="247" t="str">
        <f t="shared" si="80"/>
        <v>-</v>
      </c>
      <c r="BS225" s="247" t="str">
        <f t="shared" si="81"/>
        <v>-</v>
      </c>
      <c r="BT225" s="247" t="str">
        <f t="shared" si="82"/>
        <v>-</v>
      </c>
      <c r="BU225" s="247">
        <f t="shared" si="97"/>
        <v>0</v>
      </c>
      <c r="BV225" s="247" t="str">
        <f t="shared" si="98"/>
        <v>-</v>
      </c>
      <c r="BW225" s="232"/>
      <c r="CF225" s="232"/>
    </row>
    <row r="226" spans="1:84" ht="12.75" customHeight="1" x14ac:dyDescent="0.2">
      <c r="A226" s="240"/>
      <c r="B226" s="228">
        <v>203</v>
      </c>
      <c r="C226" s="137"/>
      <c r="D226" s="65"/>
      <c r="E226" s="241" t="str">
        <f>IF(ISBLANK(D226), "", VLOOKUP(D226, Z!$A$2:$C$4127, 3, FALSE))</f>
        <v/>
      </c>
      <c r="F226" s="138"/>
      <c r="G226" s="120"/>
      <c r="H226" s="120"/>
      <c r="I226" s="120"/>
      <c r="J226" s="120"/>
      <c r="K226" s="139"/>
      <c r="L226" s="168"/>
      <c r="M226" s="139"/>
      <c r="N226" s="139"/>
      <c r="O226" s="242">
        <f t="shared" si="78"/>
        <v>0</v>
      </c>
      <c r="P226" s="139"/>
      <c r="Q226" s="242">
        <f t="shared" si="83"/>
        <v>0</v>
      </c>
      <c r="R226" s="242" t="str">
        <f t="shared" si="84"/>
        <v>-</v>
      </c>
      <c r="S226" s="140"/>
      <c r="T226" s="141"/>
      <c r="U226" s="120"/>
      <c r="V226" s="139"/>
      <c r="W226" s="166"/>
      <c r="X226" s="243">
        <f t="shared" si="85"/>
        <v>0</v>
      </c>
      <c r="Y226" s="140"/>
      <c r="Z226" s="141"/>
      <c r="AA226" s="139"/>
      <c r="AB226" s="120"/>
      <c r="AC226" s="139"/>
      <c r="AD226" s="166"/>
      <c r="AE226" s="243">
        <f t="shared" si="86"/>
        <v>0</v>
      </c>
      <c r="AF226" s="142"/>
      <c r="AG226" s="137"/>
      <c r="AH226" s="65"/>
      <c r="AI226" s="241" t="str">
        <f>IF(ISBLANK(AH226), "", VLOOKUP(AH226, Z!$A$2:$C$4127, 3, FALSE))</f>
        <v/>
      </c>
      <c r="AJ226" s="143"/>
      <c r="AK226" s="244">
        <f t="shared" si="87"/>
        <v>0</v>
      </c>
      <c r="AL226" s="232"/>
      <c r="AM226" s="242">
        <f t="shared" si="88"/>
        <v>0</v>
      </c>
      <c r="AN226" s="228">
        <f>15</f>
        <v>15</v>
      </c>
      <c r="AO226" s="228">
        <v>0.75</v>
      </c>
      <c r="AP226" s="242" t="str">
        <f t="shared" si="89"/>
        <v>-</v>
      </c>
      <c r="AQ226" s="242" t="str">
        <f t="shared" si="90"/>
        <v>-</v>
      </c>
      <c r="AR226" s="245" t="str" cm="1">
        <f t="array" ref="AR226">IF($AM$20="A",
IFERROR(INDEX($BZ$33:$CC$35, $BQ226,), "-"),
IFERROR(INDEX(($BZ$26:$CC$28,$BZ$29:$CC$31), $BQ226, , $BR226), "-"))</f>
        <v>-</v>
      </c>
      <c r="AS226" s="245"/>
      <c r="AT226" s="245"/>
      <c r="AU226" s="245"/>
      <c r="AV226" s="246" t="str" cm="1">
        <f t="array" ref="AV226">IF($AM$20="A",
IFERROR(INDEX($CE$33:$CE$35, $BQ226), "-"),
IFERROR(INDEX(($CE$26:$CE$28, $CE$29:$CE$31), $BQ226, , $BR226), "-"))</f>
        <v>-</v>
      </c>
      <c r="AW226" s="242" t="str">
        <f t="shared" si="91"/>
        <v>-</v>
      </c>
      <c r="AX226" s="242" t="str">
        <f t="shared" si="91"/>
        <v>-</v>
      </c>
      <c r="AY226" s="242" t="str">
        <f t="shared" si="91"/>
        <v>-</v>
      </c>
      <c r="AZ226" s="242" t="str">
        <f t="shared" si="91"/>
        <v>-</v>
      </c>
      <c r="BA226" s="242" t="str">
        <f t="shared" si="92"/>
        <v>-</v>
      </c>
      <c r="BB226" s="242" t="str">
        <f t="shared" si="92"/>
        <v>-</v>
      </c>
      <c r="BC226" s="242" t="str">
        <f t="shared" si="92"/>
        <v>-</v>
      </c>
      <c r="BD226" s="242" t="str">
        <f t="shared" si="92"/>
        <v>-</v>
      </c>
      <c r="BE226" s="242" t="str">
        <f t="shared" si="93"/>
        <v>-</v>
      </c>
      <c r="BF226" s="242" t="str">
        <f t="shared" si="93"/>
        <v>-</v>
      </c>
      <c r="BG226" s="242" t="str">
        <f t="shared" si="93"/>
        <v>-</v>
      </c>
      <c r="BH226" s="242" t="str">
        <f t="shared" si="93"/>
        <v>-</v>
      </c>
      <c r="BI226" s="242" t="str">
        <f t="shared" si="94"/>
        <v>-</v>
      </c>
      <c r="BJ226" s="242" t="str">
        <f t="shared" si="94"/>
        <v>-</v>
      </c>
      <c r="BK226" s="242" t="str">
        <f t="shared" si="94"/>
        <v>-</v>
      </c>
      <c r="BL226" s="242" t="str">
        <f t="shared" si="94"/>
        <v>-</v>
      </c>
      <c r="BM226" s="245" t="str" cm="1">
        <f t="array" ref="BM226">IFERROR(INDEX($CD$38:$CD$41, $BT226), "-")</f>
        <v>-</v>
      </c>
      <c r="BN226" s="242" t="str" cm="1">
        <f t="array" ref="BN226">IFERROR(INDEX($CD$38:$CD$41, $BS226), "-")</f>
        <v>-</v>
      </c>
      <c r="BO226" s="242">
        <f t="shared" si="95"/>
        <v>0</v>
      </c>
      <c r="BP226" s="242">
        <f t="shared" si="96"/>
        <v>0</v>
      </c>
      <c r="BQ226" s="247" t="str">
        <f t="shared" si="79"/>
        <v>-</v>
      </c>
      <c r="BR226" s="247" t="str">
        <f t="shared" si="80"/>
        <v>-</v>
      </c>
      <c r="BS226" s="247" t="str">
        <f t="shared" si="81"/>
        <v>-</v>
      </c>
      <c r="BT226" s="247" t="str">
        <f t="shared" si="82"/>
        <v>-</v>
      </c>
      <c r="BU226" s="247">
        <f t="shared" si="97"/>
        <v>0</v>
      </c>
      <c r="BV226" s="247" t="str">
        <f t="shared" si="98"/>
        <v>-</v>
      </c>
      <c r="BW226" s="232"/>
      <c r="CF226" s="232"/>
    </row>
    <row r="227" spans="1:84" ht="12.75" customHeight="1" x14ac:dyDescent="0.2">
      <c r="A227" s="240"/>
      <c r="B227" s="228">
        <v>204</v>
      </c>
      <c r="C227" s="137"/>
      <c r="D227" s="65"/>
      <c r="E227" s="241" t="str">
        <f>IF(ISBLANK(D227), "", VLOOKUP(D227, Z!$A$2:$C$4127, 3, FALSE))</f>
        <v/>
      </c>
      <c r="F227" s="138"/>
      <c r="G227" s="120"/>
      <c r="H227" s="120"/>
      <c r="I227" s="120"/>
      <c r="J227" s="120"/>
      <c r="K227" s="139"/>
      <c r="L227" s="168"/>
      <c r="M227" s="139"/>
      <c r="N227" s="139"/>
      <c r="O227" s="242">
        <f t="shared" si="78"/>
        <v>0</v>
      </c>
      <c r="P227" s="139"/>
      <c r="Q227" s="242">
        <f t="shared" si="83"/>
        <v>0</v>
      </c>
      <c r="R227" s="242" t="str">
        <f t="shared" si="84"/>
        <v>-</v>
      </c>
      <c r="S227" s="140"/>
      <c r="T227" s="141"/>
      <c r="U227" s="120"/>
      <c r="V227" s="139"/>
      <c r="W227" s="166"/>
      <c r="X227" s="243">
        <f t="shared" si="85"/>
        <v>0</v>
      </c>
      <c r="Y227" s="140"/>
      <c r="Z227" s="141"/>
      <c r="AA227" s="139"/>
      <c r="AB227" s="120"/>
      <c r="AC227" s="139"/>
      <c r="AD227" s="166"/>
      <c r="AE227" s="243">
        <f t="shared" si="86"/>
        <v>0</v>
      </c>
      <c r="AF227" s="142"/>
      <c r="AG227" s="137"/>
      <c r="AH227" s="65"/>
      <c r="AI227" s="241" t="str">
        <f>IF(ISBLANK(AH227), "", VLOOKUP(AH227, Z!$A$2:$C$4127, 3, FALSE))</f>
        <v/>
      </c>
      <c r="AJ227" s="143"/>
      <c r="AK227" s="244">
        <f t="shared" si="87"/>
        <v>0</v>
      </c>
      <c r="AL227" s="232"/>
      <c r="AM227" s="242">
        <f t="shared" si="88"/>
        <v>0</v>
      </c>
      <c r="AN227" s="228">
        <f>15</f>
        <v>15</v>
      </c>
      <c r="AO227" s="228">
        <v>0.75</v>
      </c>
      <c r="AP227" s="242" t="str">
        <f t="shared" si="89"/>
        <v>-</v>
      </c>
      <c r="AQ227" s="242" t="str">
        <f t="shared" si="90"/>
        <v>-</v>
      </c>
      <c r="AR227" s="245" t="str" cm="1">
        <f t="array" ref="AR227">IF($AM$20="A",
IFERROR(INDEX($BZ$33:$CC$35, $BQ227,), "-"),
IFERROR(INDEX(($BZ$26:$CC$28,$BZ$29:$CC$31), $BQ227, , $BR227), "-"))</f>
        <v>-</v>
      </c>
      <c r="AS227" s="245"/>
      <c r="AT227" s="245"/>
      <c r="AU227" s="245"/>
      <c r="AV227" s="246" t="str" cm="1">
        <f t="array" ref="AV227">IF($AM$20="A",
IFERROR(INDEX($CE$33:$CE$35, $BQ227), "-"),
IFERROR(INDEX(($CE$26:$CE$28, $CE$29:$CE$31), $BQ227, , $BR227), "-"))</f>
        <v>-</v>
      </c>
      <c r="AW227" s="242" t="str">
        <f t="shared" si="91"/>
        <v>-</v>
      </c>
      <c r="AX227" s="242" t="str">
        <f t="shared" si="91"/>
        <v>-</v>
      </c>
      <c r="AY227" s="242" t="str">
        <f t="shared" si="91"/>
        <v>-</v>
      </c>
      <c r="AZ227" s="242" t="str">
        <f t="shared" si="91"/>
        <v>-</v>
      </c>
      <c r="BA227" s="242" t="str">
        <f t="shared" si="92"/>
        <v>-</v>
      </c>
      <c r="BB227" s="242" t="str">
        <f t="shared" si="92"/>
        <v>-</v>
      </c>
      <c r="BC227" s="242" t="str">
        <f t="shared" si="92"/>
        <v>-</v>
      </c>
      <c r="BD227" s="242" t="str">
        <f t="shared" si="92"/>
        <v>-</v>
      </c>
      <c r="BE227" s="242" t="str">
        <f t="shared" si="93"/>
        <v>-</v>
      </c>
      <c r="BF227" s="242" t="str">
        <f t="shared" si="93"/>
        <v>-</v>
      </c>
      <c r="BG227" s="242" t="str">
        <f t="shared" si="93"/>
        <v>-</v>
      </c>
      <c r="BH227" s="242" t="str">
        <f t="shared" si="93"/>
        <v>-</v>
      </c>
      <c r="BI227" s="242" t="str">
        <f t="shared" si="94"/>
        <v>-</v>
      </c>
      <c r="BJ227" s="242" t="str">
        <f t="shared" si="94"/>
        <v>-</v>
      </c>
      <c r="BK227" s="242" t="str">
        <f t="shared" si="94"/>
        <v>-</v>
      </c>
      <c r="BL227" s="242" t="str">
        <f t="shared" si="94"/>
        <v>-</v>
      </c>
      <c r="BM227" s="245" t="str" cm="1">
        <f t="array" ref="BM227">IFERROR(INDEX($CD$38:$CD$41, $BT227), "-")</f>
        <v>-</v>
      </c>
      <c r="BN227" s="242" t="str" cm="1">
        <f t="array" ref="BN227">IFERROR(INDEX($CD$38:$CD$41, $BS227), "-")</f>
        <v>-</v>
      </c>
      <c r="BO227" s="242">
        <f t="shared" si="95"/>
        <v>0</v>
      </c>
      <c r="BP227" s="242">
        <f t="shared" si="96"/>
        <v>0</v>
      </c>
      <c r="BQ227" s="247" t="str">
        <f t="shared" si="79"/>
        <v>-</v>
      </c>
      <c r="BR227" s="247" t="str">
        <f t="shared" si="80"/>
        <v>-</v>
      </c>
      <c r="BS227" s="247" t="str">
        <f t="shared" si="81"/>
        <v>-</v>
      </c>
      <c r="BT227" s="247" t="str">
        <f t="shared" si="82"/>
        <v>-</v>
      </c>
      <c r="BU227" s="247">
        <f t="shared" si="97"/>
        <v>0</v>
      </c>
      <c r="BV227" s="247" t="str">
        <f t="shared" si="98"/>
        <v>-</v>
      </c>
      <c r="BW227" s="232"/>
      <c r="CF227" s="232"/>
    </row>
    <row r="228" spans="1:84" ht="12.75" customHeight="1" x14ac:dyDescent="0.2">
      <c r="A228" s="240"/>
      <c r="B228" s="228">
        <v>205</v>
      </c>
      <c r="C228" s="137"/>
      <c r="D228" s="65"/>
      <c r="E228" s="241" t="str">
        <f>IF(ISBLANK(D228), "", VLOOKUP(D228, Z!$A$2:$C$4127, 3, FALSE))</f>
        <v/>
      </c>
      <c r="F228" s="138"/>
      <c r="G228" s="120"/>
      <c r="H228" s="120"/>
      <c r="I228" s="120"/>
      <c r="J228" s="120"/>
      <c r="K228" s="139"/>
      <c r="L228" s="168"/>
      <c r="M228" s="139"/>
      <c r="N228" s="139"/>
      <c r="O228" s="242">
        <f t="shared" si="78"/>
        <v>0</v>
      </c>
      <c r="P228" s="139"/>
      <c r="Q228" s="242">
        <f t="shared" si="83"/>
        <v>0</v>
      </c>
      <c r="R228" s="242" t="str">
        <f t="shared" si="84"/>
        <v>-</v>
      </c>
      <c r="S228" s="140"/>
      <c r="T228" s="141"/>
      <c r="U228" s="120"/>
      <c r="V228" s="139"/>
      <c r="W228" s="166"/>
      <c r="X228" s="243">
        <f t="shared" si="85"/>
        <v>0</v>
      </c>
      <c r="Y228" s="140"/>
      <c r="Z228" s="141"/>
      <c r="AA228" s="139"/>
      <c r="AB228" s="120"/>
      <c r="AC228" s="139"/>
      <c r="AD228" s="166"/>
      <c r="AE228" s="243">
        <f t="shared" si="86"/>
        <v>0</v>
      </c>
      <c r="AF228" s="142"/>
      <c r="AG228" s="137"/>
      <c r="AH228" s="65"/>
      <c r="AI228" s="241" t="str">
        <f>IF(ISBLANK(AH228), "", VLOOKUP(AH228, Z!$A$2:$C$4127, 3, FALSE))</f>
        <v/>
      </c>
      <c r="AJ228" s="143"/>
      <c r="AK228" s="244">
        <f t="shared" si="87"/>
        <v>0</v>
      </c>
      <c r="AL228" s="232"/>
      <c r="AM228" s="242">
        <f t="shared" si="88"/>
        <v>0</v>
      </c>
      <c r="AN228" s="228">
        <f>15</f>
        <v>15</v>
      </c>
      <c r="AO228" s="228">
        <v>0.75</v>
      </c>
      <c r="AP228" s="242" t="str">
        <f t="shared" si="89"/>
        <v>-</v>
      </c>
      <c r="AQ228" s="242" t="str">
        <f t="shared" si="90"/>
        <v>-</v>
      </c>
      <c r="AR228" s="245" t="str" cm="1">
        <f t="array" ref="AR228">IF($AM$20="A",
IFERROR(INDEX($BZ$33:$CC$35, $BQ228,), "-"),
IFERROR(INDEX(($BZ$26:$CC$28,$BZ$29:$CC$31), $BQ228, , $BR228), "-"))</f>
        <v>-</v>
      </c>
      <c r="AS228" s="245"/>
      <c r="AT228" s="245"/>
      <c r="AU228" s="245"/>
      <c r="AV228" s="246" t="str" cm="1">
        <f t="array" ref="AV228">IF($AM$20="A",
IFERROR(INDEX($CE$33:$CE$35, $BQ228), "-"),
IFERROR(INDEX(($CE$26:$CE$28, $CE$29:$CE$31), $BQ228, , $BR228), "-"))</f>
        <v>-</v>
      </c>
      <c r="AW228" s="242" t="str">
        <f t="shared" si="91"/>
        <v>-</v>
      </c>
      <c r="AX228" s="242" t="str">
        <f t="shared" si="91"/>
        <v>-</v>
      </c>
      <c r="AY228" s="242" t="str">
        <f t="shared" si="91"/>
        <v>-</v>
      </c>
      <c r="AZ228" s="242" t="str">
        <f t="shared" si="91"/>
        <v>-</v>
      </c>
      <c r="BA228" s="242" t="str">
        <f t="shared" si="92"/>
        <v>-</v>
      </c>
      <c r="BB228" s="242" t="str">
        <f t="shared" si="92"/>
        <v>-</v>
      </c>
      <c r="BC228" s="242" t="str">
        <f t="shared" si="92"/>
        <v>-</v>
      </c>
      <c r="BD228" s="242" t="str">
        <f t="shared" si="92"/>
        <v>-</v>
      </c>
      <c r="BE228" s="242" t="str">
        <f t="shared" si="93"/>
        <v>-</v>
      </c>
      <c r="BF228" s="242" t="str">
        <f t="shared" si="93"/>
        <v>-</v>
      </c>
      <c r="BG228" s="242" t="str">
        <f t="shared" si="93"/>
        <v>-</v>
      </c>
      <c r="BH228" s="242" t="str">
        <f t="shared" si="93"/>
        <v>-</v>
      </c>
      <c r="BI228" s="242" t="str">
        <f t="shared" si="94"/>
        <v>-</v>
      </c>
      <c r="BJ228" s="242" t="str">
        <f t="shared" si="94"/>
        <v>-</v>
      </c>
      <c r="BK228" s="242" t="str">
        <f t="shared" si="94"/>
        <v>-</v>
      </c>
      <c r="BL228" s="242" t="str">
        <f t="shared" si="94"/>
        <v>-</v>
      </c>
      <c r="BM228" s="245" t="str" cm="1">
        <f t="array" ref="BM228">IFERROR(INDEX($CD$38:$CD$41, $BT228), "-")</f>
        <v>-</v>
      </c>
      <c r="BN228" s="242" t="str" cm="1">
        <f t="array" ref="BN228">IFERROR(INDEX($CD$38:$CD$41, $BS228), "-")</f>
        <v>-</v>
      </c>
      <c r="BO228" s="242">
        <f t="shared" si="95"/>
        <v>0</v>
      </c>
      <c r="BP228" s="242">
        <f t="shared" si="96"/>
        <v>0</v>
      </c>
      <c r="BQ228" s="247" t="str">
        <f t="shared" si="79"/>
        <v>-</v>
      </c>
      <c r="BR228" s="247" t="str">
        <f t="shared" si="80"/>
        <v>-</v>
      </c>
      <c r="BS228" s="247" t="str">
        <f t="shared" si="81"/>
        <v>-</v>
      </c>
      <c r="BT228" s="247" t="str">
        <f t="shared" si="82"/>
        <v>-</v>
      </c>
      <c r="BU228" s="247">
        <f t="shared" si="97"/>
        <v>0</v>
      </c>
      <c r="BV228" s="247" t="str">
        <f t="shared" si="98"/>
        <v>-</v>
      </c>
      <c r="BW228" s="232"/>
      <c r="CF228" s="232"/>
    </row>
    <row r="229" spans="1:84" ht="12.75" customHeight="1" x14ac:dyDescent="0.2">
      <c r="A229" s="240"/>
      <c r="B229" s="228">
        <v>206</v>
      </c>
      <c r="C229" s="137"/>
      <c r="D229" s="65"/>
      <c r="E229" s="241" t="str">
        <f>IF(ISBLANK(D229), "", VLOOKUP(D229, Z!$A$2:$C$4127, 3, FALSE))</f>
        <v/>
      </c>
      <c r="F229" s="138"/>
      <c r="G229" s="120"/>
      <c r="H229" s="120"/>
      <c r="I229" s="120"/>
      <c r="J229" s="120"/>
      <c r="K229" s="139"/>
      <c r="L229" s="168"/>
      <c r="M229" s="139"/>
      <c r="N229" s="139"/>
      <c r="O229" s="242">
        <f t="shared" si="78"/>
        <v>0</v>
      </c>
      <c r="P229" s="139"/>
      <c r="Q229" s="242">
        <f t="shared" si="83"/>
        <v>0</v>
      </c>
      <c r="R229" s="242" t="str">
        <f t="shared" si="84"/>
        <v>-</v>
      </c>
      <c r="S229" s="140"/>
      <c r="T229" s="141"/>
      <c r="U229" s="120"/>
      <c r="V229" s="139"/>
      <c r="W229" s="166"/>
      <c r="X229" s="243">
        <f t="shared" si="85"/>
        <v>0</v>
      </c>
      <c r="Y229" s="140"/>
      <c r="Z229" s="141"/>
      <c r="AA229" s="139"/>
      <c r="AB229" s="120"/>
      <c r="AC229" s="139"/>
      <c r="AD229" s="166"/>
      <c r="AE229" s="243">
        <f t="shared" si="86"/>
        <v>0</v>
      </c>
      <c r="AF229" s="142"/>
      <c r="AG229" s="137"/>
      <c r="AH229" s="65"/>
      <c r="AI229" s="241" t="str">
        <f>IF(ISBLANK(AH229), "", VLOOKUP(AH229, Z!$A$2:$C$4127, 3, FALSE))</f>
        <v/>
      </c>
      <c r="AJ229" s="143"/>
      <c r="AK229" s="244">
        <f t="shared" si="87"/>
        <v>0</v>
      </c>
      <c r="AL229" s="232"/>
      <c r="AM229" s="242">
        <f t="shared" si="88"/>
        <v>0</v>
      </c>
      <c r="AN229" s="228">
        <f>15</f>
        <v>15</v>
      </c>
      <c r="AO229" s="228">
        <v>0.75</v>
      </c>
      <c r="AP229" s="242" t="str">
        <f t="shared" si="89"/>
        <v>-</v>
      </c>
      <c r="AQ229" s="242" t="str">
        <f t="shared" si="90"/>
        <v>-</v>
      </c>
      <c r="AR229" s="245" t="str" cm="1">
        <f t="array" ref="AR229">IF($AM$20="A",
IFERROR(INDEX($BZ$33:$CC$35, $BQ229,), "-"),
IFERROR(INDEX(($BZ$26:$CC$28,$BZ$29:$CC$31), $BQ229, , $BR229), "-"))</f>
        <v>-</v>
      </c>
      <c r="AS229" s="245"/>
      <c r="AT229" s="245"/>
      <c r="AU229" s="245"/>
      <c r="AV229" s="246" t="str" cm="1">
        <f t="array" ref="AV229">IF($AM$20="A",
IFERROR(INDEX($CE$33:$CE$35, $BQ229), "-"),
IFERROR(INDEX(($CE$26:$CE$28, $CE$29:$CE$31), $BQ229, , $BR229), "-"))</f>
        <v>-</v>
      </c>
      <c r="AW229" s="242" t="str">
        <f t="shared" si="91"/>
        <v>-</v>
      </c>
      <c r="AX229" s="242" t="str">
        <f t="shared" si="91"/>
        <v>-</v>
      </c>
      <c r="AY229" s="242" t="str">
        <f t="shared" si="91"/>
        <v>-</v>
      </c>
      <c r="AZ229" s="242" t="str">
        <f t="shared" si="91"/>
        <v>-</v>
      </c>
      <c r="BA229" s="242" t="str">
        <f t="shared" si="92"/>
        <v>-</v>
      </c>
      <c r="BB229" s="242" t="str">
        <f t="shared" si="92"/>
        <v>-</v>
      </c>
      <c r="BC229" s="242" t="str">
        <f t="shared" si="92"/>
        <v>-</v>
      </c>
      <c r="BD229" s="242" t="str">
        <f t="shared" si="92"/>
        <v>-</v>
      </c>
      <c r="BE229" s="242" t="str">
        <f t="shared" si="93"/>
        <v>-</v>
      </c>
      <c r="BF229" s="242" t="str">
        <f t="shared" si="93"/>
        <v>-</v>
      </c>
      <c r="BG229" s="242" t="str">
        <f t="shared" si="93"/>
        <v>-</v>
      </c>
      <c r="BH229" s="242" t="str">
        <f t="shared" si="93"/>
        <v>-</v>
      </c>
      <c r="BI229" s="242" t="str">
        <f t="shared" si="94"/>
        <v>-</v>
      </c>
      <c r="BJ229" s="242" t="str">
        <f t="shared" si="94"/>
        <v>-</v>
      </c>
      <c r="BK229" s="242" t="str">
        <f t="shared" si="94"/>
        <v>-</v>
      </c>
      <c r="BL229" s="242" t="str">
        <f t="shared" si="94"/>
        <v>-</v>
      </c>
      <c r="BM229" s="245" t="str" cm="1">
        <f t="array" ref="BM229">IFERROR(INDEX($CD$38:$CD$41, $BT229), "-")</f>
        <v>-</v>
      </c>
      <c r="BN229" s="242" t="str" cm="1">
        <f t="array" ref="BN229">IFERROR(INDEX($CD$38:$CD$41, $BS229), "-")</f>
        <v>-</v>
      </c>
      <c r="BO229" s="242">
        <f t="shared" si="95"/>
        <v>0</v>
      </c>
      <c r="BP229" s="242">
        <f t="shared" si="96"/>
        <v>0</v>
      </c>
      <c r="BQ229" s="247" t="str">
        <f t="shared" si="79"/>
        <v>-</v>
      </c>
      <c r="BR229" s="247" t="str">
        <f t="shared" si="80"/>
        <v>-</v>
      </c>
      <c r="BS229" s="247" t="str">
        <f t="shared" si="81"/>
        <v>-</v>
      </c>
      <c r="BT229" s="247" t="str">
        <f t="shared" si="82"/>
        <v>-</v>
      </c>
      <c r="BU229" s="247">
        <f t="shared" si="97"/>
        <v>0</v>
      </c>
      <c r="BV229" s="247" t="str">
        <f t="shared" si="98"/>
        <v>-</v>
      </c>
      <c r="BW229" s="232"/>
      <c r="CF229" s="232"/>
    </row>
    <row r="230" spans="1:84" ht="12.75" customHeight="1" x14ac:dyDescent="0.2">
      <c r="A230" s="240"/>
      <c r="B230" s="228">
        <v>207</v>
      </c>
      <c r="C230" s="137"/>
      <c r="D230" s="65"/>
      <c r="E230" s="241" t="str">
        <f>IF(ISBLANK(D230), "", VLOOKUP(D230, Z!$A$2:$C$4127, 3, FALSE))</f>
        <v/>
      </c>
      <c r="F230" s="138"/>
      <c r="G230" s="120"/>
      <c r="H230" s="120"/>
      <c r="I230" s="120"/>
      <c r="J230" s="120"/>
      <c r="K230" s="139"/>
      <c r="L230" s="168"/>
      <c r="M230" s="139"/>
      <c r="N230" s="139"/>
      <c r="O230" s="242">
        <f t="shared" si="78"/>
        <v>0</v>
      </c>
      <c r="P230" s="139"/>
      <c r="Q230" s="242">
        <f t="shared" si="83"/>
        <v>0</v>
      </c>
      <c r="R230" s="242" t="str">
        <f t="shared" si="84"/>
        <v>-</v>
      </c>
      <c r="S230" s="140"/>
      <c r="T230" s="141"/>
      <c r="U230" s="120"/>
      <c r="V230" s="139"/>
      <c r="W230" s="166"/>
      <c r="X230" s="243">
        <f t="shared" si="85"/>
        <v>0</v>
      </c>
      <c r="Y230" s="140"/>
      <c r="Z230" s="141"/>
      <c r="AA230" s="139"/>
      <c r="AB230" s="120"/>
      <c r="AC230" s="139"/>
      <c r="AD230" s="166"/>
      <c r="AE230" s="243">
        <f t="shared" si="86"/>
        <v>0</v>
      </c>
      <c r="AF230" s="142"/>
      <c r="AG230" s="137"/>
      <c r="AH230" s="65"/>
      <c r="AI230" s="241" t="str">
        <f>IF(ISBLANK(AH230), "", VLOOKUP(AH230, Z!$A$2:$C$4127, 3, FALSE))</f>
        <v/>
      </c>
      <c r="AJ230" s="143"/>
      <c r="AK230" s="244">
        <f t="shared" si="87"/>
        <v>0</v>
      </c>
      <c r="AL230" s="232"/>
      <c r="AM230" s="242">
        <f t="shared" si="88"/>
        <v>0</v>
      </c>
      <c r="AN230" s="228">
        <f>15</f>
        <v>15</v>
      </c>
      <c r="AO230" s="228">
        <v>0.75</v>
      </c>
      <c r="AP230" s="242" t="str">
        <f t="shared" si="89"/>
        <v>-</v>
      </c>
      <c r="AQ230" s="242" t="str">
        <f t="shared" si="90"/>
        <v>-</v>
      </c>
      <c r="AR230" s="245" t="str" cm="1">
        <f t="array" ref="AR230">IF($AM$20="A",
IFERROR(INDEX($BZ$33:$CC$35, $BQ230,), "-"),
IFERROR(INDEX(($BZ$26:$CC$28,$BZ$29:$CC$31), $BQ230, , $BR230), "-"))</f>
        <v>-</v>
      </c>
      <c r="AS230" s="245"/>
      <c r="AT230" s="245"/>
      <c r="AU230" s="245"/>
      <c r="AV230" s="246" t="str" cm="1">
        <f t="array" ref="AV230">IF($AM$20="A",
IFERROR(INDEX($CE$33:$CE$35, $BQ230), "-"),
IFERROR(INDEX(($CE$26:$CE$28, $CE$29:$CE$31), $BQ230, , $BR230), "-"))</f>
        <v>-</v>
      </c>
      <c r="AW230" s="242" t="str">
        <f t="shared" si="91"/>
        <v>-</v>
      </c>
      <c r="AX230" s="242" t="str">
        <f t="shared" si="91"/>
        <v>-</v>
      </c>
      <c r="AY230" s="242" t="str">
        <f t="shared" si="91"/>
        <v>-</v>
      </c>
      <c r="AZ230" s="242" t="str">
        <f t="shared" si="91"/>
        <v>-</v>
      </c>
      <c r="BA230" s="242" t="str">
        <f t="shared" si="92"/>
        <v>-</v>
      </c>
      <c r="BB230" s="242" t="str">
        <f t="shared" si="92"/>
        <v>-</v>
      </c>
      <c r="BC230" s="242" t="str">
        <f t="shared" si="92"/>
        <v>-</v>
      </c>
      <c r="BD230" s="242" t="str">
        <f t="shared" si="92"/>
        <v>-</v>
      </c>
      <c r="BE230" s="242" t="str">
        <f t="shared" si="93"/>
        <v>-</v>
      </c>
      <c r="BF230" s="242" t="str">
        <f t="shared" si="93"/>
        <v>-</v>
      </c>
      <c r="BG230" s="242" t="str">
        <f t="shared" si="93"/>
        <v>-</v>
      </c>
      <c r="BH230" s="242" t="str">
        <f t="shared" si="93"/>
        <v>-</v>
      </c>
      <c r="BI230" s="242" t="str">
        <f t="shared" si="94"/>
        <v>-</v>
      </c>
      <c r="BJ230" s="242" t="str">
        <f t="shared" si="94"/>
        <v>-</v>
      </c>
      <c r="BK230" s="242" t="str">
        <f t="shared" si="94"/>
        <v>-</v>
      </c>
      <c r="BL230" s="242" t="str">
        <f t="shared" si="94"/>
        <v>-</v>
      </c>
      <c r="BM230" s="245" t="str" cm="1">
        <f t="array" ref="BM230">IFERROR(INDEX($CD$38:$CD$41, $BT230), "-")</f>
        <v>-</v>
      </c>
      <c r="BN230" s="242" t="str" cm="1">
        <f t="array" ref="BN230">IFERROR(INDEX($CD$38:$CD$41, $BS230), "-")</f>
        <v>-</v>
      </c>
      <c r="BO230" s="242">
        <f t="shared" si="95"/>
        <v>0</v>
      </c>
      <c r="BP230" s="242">
        <f t="shared" si="96"/>
        <v>0</v>
      </c>
      <c r="BQ230" s="247" t="str">
        <f t="shared" si="79"/>
        <v>-</v>
      </c>
      <c r="BR230" s="247" t="str">
        <f t="shared" si="80"/>
        <v>-</v>
      </c>
      <c r="BS230" s="247" t="str">
        <f t="shared" si="81"/>
        <v>-</v>
      </c>
      <c r="BT230" s="247" t="str">
        <f t="shared" si="82"/>
        <v>-</v>
      </c>
      <c r="BU230" s="247">
        <f t="shared" si="97"/>
        <v>0</v>
      </c>
      <c r="BV230" s="247" t="str">
        <f t="shared" si="98"/>
        <v>-</v>
      </c>
      <c r="BW230" s="232"/>
      <c r="CF230" s="232"/>
    </row>
    <row r="231" spans="1:84" ht="12.75" customHeight="1" x14ac:dyDescent="0.2">
      <c r="A231" s="240"/>
      <c r="B231" s="228">
        <v>208</v>
      </c>
      <c r="C231" s="137"/>
      <c r="D231" s="65"/>
      <c r="E231" s="241" t="str">
        <f>IF(ISBLANK(D231), "", VLOOKUP(D231, Z!$A$2:$C$4127, 3, FALSE))</f>
        <v/>
      </c>
      <c r="F231" s="138"/>
      <c r="G231" s="120"/>
      <c r="H231" s="120"/>
      <c r="I231" s="120"/>
      <c r="J231" s="120"/>
      <c r="K231" s="139"/>
      <c r="L231" s="168"/>
      <c r="M231" s="139"/>
      <c r="N231" s="139"/>
      <c r="O231" s="242">
        <f t="shared" si="78"/>
        <v>0</v>
      </c>
      <c r="P231" s="139"/>
      <c r="Q231" s="242">
        <f t="shared" si="83"/>
        <v>0</v>
      </c>
      <c r="R231" s="242" t="str">
        <f t="shared" si="84"/>
        <v>-</v>
      </c>
      <c r="S231" s="140"/>
      <c r="T231" s="141"/>
      <c r="U231" s="120"/>
      <c r="V231" s="139"/>
      <c r="W231" s="166"/>
      <c r="X231" s="243">
        <f t="shared" si="85"/>
        <v>0</v>
      </c>
      <c r="Y231" s="140"/>
      <c r="Z231" s="141"/>
      <c r="AA231" s="139"/>
      <c r="AB231" s="120"/>
      <c r="AC231" s="139"/>
      <c r="AD231" s="166"/>
      <c r="AE231" s="243">
        <f t="shared" si="86"/>
        <v>0</v>
      </c>
      <c r="AF231" s="142"/>
      <c r="AG231" s="137"/>
      <c r="AH231" s="65"/>
      <c r="AI231" s="241" t="str">
        <f>IF(ISBLANK(AH231), "", VLOOKUP(AH231, Z!$A$2:$C$4127, 3, FALSE))</f>
        <v/>
      </c>
      <c r="AJ231" s="143"/>
      <c r="AK231" s="244">
        <f t="shared" si="87"/>
        <v>0</v>
      </c>
      <c r="AL231" s="232"/>
      <c r="AM231" s="242">
        <f t="shared" si="88"/>
        <v>0</v>
      </c>
      <c r="AN231" s="228">
        <f>15</f>
        <v>15</v>
      </c>
      <c r="AO231" s="228">
        <v>0.75</v>
      </c>
      <c r="AP231" s="242" t="str">
        <f t="shared" si="89"/>
        <v>-</v>
      </c>
      <c r="AQ231" s="242" t="str">
        <f t="shared" si="90"/>
        <v>-</v>
      </c>
      <c r="AR231" s="245" t="str" cm="1">
        <f t="array" ref="AR231">IF($AM$20="A",
IFERROR(INDEX($BZ$33:$CC$35, $BQ231,), "-"),
IFERROR(INDEX(($BZ$26:$CC$28,$BZ$29:$CC$31), $BQ231, , $BR231), "-"))</f>
        <v>-</v>
      </c>
      <c r="AS231" s="245"/>
      <c r="AT231" s="245"/>
      <c r="AU231" s="245"/>
      <c r="AV231" s="246" t="str" cm="1">
        <f t="array" ref="AV231">IF($AM$20="A",
IFERROR(INDEX($CE$33:$CE$35, $BQ231), "-"),
IFERROR(INDEX(($CE$26:$CE$28, $CE$29:$CE$31), $BQ231, , $BR231), "-"))</f>
        <v>-</v>
      </c>
      <c r="AW231" s="242" t="str">
        <f t="shared" si="91"/>
        <v>-</v>
      </c>
      <c r="AX231" s="242" t="str">
        <f t="shared" si="91"/>
        <v>-</v>
      </c>
      <c r="AY231" s="242" t="str">
        <f t="shared" si="91"/>
        <v>-</v>
      </c>
      <c r="AZ231" s="242" t="str">
        <f t="shared" si="91"/>
        <v>-</v>
      </c>
      <c r="BA231" s="242" t="str">
        <f t="shared" si="92"/>
        <v>-</v>
      </c>
      <c r="BB231" s="242" t="str">
        <f t="shared" si="92"/>
        <v>-</v>
      </c>
      <c r="BC231" s="242" t="str">
        <f t="shared" si="92"/>
        <v>-</v>
      </c>
      <c r="BD231" s="242" t="str">
        <f t="shared" si="92"/>
        <v>-</v>
      </c>
      <c r="BE231" s="242" t="str">
        <f t="shared" si="93"/>
        <v>-</v>
      </c>
      <c r="BF231" s="242" t="str">
        <f t="shared" si="93"/>
        <v>-</v>
      </c>
      <c r="BG231" s="242" t="str">
        <f t="shared" si="93"/>
        <v>-</v>
      </c>
      <c r="BH231" s="242" t="str">
        <f t="shared" si="93"/>
        <v>-</v>
      </c>
      <c r="BI231" s="242" t="str">
        <f t="shared" si="94"/>
        <v>-</v>
      </c>
      <c r="BJ231" s="242" t="str">
        <f t="shared" si="94"/>
        <v>-</v>
      </c>
      <c r="BK231" s="242" t="str">
        <f t="shared" si="94"/>
        <v>-</v>
      </c>
      <c r="BL231" s="242" t="str">
        <f t="shared" si="94"/>
        <v>-</v>
      </c>
      <c r="BM231" s="245" t="str" cm="1">
        <f t="array" ref="BM231">IFERROR(INDEX($CD$38:$CD$41, $BT231), "-")</f>
        <v>-</v>
      </c>
      <c r="BN231" s="242" t="str" cm="1">
        <f t="array" ref="BN231">IFERROR(INDEX($CD$38:$CD$41, $BS231), "-")</f>
        <v>-</v>
      </c>
      <c r="BO231" s="242">
        <f t="shared" si="95"/>
        <v>0</v>
      </c>
      <c r="BP231" s="242">
        <f t="shared" si="96"/>
        <v>0</v>
      </c>
      <c r="BQ231" s="247" t="str">
        <f t="shared" si="79"/>
        <v>-</v>
      </c>
      <c r="BR231" s="247" t="str">
        <f t="shared" si="80"/>
        <v>-</v>
      </c>
      <c r="BS231" s="247" t="str">
        <f t="shared" si="81"/>
        <v>-</v>
      </c>
      <c r="BT231" s="247" t="str">
        <f t="shared" si="82"/>
        <v>-</v>
      </c>
      <c r="BU231" s="247">
        <f t="shared" si="97"/>
        <v>0</v>
      </c>
      <c r="BV231" s="247" t="str">
        <f t="shared" si="98"/>
        <v>-</v>
      </c>
      <c r="BW231" s="232"/>
      <c r="CF231" s="232"/>
    </row>
    <row r="232" spans="1:84" ht="12.75" customHeight="1" x14ac:dyDescent="0.2">
      <c r="A232" s="240"/>
      <c r="B232" s="228">
        <v>209</v>
      </c>
      <c r="C232" s="137"/>
      <c r="D232" s="65"/>
      <c r="E232" s="241" t="str">
        <f>IF(ISBLANK(D232), "", VLOOKUP(D232, Z!$A$2:$C$4127, 3, FALSE))</f>
        <v/>
      </c>
      <c r="F232" s="138"/>
      <c r="G232" s="120"/>
      <c r="H232" s="120"/>
      <c r="I232" s="120"/>
      <c r="J232" s="120"/>
      <c r="K232" s="139"/>
      <c r="L232" s="168"/>
      <c r="M232" s="139"/>
      <c r="N232" s="139"/>
      <c r="O232" s="242">
        <f t="shared" si="78"/>
        <v>0</v>
      </c>
      <c r="P232" s="139"/>
      <c r="Q232" s="242">
        <f t="shared" si="83"/>
        <v>0</v>
      </c>
      <c r="R232" s="242" t="str">
        <f t="shared" si="84"/>
        <v>-</v>
      </c>
      <c r="S232" s="140"/>
      <c r="T232" s="141"/>
      <c r="U232" s="120"/>
      <c r="V232" s="139"/>
      <c r="W232" s="166"/>
      <c r="X232" s="243">
        <f t="shared" si="85"/>
        <v>0</v>
      </c>
      <c r="Y232" s="140"/>
      <c r="Z232" s="141"/>
      <c r="AA232" s="139"/>
      <c r="AB232" s="120"/>
      <c r="AC232" s="139"/>
      <c r="AD232" s="166"/>
      <c r="AE232" s="243">
        <f t="shared" si="86"/>
        <v>0</v>
      </c>
      <c r="AF232" s="142"/>
      <c r="AG232" s="137"/>
      <c r="AH232" s="65"/>
      <c r="AI232" s="241" t="str">
        <f>IF(ISBLANK(AH232), "", VLOOKUP(AH232, Z!$A$2:$C$4127, 3, FALSE))</f>
        <v/>
      </c>
      <c r="AJ232" s="143"/>
      <c r="AK232" s="244">
        <f t="shared" si="87"/>
        <v>0</v>
      </c>
      <c r="AL232" s="232"/>
      <c r="AM232" s="242">
        <f t="shared" si="88"/>
        <v>0</v>
      </c>
      <c r="AN232" s="228">
        <f>15</f>
        <v>15</v>
      </c>
      <c r="AO232" s="228">
        <v>0.75</v>
      </c>
      <c r="AP232" s="242" t="str">
        <f t="shared" si="89"/>
        <v>-</v>
      </c>
      <c r="AQ232" s="242" t="str">
        <f t="shared" si="90"/>
        <v>-</v>
      </c>
      <c r="AR232" s="245" t="str" cm="1">
        <f t="array" ref="AR232">IF($AM$20="A",
IFERROR(INDEX($BZ$33:$CC$35, $BQ232,), "-"),
IFERROR(INDEX(($BZ$26:$CC$28,$BZ$29:$CC$31), $BQ232, , $BR232), "-"))</f>
        <v>-</v>
      </c>
      <c r="AS232" s="245"/>
      <c r="AT232" s="245"/>
      <c r="AU232" s="245"/>
      <c r="AV232" s="246" t="str" cm="1">
        <f t="array" ref="AV232">IF($AM$20="A",
IFERROR(INDEX($CE$33:$CE$35, $BQ232), "-"),
IFERROR(INDEX(($CE$26:$CE$28, $CE$29:$CE$31), $BQ232, , $BR232), "-"))</f>
        <v>-</v>
      </c>
      <c r="AW232" s="242" t="str">
        <f t="shared" si="91"/>
        <v>-</v>
      </c>
      <c r="AX232" s="242" t="str">
        <f t="shared" si="91"/>
        <v>-</v>
      </c>
      <c r="AY232" s="242" t="str">
        <f t="shared" si="91"/>
        <v>-</v>
      </c>
      <c r="AZ232" s="242" t="str">
        <f t="shared" si="91"/>
        <v>-</v>
      </c>
      <c r="BA232" s="242" t="str">
        <f t="shared" si="92"/>
        <v>-</v>
      </c>
      <c r="BB232" s="242" t="str">
        <f t="shared" si="92"/>
        <v>-</v>
      </c>
      <c r="BC232" s="242" t="str">
        <f t="shared" si="92"/>
        <v>-</v>
      </c>
      <c r="BD232" s="242" t="str">
        <f t="shared" si="92"/>
        <v>-</v>
      </c>
      <c r="BE232" s="242" t="str">
        <f t="shared" si="93"/>
        <v>-</v>
      </c>
      <c r="BF232" s="242" t="str">
        <f t="shared" si="93"/>
        <v>-</v>
      </c>
      <c r="BG232" s="242" t="str">
        <f t="shared" si="93"/>
        <v>-</v>
      </c>
      <c r="BH232" s="242" t="str">
        <f t="shared" si="93"/>
        <v>-</v>
      </c>
      <c r="BI232" s="242" t="str">
        <f t="shared" si="94"/>
        <v>-</v>
      </c>
      <c r="BJ232" s="242" t="str">
        <f t="shared" si="94"/>
        <v>-</v>
      </c>
      <c r="BK232" s="242" t="str">
        <f t="shared" si="94"/>
        <v>-</v>
      </c>
      <c r="BL232" s="242" t="str">
        <f t="shared" si="94"/>
        <v>-</v>
      </c>
      <c r="BM232" s="245" t="str" cm="1">
        <f t="array" ref="BM232">IFERROR(INDEX($CD$38:$CD$41, $BT232), "-")</f>
        <v>-</v>
      </c>
      <c r="BN232" s="242" t="str" cm="1">
        <f t="array" ref="BN232">IFERROR(INDEX($CD$38:$CD$41, $BS232), "-")</f>
        <v>-</v>
      </c>
      <c r="BO232" s="242">
        <f t="shared" si="95"/>
        <v>0</v>
      </c>
      <c r="BP232" s="242">
        <f t="shared" si="96"/>
        <v>0</v>
      </c>
      <c r="BQ232" s="247" t="str">
        <f t="shared" si="79"/>
        <v>-</v>
      </c>
      <c r="BR232" s="247" t="str">
        <f t="shared" si="80"/>
        <v>-</v>
      </c>
      <c r="BS232" s="247" t="str">
        <f t="shared" si="81"/>
        <v>-</v>
      </c>
      <c r="BT232" s="247" t="str">
        <f t="shared" si="82"/>
        <v>-</v>
      </c>
      <c r="BU232" s="247">
        <f t="shared" si="97"/>
        <v>0</v>
      </c>
      <c r="BV232" s="247" t="str">
        <f t="shared" si="98"/>
        <v>-</v>
      </c>
      <c r="BW232" s="232"/>
      <c r="CF232" s="232"/>
    </row>
    <row r="233" spans="1:84" ht="12.75" customHeight="1" x14ac:dyDescent="0.2">
      <c r="A233" s="240"/>
      <c r="B233" s="228">
        <v>210</v>
      </c>
      <c r="C233" s="137"/>
      <c r="D233" s="65"/>
      <c r="E233" s="241" t="str">
        <f>IF(ISBLANK(D233), "", VLOOKUP(D233, Z!$A$2:$C$4127, 3, FALSE))</f>
        <v/>
      </c>
      <c r="F233" s="138"/>
      <c r="G233" s="120"/>
      <c r="H233" s="120"/>
      <c r="I233" s="120"/>
      <c r="J233" s="120"/>
      <c r="K233" s="139"/>
      <c r="L233" s="168"/>
      <c r="M233" s="139"/>
      <c r="N233" s="139"/>
      <c r="O233" s="242">
        <f t="shared" si="78"/>
        <v>0</v>
      </c>
      <c r="P233" s="139"/>
      <c r="Q233" s="242">
        <f t="shared" si="83"/>
        <v>0</v>
      </c>
      <c r="R233" s="242" t="str">
        <f t="shared" si="84"/>
        <v>-</v>
      </c>
      <c r="S233" s="140"/>
      <c r="T233" s="141"/>
      <c r="U233" s="120"/>
      <c r="V233" s="139"/>
      <c r="W233" s="166"/>
      <c r="X233" s="243">
        <f t="shared" si="85"/>
        <v>0</v>
      </c>
      <c r="Y233" s="140"/>
      <c r="Z233" s="141"/>
      <c r="AA233" s="139"/>
      <c r="AB233" s="120"/>
      <c r="AC233" s="139"/>
      <c r="AD233" s="166"/>
      <c r="AE233" s="243">
        <f t="shared" si="86"/>
        <v>0</v>
      </c>
      <c r="AF233" s="142"/>
      <c r="AG233" s="137"/>
      <c r="AH233" s="65"/>
      <c r="AI233" s="241" t="str">
        <f>IF(ISBLANK(AH233), "", VLOOKUP(AH233, Z!$A$2:$C$4127, 3, FALSE))</f>
        <v/>
      </c>
      <c r="AJ233" s="143"/>
      <c r="AK233" s="244">
        <f t="shared" si="87"/>
        <v>0</v>
      </c>
      <c r="AL233" s="232"/>
      <c r="AM233" s="242">
        <f t="shared" si="88"/>
        <v>0</v>
      </c>
      <c r="AN233" s="228">
        <f>15</f>
        <v>15</v>
      </c>
      <c r="AO233" s="228">
        <v>0.75</v>
      </c>
      <c r="AP233" s="242" t="str">
        <f t="shared" si="89"/>
        <v>-</v>
      </c>
      <c r="AQ233" s="242" t="str">
        <f t="shared" si="90"/>
        <v>-</v>
      </c>
      <c r="AR233" s="245" t="str" cm="1">
        <f t="array" ref="AR233">IF($AM$20="A",
IFERROR(INDEX($BZ$33:$CC$35, $BQ233,), "-"),
IFERROR(INDEX(($BZ$26:$CC$28,$BZ$29:$CC$31), $BQ233, , $BR233), "-"))</f>
        <v>-</v>
      </c>
      <c r="AS233" s="245"/>
      <c r="AT233" s="245"/>
      <c r="AU233" s="245"/>
      <c r="AV233" s="246" t="str" cm="1">
        <f t="array" ref="AV233">IF($AM$20="A",
IFERROR(INDEX($CE$33:$CE$35, $BQ233), "-"),
IFERROR(INDEX(($CE$26:$CE$28, $CE$29:$CE$31), $BQ233, , $BR233), "-"))</f>
        <v>-</v>
      </c>
      <c r="AW233" s="242" t="str">
        <f t="shared" si="91"/>
        <v>-</v>
      </c>
      <c r="AX233" s="242" t="str">
        <f t="shared" si="91"/>
        <v>-</v>
      </c>
      <c r="AY233" s="242" t="str">
        <f t="shared" si="91"/>
        <v>-</v>
      </c>
      <c r="AZ233" s="242" t="str">
        <f t="shared" si="91"/>
        <v>-</v>
      </c>
      <c r="BA233" s="242" t="str">
        <f t="shared" si="92"/>
        <v>-</v>
      </c>
      <c r="BB233" s="242" t="str">
        <f t="shared" si="92"/>
        <v>-</v>
      </c>
      <c r="BC233" s="242" t="str">
        <f t="shared" si="92"/>
        <v>-</v>
      </c>
      <c r="BD233" s="242" t="str">
        <f t="shared" si="92"/>
        <v>-</v>
      </c>
      <c r="BE233" s="242" t="str">
        <f t="shared" si="93"/>
        <v>-</v>
      </c>
      <c r="BF233" s="242" t="str">
        <f t="shared" si="93"/>
        <v>-</v>
      </c>
      <c r="BG233" s="242" t="str">
        <f t="shared" si="93"/>
        <v>-</v>
      </c>
      <c r="BH233" s="242" t="str">
        <f t="shared" si="93"/>
        <v>-</v>
      </c>
      <c r="BI233" s="242" t="str">
        <f t="shared" si="94"/>
        <v>-</v>
      </c>
      <c r="BJ233" s="242" t="str">
        <f t="shared" si="94"/>
        <v>-</v>
      </c>
      <c r="BK233" s="242" t="str">
        <f t="shared" si="94"/>
        <v>-</v>
      </c>
      <c r="BL233" s="242" t="str">
        <f t="shared" si="94"/>
        <v>-</v>
      </c>
      <c r="BM233" s="245" t="str" cm="1">
        <f t="array" ref="BM233">IFERROR(INDEX($CD$38:$CD$41, $BT233), "-")</f>
        <v>-</v>
      </c>
      <c r="BN233" s="242" t="str" cm="1">
        <f t="array" ref="BN233">IFERROR(INDEX($CD$38:$CD$41, $BS233), "-")</f>
        <v>-</v>
      </c>
      <c r="BO233" s="242">
        <f t="shared" si="95"/>
        <v>0</v>
      </c>
      <c r="BP233" s="242">
        <f t="shared" si="96"/>
        <v>0</v>
      </c>
      <c r="BQ233" s="247" t="str">
        <f t="shared" si="79"/>
        <v>-</v>
      </c>
      <c r="BR233" s="247" t="str">
        <f t="shared" si="80"/>
        <v>-</v>
      </c>
      <c r="BS233" s="247" t="str">
        <f t="shared" si="81"/>
        <v>-</v>
      </c>
      <c r="BT233" s="247" t="str">
        <f t="shared" si="82"/>
        <v>-</v>
      </c>
      <c r="BU233" s="247">
        <f t="shared" si="97"/>
        <v>0</v>
      </c>
      <c r="BV233" s="247" t="str">
        <f t="shared" si="98"/>
        <v>-</v>
      </c>
      <c r="BW233" s="232"/>
      <c r="CF233" s="232"/>
    </row>
    <row r="234" spans="1:84" ht="12.75" customHeight="1" x14ac:dyDescent="0.2">
      <c r="A234" s="240"/>
      <c r="B234" s="228">
        <v>211</v>
      </c>
      <c r="C234" s="137"/>
      <c r="D234" s="65"/>
      <c r="E234" s="241" t="str">
        <f>IF(ISBLANK(D234), "", VLOOKUP(D234, Z!$A$2:$C$4127, 3, FALSE))</f>
        <v/>
      </c>
      <c r="F234" s="138"/>
      <c r="G234" s="120"/>
      <c r="H234" s="120"/>
      <c r="I234" s="120"/>
      <c r="J234" s="120"/>
      <c r="K234" s="139"/>
      <c r="L234" s="168"/>
      <c r="M234" s="139"/>
      <c r="N234" s="139"/>
      <c r="O234" s="242">
        <f t="shared" si="78"/>
        <v>0</v>
      </c>
      <c r="P234" s="139"/>
      <c r="Q234" s="242">
        <f t="shared" si="83"/>
        <v>0</v>
      </c>
      <c r="R234" s="242" t="str">
        <f t="shared" si="84"/>
        <v>-</v>
      </c>
      <c r="S234" s="140"/>
      <c r="T234" s="141"/>
      <c r="U234" s="120"/>
      <c r="V234" s="139"/>
      <c r="W234" s="166"/>
      <c r="X234" s="243">
        <f t="shared" si="85"/>
        <v>0</v>
      </c>
      <c r="Y234" s="140"/>
      <c r="Z234" s="141"/>
      <c r="AA234" s="139"/>
      <c r="AB234" s="120"/>
      <c r="AC234" s="139"/>
      <c r="AD234" s="166"/>
      <c r="AE234" s="243">
        <f t="shared" si="86"/>
        <v>0</v>
      </c>
      <c r="AF234" s="142"/>
      <c r="AG234" s="137"/>
      <c r="AH234" s="65"/>
      <c r="AI234" s="241" t="str">
        <f>IF(ISBLANK(AH234), "", VLOOKUP(AH234, Z!$A$2:$C$4127, 3, FALSE))</f>
        <v/>
      </c>
      <c r="AJ234" s="143"/>
      <c r="AK234" s="244">
        <f t="shared" si="87"/>
        <v>0</v>
      </c>
      <c r="AL234" s="232"/>
      <c r="AM234" s="242">
        <f t="shared" si="88"/>
        <v>0</v>
      </c>
      <c r="AN234" s="228">
        <f>15</f>
        <v>15</v>
      </c>
      <c r="AO234" s="228">
        <v>0.75</v>
      </c>
      <c r="AP234" s="242" t="str">
        <f t="shared" si="89"/>
        <v>-</v>
      </c>
      <c r="AQ234" s="242" t="str">
        <f t="shared" si="90"/>
        <v>-</v>
      </c>
      <c r="AR234" s="245" t="str" cm="1">
        <f t="array" ref="AR234">IF($AM$20="A",
IFERROR(INDEX($BZ$33:$CC$35, $BQ234,), "-"),
IFERROR(INDEX(($BZ$26:$CC$28,$BZ$29:$CC$31), $BQ234, , $BR234), "-"))</f>
        <v>-</v>
      </c>
      <c r="AS234" s="245"/>
      <c r="AT234" s="245"/>
      <c r="AU234" s="245"/>
      <c r="AV234" s="246" t="str" cm="1">
        <f t="array" ref="AV234">IF($AM$20="A",
IFERROR(INDEX($CE$33:$CE$35, $BQ234), "-"),
IFERROR(INDEX(($CE$26:$CE$28, $CE$29:$CE$31), $BQ234, , $BR234), "-"))</f>
        <v>-</v>
      </c>
      <c r="AW234" s="242" t="str">
        <f t="shared" si="91"/>
        <v>-</v>
      </c>
      <c r="AX234" s="242" t="str">
        <f t="shared" si="91"/>
        <v>-</v>
      </c>
      <c r="AY234" s="242" t="str">
        <f t="shared" si="91"/>
        <v>-</v>
      </c>
      <c r="AZ234" s="242" t="str">
        <f t="shared" si="91"/>
        <v>-</v>
      </c>
      <c r="BA234" s="242" t="str">
        <f t="shared" si="92"/>
        <v>-</v>
      </c>
      <c r="BB234" s="242" t="str">
        <f t="shared" si="92"/>
        <v>-</v>
      </c>
      <c r="BC234" s="242" t="str">
        <f t="shared" si="92"/>
        <v>-</v>
      </c>
      <c r="BD234" s="242" t="str">
        <f t="shared" si="92"/>
        <v>-</v>
      </c>
      <c r="BE234" s="242" t="str">
        <f t="shared" si="93"/>
        <v>-</v>
      </c>
      <c r="BF234" s="242" t="str">
        <f t="shared" si="93"/>
        <v>-</v>
      </c>
      <c r="BG234" s="242" t="str">
        <f t="shared" si="93"/>
        <v>-</v>
      </c>
      <c r="BH234" s="242" t="str">
        <f t="shared" si="93"/>
        <v>-</v>
      </c>
      <c r="BI234" s="242" t="str">
        <f t="shared" si="94"/>
        <v>-</v>
      </c>
      <c r="BJ234" s="242" t="str">
        <f t="shared" si="94"/>
        <v>-</v>
      </c>
      <c r="BK234" s="242" t="str">
        <f t="shared" si="94"/>
        <v>-</v>
      </c>
      <c r="BL234" s="242" t="str">
        <f t="shared" si="94"/>
        <v>-</v>
      </c>
      <c r="BM234" s="245" t="str" cm="1">
        <f t="array" ref="BM234">IFERROR(INDEX($CD$38:$CD$41, $BT234), "-")</f>
        <v>-</v>
      </c>
      <c r="BN234" s="242" t="str" cm="1">
        <f t="array" ref="BN234">IFERROR(INDEX($CD$38:$CD$41, $BS234), "-")</f>
        <v>-</v>
      </c>
      <c r="BO234" s="242">
        <f t="shared" si="95"/>
        <v>0</v>
      </c>
      <c r="BP234" s="242">
        <f t="shared" si="96"/>
        <v>0</v>
      </c>
      <c r="BQ234" s="247" t="str">
        <f t="shared" si="79"/>
        <v>-</v>
      </c>
      <c r="BR234" s="247" t="str">
        <f t="shared" si="80"/>
        <v>-</v>
      </c>
      <c r="BS234" s="247" t="str">
        <f t="shared" si="81"/>
        <v>-</v>
      </c>
      <c r="BT234" s="247" t="str">
        <f t="shared" si="82"/>
        <v>-</v>
      </c>
      <c r="BU234" s="247">
        <f t="shared" si="97"/>
        <v>0</v>
      </c>
      <c r="BV234" s="247" t="str">
        <f t="shared" si="98"/>
        <v>-</v>
      </c>
      <c r="BW234" s="232"/>
      <c r="CF234" s="232"/>
    </row>
    <row r="235" spans="1:84" ht="12.75" customHeight="1" x14ac:dyDescent="0.2">
      <c r="A235" s="240"/>
      <c r="B235" s="228">
        <v>212</v>
      </c>
      <c r="C235" s="137"/>
      <c r="D235" s="65"/>
      <c r="E235" s="241" t="str">
        <f>IF(ISBLANK(D235), "", VLOOKUP(D235, Z!$A$2:$C$4127, 3, FALSE))</f>
        <v/>
      </c>
      <c r="F235" s="138"/>
      <c r="G235" s="120"/>
      <c r="H235" s="120"/>
      <c r="I235" s="120"/>
      <c r="J235" s="120"/>
      <c r="K235" s="139"/>
      <c r="L235" s="168"/>
      <c r="M235" s="139"/>
      <c r="N235" s="139"/>
      <c r="O235" s="242">
        <f t="shared" si="78"/>
        <v>0</v>
      </c>
      <c r="P235" s="139"/>
      <c r="Q235" s="242">
        <f t="shared" si="83"/>
        <v>0</v>
      </c>
      <c r="R235" s="242" t="str">
        <f t="shared" si="84"/>
        <v>-</v>
      </c>
      <c r="S235" s="140"/>
      <c r="T235" s="141"/>
      <c r="U235" s="120"/>
      <c r="V235" s="139"/>
      <c r="W235" s="166"/>
      <c r="X235" s="243">
        <f t="shared" si="85"/>
        <v>0</v>
      </c>
      <c r="Y235" s="140"/>
      <c r="Z235" s="141"/>
      <c r="AA235" s="139"/>
      <c r="AB235" s="120"/>
      <c r="AC235" s="139"/>
      <c r="AD235" s="166"/>
      <c r="AE235" s="243">
        <f t="shared" si="86"/>
        <v>0</v>
      </c>
      <c r="AF235" s="142"/>
      <c r="AG235" s="137"/>
      <c r="AH235" s="65"/>
      <c r="AI235" s="241" t="str">
        <f>IF(ISBLANK(AH235), "", VLOOKUP(AH235, Z!$A$2:$C$4127, 3, FALSE))</f>
        <v/>
      </c>
      <c r="AJ235" s="143"/>
      <c r="AK235" s="244">
        <f t="shared" si="87"/>
        <v>0</v>
      </c>
      <c r="AL235" s="232"/>
      <c r="AM235" s="242">
        <f t="shared" si="88"/>
        <v>0</v>
      </c>
      <c r="AN235" s="228">
        <f>15</f>
        <v>15</v>
      </c>
      <c r="AO235" s="228">
        <v>0.75</v>
      </c>
      <c r="AP235" s="242" t="str">
        <f t="shared" si="89"/>
        <v>-</v>
      </c>
      <c r="AQ235" s="242" t="str">
        <f t="shared" si="90"/>
        <v>-</v>
      </c>
      <c r="AR235" s="245" t="str" cm="1">
        <f t="array" ref="AR235">IF($AM$20="A",
IFERROR(INDEX($BZ$33:$CC$35, $BQ235,), "-"),
IFERROR(INDEX(($BZ$26:$CC$28,$BZ$29:$CC$31), $BQ235, , $BR235), "-"))</f>
        <v>-</v>
      </c>
      <c r="AS235" s="245"/>
      <c r="AT235" s="245"/>
      <c r="AU235" s="245"/>
      <c r="AV235" s="246" t="str" cm="1">
        <f t="array" ref="AV235">IF($AM$20="A",
IFERROR(INDEX($CE$33:$CE$35, $BQ235), "-"),
IFERROR(INDEX(($CE$26:$CE$28, $CE$29:$CE$31), $BQ235, , $BR235), "-"))</f>
        <v>-</v>
      </c>
      <c r="AW235" s="242" t="str">
        <f t="shared" si="91"/>
        <v>-</v>
      </c>
      <c r="AX235" s="242" t="str">
        <f t="shared" si="91"/>
        <v>-</v>
      </c>
      <c r="AY235" s="242" t="str">
        <f t="shared" si="91"/>
        <v>-</v>
      </c>
      <c r="AZ235" s="242" t="str">
        <f t="shared" si="91"/>
        <v>-</v>
      </c>
      <c r="BA235" s="242" t="str">
        <f t="shared" si="92"/>
        <v>-</v>
      </c>
      <c r="BB235" s="242" t="str">
        <f t="shared" si="92"/>
        <v>-</v>
      </c>
      <c r="BC235" s="242" t="str">
        <f t="shared" si="92"/>
        <v>-</v>
      </c>
      <c r="BD235" s="242" t="str">
        <f t="shared" si="92"/>
        <v>-</v>
      </c>
      <c r="BE235" s="242" t="str">
        <f t="shared" si="93"/>
        <v>-</v>
      </c>
      <c r="BF235" s="242" t="str">
        <f t="shared" si="93"/>
        <v>-</v>
      </c>
      <c r="BG235" s="242" t="str">
        <f t="shared" si="93"/>
        <v>-</v>
      </c>
      <c r="BH235" s="242" t="str">
        <f t="shared" si="93"/>
        <v>-</v>
      </c>
      <c r="BI235" s="242" t="str">
        <f t="shared" si="94"/>
        <v>-</v>
      </c>
      <c r="BJ235" s="242" t="str">
        <f t="shared" si="94"/>
        <v>-</v>
      </c>
      <c r="BK235" s="242" t="str">
        <f t="shared" si="94"/>
        <v>-</v>
      </c>
      <c r="BL235" s="242" t="str">
        <f t="shared" si="94"/>
        <v>-</v>
      </c>
      <c r="BM235" s="245" t="str" cm="1">
        <f t="array" ref="BM235">IFERROR(INDEX($CD$38:$CD$41, $BT235), "-")</f>
        <v>-</v>
      </c>
      <c r="BN235" s="242" t="str" cm="1">
        <f t="array" ref="BN235">IFERROR(INDEX($CD$38:$CD$41, $BS235), "-")</f>
        <v>-</v>
      </c>
      <c r="BO235" s="242">
        <f t="shared" si="95"/>
        <v>0</v>
      </c>
      <c r="BP235" s="242">
        <f t="shared" si="96"/>
        <v>0</v>
      </c>
      <c r="BQ235" s="247" t="str">
        <f t="shared" si="79"/>
        <v>-</v>
      </c>
      <c r="BR235" s="247" t="str">
        <f t="shared" si="80"/>
        <v>-</v>
      </c>
      <c r="BS235" s="247" t="str">
        <f t="shared" si="81"/>
        <v>-</v>
      </c>
      <c r="BT235" s="247" t="str">
        <f t="shared" si="82"/>
        <v>-</v>
      </c>
      <c r="BU235" s="247">
        <f t="shared" si="97"/>
        <v>0</v>
      </c>
      <c r="BV235" s="247" t="str">
        <f t="shared" si="98"/>
        <v>-</v>
      </c>
      <c r="BW235" s="232"/>
      <c r="CF235" s="232"/>
    </row>
    <row r="236" spans="1:84" ht="12.75" customHeight="1" x14ac:dyDescent="0.2">
      <c r="A236" s="240"/>
      <c r="B236" s="228">
        <v>213</v>
      </c>
      <c r="C236" s="137"/>
      <c r="D236" s="65"/>
      <c r="E236" s="241" t="str">
        <f>IF(ISBLANK(D236), "", VLOOKUP(D236, Z!$A$2:$C$4127, 3, FALSE))</f>
        <v/>
      </c>
      <c r="F236" s="138"/>
      <c r="G236" s="120"/>
      <c r="H236" s="120"/>
      <c r="I236" s="120"/>
      <c r="J236" s="120"/>
      <c r="K236" s="139"/>
      <c r="L236" s="168"/>
      <c r="M236" s="139"/>
      <c r="N236" s="139"/>
      <c r="O236" s="242">
        <f t="shared" si="78"/>
        <v>0</v>
      </c>
      <c r="P236" s="139"/>
      <c r="Q236" s="242">
        <f t="shared" si="83"/>
        <v>0</v>
      </c>
      <c r="R236" s="242" t="str">
        <f t="shared" si="84"/>
        <v>-</v>
      </c>
      <c r="S236" s="140"/>
      <c r="T236" s="141"/>
      <c r="U236" s="120"/>
      <c r="V236" s="139"/>
      <c r="W236" s="166"/>
      <c r="X236" s="243">
        <f t="shared" si="85"/>
        <v>0</v>
      </c>
      <c r="Y236" s="140"/>
      <c r="Z236" s="141"/>
      <c r="AA236" s="139"/>
      <c r="AB236" s="120"/>
      <c r="AC236" s="139"/>
      <c r="AD236" s="166"/>
      <c r="AE236" s="243">
        <f t="shared" si="86"/>
        <v>0</v>
      </c>
      <c r="AF236" s="142"/>
      <c r="AG236" s="137"/>
      <c r="AH236" s="65"/>
      <c r="AI236" s="241" t="str">
        <f>IF(ISBLANK(AH236), "", VLOOKUP(AH236, Z!$A$2:$C$4127, 3, FALSE))</f>
        <v/>
      </c>
      <c r="AJ236" s="143"/>
      <c r="AK236" s="244">
        <f t="shared" si="87"/>
        <v>0</v>
      </c>
      <c r="AL236" s="232"/>
      <c r="AM236" s="242">
        <f t="shared" si="88"/>
        <v>0</v>
      </c>
      <c r="AN236" s="228">
        <f>15</f>
        <v>15</v>
      </c>
      <c r="AO236" s="228">
        <v>0.75</v>
      </c>
      <c r="AP236" s="242" t="str">
        <f t="shared" si="89"/>
        <v>-</v>
      </c>
      <c r="AQ236" s="242" t="str">
        <f t="shared" si="90"/>
        <v>-</v>
      </c>
      <c r="AR236" s="245" t="str" cm="1">
        <f t="array" ref="AR236">IF($AM$20="A",
IFERROR(INDEX($BZ$33:$CC$35, $BQ236,), "-"),
IFERROR(INDEX(($BZ$26:$CC$28,$BZ$29:$CC$31), $BQ236, , $BR236), "-"))</f>
        <v>-</v>
      </c>
      <c r="AS236" s="245"/>
      <c r="AT236" s="245"/>
      <c r="AU236" s="245"/>
      <c r="AV236" s="246" t="str" cm="1">
        <f t="array" ref="AV236">IF($AM$20="A",
IFERROR(INDEX($CE$33:$CE$35, $BQ236), "-"),
IFERROR(INDEX(($CE$26:$CE$28, $CE$29:$CE$31), $BQ236, , $BR236), "-"))</f>
        <v>-</v>
      </c>
      <c r="AW236" s="242" t="str">
        <f t="shared" si="91"/>
        <v>-</v>
      </c>
      <c r="AX236" s="242" t="str">
        <f t="shared" si="91"/>
        <v>-</v>
      </c>
      <c r="AY236" s="242" t="str">
        <f t="shared" si="91"/>
        <v>-</v>
      </c>
      <c r="AZ236" s="242" t="str">
        <f t="shared" si="91"/>
        <v>-</v>
      </c>
      <c r="BA236" s="242" t="str">
        <f t="shared" si="92"/>
        <v>-</v>
      </c>
      <c r="BB236" s="242" t="str">
        <f t="shared" si="92"/>
        <v>-</v>
      </c>
      <c r="BC236" s="242" t="str">
        <f t="shared" si="92"/>
        <v>-</v>
      </c>
      <c r="BD236" s="242" t="str">
        <f t="shared" si="92"/>
        <v>-</v>
      </c>
      <c r="BE236" s="242" t="str">
        <f t="shared" si="93"/>
        <v>-</v>
      </c>
      <c r="BF236" s="242" t="str">
        <f t="shared" si="93"/>
        <v>-</v>
      </c>
      <c r="BG236" s="242" t="str">
        <f t="shared" si="93"/>
        <v>-</v>
      </c>
      <c r="BH236" s="242" t="str">
        <f t="shared" si="93"/>
        <v>-</v>
      </c>
      <c r="BI236" s="242" t="str">
        <f t="shared" si="94"/>
        <v>-</v>
      </c>
      <c r="BJ236" s="242" t="str">
        <f t="shared" si="94"/>
        <v>-</v>
      </c>
      <c r="BK236" s="242" t="str">
        <f t="shared" si="94"/>
        <v>-</v>
      </c>
      <c r="BL236" s="242" t="str">
        <f t="shared" si="94"/>
        <v>-</v>
      </c>
      <c r="BM236" s="245" t="str" cm="1">
        <f t="array" ref="BM236">IFERROR(INDEX($CD$38:$CD$41, $BT236), "-")</f>
        <v>-</v>
      </c>
      <c r="BN236" s="242" t="str" cm="1">
        <f t="array" ref="BN236">IFERROR(INDEX($CD$38:$CD$41, $BS236), "-")</f>
        <v>-</v>
      </c>
      <c r="BO236" s="242">
        <f t="shared" si="95"/>
        <v>0</v>
      </c>
      <c r="BP236" s="242">
        <f t="shared" si="96"/>
        <v>0</v>
      </c>
      <c r="BQ236" s="247" t="str">
        <f t="shared" si="79"/>
        <v>-</v>
      </c>
      <c r="BR236" s="247" t="str">
        <f t="shared" si="80"/>
        <v>-</v>
      </c>
      <c r="BS236" s="247" t="str">
        <f t="shared" si="81"/>
        <v>-</v>
      </c>
      <c r="BT236" s="247" t="str">
        <f t="shared" si="82"/>
        <v>-</v>
      </c>
      <c r="BU236" s="247">
        <f t="shared" si="97"/>
        <v>0</v>
      </c>
      <c r="BV236" s="247" t="str">
        <f t="shared" si="98"/>
        <v>-</v>
      </c>
      <c r="BW236" s="232"/>
      <c r="CF236" s="232"/>
    </row>
    <row r="237" spans="1:84" ht="12.75" customHeight="1" x14ac:dyDescent="0.2">
      <c r="A237" s="240"/>
      <c r="B237" s="228">
        <v>214</v>
      </c>
      <c r="C237" s="137"/>
      <c r="D237" s="65"/>
      <c r="E237" s="241" t="str">
        <f>IF(ISBLANK(D237), "", VLOOKUP(D237, Z!$A$2:$C$4127, 3, FALSE))</f>
        <v/>
      </c>
      <c r="F237" s="138"/>
      <c r="G237" s="120"/>
      <c r="H237" s="120"/>
      <c r="I237" s="120"/>
      <c r="J237" s="120"/>
      <c r="K237" s="139"/>
      <c r="L237" s="168"/>
      <c r="M237" s="139"/>
      <c r="N237" s="139"/>
      <c r="O237" s="242">
        <f t="shared" si="78"/>
        <v>0</v>
      </c>
      <c r="P237" s="139"/>
      <c r="Q237" s="242">
        <f t="shared" si="83"/>
        <v>0</v>
      </c>
      <c r="R237" s="242" t="str">
        <f t="shared" si="84"/>
        <v>-</v>
      </c>
      <c r="S237" s="140"/>
      <c r="T237" s="141"/>
      <c r="U237" s="120"/>
      <c r="V237" s="139"/>
      <c r="W237" s="166"/>
      <c r="X237" s="243">
        <f t="shared" si="85"/>
        <v>0</v>
      </c>
      <c r="Y237" s="140"/>
      <c r="Z237" s="141"/>
      <c r="AA237" s="139"/>
      <c r="AB237" s="120"/>
      <c r="AC237" s="139"/>
      <c r="AD237" s="166"/>
      <c r="AE237" s="243">
        <f t="shared" si="86"/>
        <v>0</v>
      </c>
      <c r="AF237" s="142"/>
      <c r="AG237" s="137"/>
      <c r="AH237" s="65"/>
      <c r="AI237" s="241" t="str">
        <f>IF(ISBLANK(AH237), "", VLOOKUP(AH237, Z!$A$2:$C$4127, 3, FALSE))</f>
        <v/>
      </c>
      <c r="AJ237" s="143"/>
      <c r="AK237" s="244">
        <f t="shared" si="87"/>
        <v>0</v>
      </c>
      <c r="AL237" s="232"/>
      <c r="AM237" s="242">
        <f t="shared" si="88"/>
        <v>0</v>
      </c>
      <c r="AN237" s="228">
        <f>15</f>
        <v>15</v>
      </c>
      <c r="AO237" s="228">
        <v>0.75</v>
      </c>
      <c r="AP237" s="242" t="str">
        <f t="shared" si="89"/>
        <v>-</v>
      </c>
      <c r="AQ237" s="242" t="str">
        <f t="shared" si="90"/>
        <v>-</v>
      </c>
      <c r="AR237" s="245" t="str" cm="1">
        <f t="array" ref="AR237">IF($AM$20="A",
IFERROR(INDEX($BZ$33:$CC$35, $BQ237,), "-"),
IFERROR(INDEX(($BZ$26:$CC$28,$BZ$29:$CC$31), $BQ237, , $BR237), "-"))</f>
        <v>-</v>
      </c>
      <c r="AS237" s="245"/>
      <c r="AT237" s="245"/>
      <c r="AU237" s="245"/>
      <c r="AV237" s="246" t="str" cm="1">
        <f t="array" ref="AV237">IF($AM$20="A",
IFERROR(INDEX($CE$33:$CE$35, $BQ237), "-"),
IFERROR(INDEX(($CE$26:$CE$28, $CE$29:$CE$31), $BQ237, , $BR237), "-"))</f>
        <v>-</v>
      </c>
      <c r="AW237" s="242" t="str">
        <f t="shared" si="91"/>
        <v>-</v>
      </c>
      <c r="AX237" s="242" t="str">
        <f t="shared" si="91"/>
        <v>-</v>
      </c>
      <c r="AY237" s="242" t="str">
        <f t="shared" si="91"/>
        <v>-</v>
      </c>
      <c r="AZ237" s="242" t="str">
        <f t="shared" si="91"/>
        <v>-</v>
      </c>
      <c r="BA237" s="242" t="str">
        <f t="shared" si="92"/>
        <v>-</v>
      </c>
      <c r="BB237" s="242" t="str">
        <f t="shared" si="92"/>
        <v>-</v>
      </c>
      <c r="BC237" s="242" t="str">
        <f t="shared" si="92"/>
        <v>-</v>
      </c>
      <c r="BD237" s="242" t="str">
        <f t="shared" si="92"/>
        <v>-</v>
      </c>
      <c r="BE237" s="242" t="str">
        <f t="shared" si="93"/>
        <v>-</v>
      </c>
      <c r="BF237" s="242" t="str">
        <f t="shared" si="93"/>
        <v>-</v>
      </c>
      <c r="BG237" s="242" t="str">
        <f t="shared" si="93"/>
        <v>-</v>
      </c>
      <c r="BH237" s="242" t="str">
        <f t="shared" si="93"/>
        <v>-</v>
      </c>
      <c r="BI237" s="242" t="str">
        <f t="shared" si="94"/>
        <v>-</v>
      </c>
      <c r="BJ237" s="242" t="str">
        <f t="shared" si="94"/>
        <v>-</v>
      </c>
      <c r="BK237" s="242" t="str">
        <f t="shared" si="94"/>
        <v>-</v>
      </c>
      <c r="BL237" s="242" t="str">
        <f t="shared" si="94"/>
        <v>-</v>
      </c>
      <c r="BM237" s="245" t="str" cm="1">
        <f t="array" ref="BM237">IFERROR(INDEX($CD$38:$CD$41, $BT237), "-")</f>
        <v>-</v>
      </c>
      <c r="BN237" s="242" t="str" cm="1">
        <f t="array" ref="BN237">IFERROR(INDEX($CD$38:$CD$41, $BS237), "-")</f>
        <v>-</v>
      </c>
      <c r="BO237" s="242">
        <f t="shared" si="95"/>
        <v>0</v>
      </c>
      <c r="BP237" s="242">
        <f t="shared" si="96"/>
        <v>0</v>
      </c>
      <c r="BQ237" s="247" t="str">
        <f t="shared" si="79"/>
        <v>-</v>
      </c>
      <c r="BR237" s="247" t="str">
        <f t="shared" si="80"/>
        <v>-</v>
      </c>
      <c r="BS237" s="247" t="str">
        <f t="shared" si="81"/>
        <v>-</v>
      </c>
      <c r="BT237" s="247" t="str">
        <f t="shared" si="82"/>
        <v>-</v>
      </c>
      <c r="BU237" s="247">
        <f t="shared" si="97"/>
        <v>0</v>
      </c>
      <c r="BV237" s="247" t="str">
        <f t="shared" si="98"/>
        <v>-</v>
      </c>
      <c r="BW237" s="232"/>
      <c r="CF237" s="232"/>
    </row>
    <row r="238" spans="1:84" ht="12.75" customHeight="1" x14ac:dyDescent="0.2">
      <c r="A238" s="240"/>
      <c r="B238" s="228">
        <v>215</v>
      </c>
      <c r="C238" s="137"/>
      <c r="D238" s="65"/>
      <c r="E238" s="241" t="str">
        <f>IF(ISBLANK(D238), "", VLOOKUP(D238, Z!$A$2:$C$4127, 3, FALSE))</f>
        <v/>
      </c>
      <c r="F238" s="138"/>
      <c r="G238" s="120"/>
      <c r="H238" s="120"/>
      <c r="I238" s="120"/>
      <c r="J238" s="120"/>
      <c r="K238" s="139"/>
      <c r="L238" s="168"/>
      <c r="M238" s="139"/>
      <c r="N238" s="139"/>
      <c r="O238" s="242">
        <f t="shared" si="78"/>
        <v>0</v>
      </c>
      <c r="P238" s="139"/>
      <c r="Q238" s="242">
        <f t="shared" si="83"/>
        <v>0</v>
      </c>
      <c r="R238" s="242" t="str">
        <f t="shared" si="84"/>
        <v>-</v>
      </c>
      <c r="S238" s="140"/>
      <c r="T238" s="141"/>
      <c r="U238" s="120"/>
      <c r="V238" s="139"/>
      <c r="W238" s="166"/>
      <c r="X238" s="243">
        <f t="shared" si="85"/>
        <v>0</v>
      </c>
      <c r="Y238" s="140"/>
      <c r="Z238" s="141"/>
      <c r="AA238" s="139"/>
      <c r="AB238" s="120"/>
      <c r="AC238" s="139"/>
      <c r="AD238" s="166"/>
      <c r="AE238" s="243">
        <f t="shared" si="86"/>
        <v>0</v>
      </c>
      <c r="AF238" s="142"/>
      <c r="AG238" s="137"/>
      <c r="AH238" s="65"/>
      <c r="AI238" s="241" t="str">
        <f>IF(ISBLANK(AH238), "", VLOOKUP(AH238, Z!$A$2:$C$4127, 3, FALSE))</f>
        <v/>
      </c>
      <c r="AJ238" s="143"/>
      <c r="AK238" s="244">
        <f t="shared" si="87"/>
        <v>0</v>
      </c>
      <c r="AL238" s="232"/>
      <c r="AM238" s="242">
        <f t="shared" si="88"/>
        <v>0</v>
      </c>
      <c r="AN238" s="228">
        <f>15</f>
        <v>15</v>
      </c>
      <c r="AO238" s="228">
        <v>0.75</v>
      </c>
      <c r="AP238" s="242" t="str">
        <f t="shared" si="89"/>
        <v>-</v>
      </c>
      <c r="AQ238" s="242" t="str">
        <f t="shared" si="90"/>
        <v>-</v>
      </c>
      <c r="AR238" s="245" t="str" cm="1">
        <f t="array" ref="AR238">IF($AM$20="A",
IFERROR(INDEX($BZ$33:$CC$35, $BQ238,), "-"),
IFERROR(INDEX(($BZ$26:$CC$28,$BZ$29:$CC$31), $BQ238, , $BR238), "-"))</f>
        <v>-</v>
      </c>
      <c r="AS238" s="245"/>
      <c r="AT238" s="245"/>
      <c r="AU238" s="245"/>
      <c r="AV238" s="246" t="str" cm="1">
        <f t="array" ref="AV238">IF($AM$20="A",
IFERROR(INDEX($CE$33:$CE$35, $BQ238), "-"),
IFERROR(INDEX(($CE$26:$CE$28, $CE$29:$CE$31), $BQ238, , $BR238), "-"))</f>
        <v>-</v>
      </c>
      <c r="AW238" s="242" t="str">
        <f t="shared" si="91"/>
        <v>-</v>
      </c>
      <c r="AX238" s="242" t="str">
        <f t="shared" si="91"/>
        <v>-</v>
      </c>
      <c r="AY238" s="242" t="str">
        <f t="shared" si="91"/>
        <v>-</v>
      </c>
      <c r="AZ238" s="242" t="str">
        <f t="shared" si="91"/>
        <v>-</v>
      </c>
      <c r="BA238" s="242" t="str">
        <f t="shared" si="92"/>
        <v>-</v>
      </c>
      <c r="BB238" s="242" t="str">
        <f t="shared" si="92"/>
        <v>-</v>
      </c>
      <c r="BC238" s="242" t="str">
        <f t="shared" si="92"/>
        <v>-</v>
      </c>
      <c r="BD238" s="242" t="str">
        <f t="shared" si="92"/>
        <v>-</v>
      </c>
      <c r="BE238" s="242" t="str">
        <f t="shared" si="93"/>
        <v>-</v>
      </c>
      <c r="BF238" s="242" t="str">
        <f t="shared" si="93"/>
        <v>-</v>
      </c>
      <c r="BG238" s="242" t="str">
        <f t="shared" si="93"/>
        <v>-</v>
      </c>
      <c r="BH238" s="242" t="str">
        <f t="shared" si="93"/>
        <v>-</v>
      </c>
      <c r="BI238" s="242" t="str">
        <f t="shared" si="94"/>
        <v>-</v>
      </c>
      <c r="BJ238" s="242" t="str">
        <f t="shared" si="94"/>
        <v>-</v>
      </c>
      <c r="BK238" s="242" t="str">
        <f t="shared" si="94"/>
        <v>-</v>
      </c>
      <c r="BL238" s="242" t="str">
        <f t="shared" si="94"/>
        <v>-</v>
      </c>
      <c r="BM238" s="245" t="str" cm="1">
        <f t="array" ref="BM238">IFERROR(INDEX($CD$38:$CD$41, $BT238), "-")</f>
        <v>-</v>
      </c>
      <c r="BN238" s="242" t="str" cm="1">
        <f t="array" ref="BN238">IFERROR(INDEX($CD$38:$CD$41, $BS238), "-")</f>
        <v>-</v>
      </c>
      <c r="BO238" s="242">
        <f t="shared" si="95"/>
        <v>0</v>
      </c>
      <c r="BP238" s="242">
        <f t="shared" si="96"/>
        <v>0</v>
      </c>
      <c r="BQ238" s="247" t="str">
        <f t="shared" si="79"/>
        <v>-</v>
      </c>
      <c r="BR238" s="247" t="str">
        <f t="shared" si="80"/>
        <v>-</v>
      </c>
      <c r="BS238" s="247" t="str">
        <f t="shared" si="81"/>
        <v>-</v>
      </c>
      <c r="BT238" s="247" t="str">
        <f t="shared" si="82"/>
        <v>-</v>
      </c>
      <c r="BU238" s="247">
        <f t="shared" si="97"/>
        <v>0</v>
      </c>
      <c r="BV238" s="247" t="str">
        <f t="shared" si="98"/>
        <v>-</v>
      </c>
      <c r="BW238" s="232"/>
      <c r="CF238" s="232"/>
    </row>
    <row r="239" spans="1:84" ht="12.75" customHeight="1" x14ac:dyDescent="0.2">
      <c r="A239" s="240"/>
      <c r="B239" s="228">
        <v>216</v>
      </c>
      <c r="C239" s="137"/>
      <c r="D239" s="65"/>
      <c r="E239" s="241" t="str">
        <f>IF(ISBLANK(D239), "", VLOOKUP(D239, Z!$A$2:$C$4127, 3, FALSE))</f>
        <v/>
      </c>
      <c r="F239" s="138"/>
      <c r="G239" s="120"/>
      <c r="H239" s="120"/>
      <c r="I239" s="120"/>
      <c r="J239" s="120"/>
      <c r="K239" s="139"/>
      <c r="L239" s="168"/>
      <c r="M239" s="139"/>
      <c r="N239" s="139"/>
      <c r="O239" s="242">
        <f t="shared" si="78"/>
        <v>0</v>
      </c>
      <c r="P239" s="139"/>
      <c r="Q239" s="242">
        <f t="shared" si="83"/>
        <v>0</v>
      </c>
      <c r="R239" s="242" t="str">
        <f t="shared" si="84"/>
        <v>-</v>
      </c>
      <c r="S239" s="140"/>
      <c r="T239" s="141"/>
      <c r="U239" s="120"/>
      <c r="V239" s="139"/>
      <c r="W239" s="166"/>
      <c r="X239" s="243">
        <f t="shared" si="85"/>
        <v>0</v>
      </c>
      <c r="Y239" s="140"/>
      <c r="Z239" s="141"/>
      <c r="AA239" s="139"/>
      <c r="AB239" s="120"/>
      <c r="AC239" s="139"/>
      <c r="AD239" s="166"/>
      <c r="AE239" s="243">
        <f t="shared" si="86"/>
        <v>0</v>
      </c>
      <c r="AF239" s="142"/>
      <c r="AG239" s="137"/>
      <c r="AH239" s="65"/>
      <c r="AI239" s="241" t="str">
        <f>IF(ISBLANK(AH239), "", VLOOKUP(AH239, Z!$A$2:$C$4127, 3, FALSE))</f>
        <v/>
      </c>
      <c r="AJ239" s="143"/>
      <c r="AK239" s="244">
        <f t="shared" si="87"/>
        <v>0</v>
      </c>
      <c r="AL239" s="232"/>
      <c r="AM239" s="242">
        <f t="shared" si="88"/>
        <v>0</v>
      </c>
      <c r="AN239" s="228">
        <f>15</f>
        <v>15</v>
      </c>
      <c r="AO239" s="228">
        <v>0.75</v>
      </c>
      <c r="AP239" s="242" t="str">
        <f t="shared" si="89"/>
        <v>-</v>
      </c>
      <c r="AQ239" s="242" t="str">
        <f t="shared" si="90"/>
        <v>-</v>
      </c>
      <c r="AR239" s="245" t="str" cm="1">
        <f t="array" ref="AR239">IF($AM$20="A",
IFERROR(INDEX($BZ$33:$CC$35, $BQ239,), "-"),
IFERROR(INDEX(($BZ$26:$CC$28,$BZ$29:$CC$31), $BQ239, , $BR239), "-"))</f>
        <v>-</v>
      </c>
      <c r="AS239" s="245"/>
      <c r="AT239" s="245"/>
      <c r="AU239" s="245"/>
      <c r="AV239" s="246" t="str" cm="1">
        <f t="array" ref="AV239">IF($AM$20="A",
IFERROR(INDEX($CE$33:$CE$35, $BQ239), "-"),
IFERROR(INDEX(($CE$26:$CE$28, $CE$29:$CE$31), $BQ239, , $BR239), "-"))</f>
        <v>-</v>
      </c>
      <c r="AW239" s="242" t="str">
        <f t="shared" si="91"/>
        <v>-</v>
      </c>
      <c r="AX239" s="242" t="str">
        <f t="shared" si="91"/>
        <v>-</v>
      </c>
      <c r="AY239" s="242" t="str">
        <f t="shared" si="91"/>
        <v>-</v>
      </c>
      <c r="AZ239" s="242" t="str">
        <f t="shared" si="91"/>
        <v>-</v>
      </c>
      <c r="BA239" s="242" t="str">
        <f t="shared" si="92"/>
        <v>-</v>
      </c>
      <c r="BB239" s="242" t="str">
        <f t="shared" si="92"/>
        <v>-</v>
      </c>
      <c r="BC239" s="242" t="str">
        <f t="shared" si="92"/>
        <v>-</v>
      </c>
      <c r="BD239" s="242" t="str">
        <f t="shared" si="92"/>
        <v>-</v>
      </c>
      <c r="BE239" s="242" t="str">
        <f t="shared" si="93"/>
        <v>-</v>
      </c>
      <c r="BF239" s="242" t="str">
        <f t="shared" si="93"/>
        <v>-</v>
      </c>
      <c r="BG239" s="242" t="str">
        <f t="shared" si="93"/>
        <v>-</v>
      </c>
      <c r="BH239" s="242" t="str">
        <f t="shared" si="93"/>
        <v>-</v>
      </c>
      <c r="BI239" s="242" t="str">
        <f t="shared" si="94"/>
        <v>-</v>
      </c>
      <c r="BJ239" s="242" t="str">
        <f t="shared" si="94"/>
        <v>-</v>
      </c>
      <c r="BK239" s="242" t="str">
        <f t="shared" si="94"/>
        <v>-</v>
      </c>
      <c r="BL239" s="242" t="str">
        <f t="shared" si="94"/>
        <v>-</v>
      </c>
      <c r="BM239" s="245" t="str" cm="1">
        <f t="array" ref="BM239">IFERROR(INDEX($CD$38:$CD$41, $BT239), "-")</f>
        <v>-</v>
      </c>
      <c r="BN239" s="242" t="str" cm="1">
        <f t="array" ref="BN239">IFERROR(INDEX($CD$38:$CD$41, $BS239), "-")</f>
        <v>-</v>
      </c>
      <c r="BO239" s="242">
        <f t="shared" si="95"/>
        <v>0</v>
      </c>
      <c r="BP239" s="242">
        <f t="shared" si="96"/>
        <v>0</v>
      </c>
      <c r="BQ239" s="247" t="str">
        <f t="shared" si="79"/>
        <v>-</v>
      </c>
      <c r="BR239" s="247" t="str">
        <f t="shared" si="80"/>
        <v>-</v>
      </c>
      <c r="BS239" s="247" t="str">
        <f t="shared" si="81"/>
        <v>-</v>
      </c>
      <c r="BT239" s="247" t="str">
        <f t="shared" si="82"/>
        <v>-</v>
      </c>
      <c r="BU239" s="247">
        <f t="shared" si="97"/>
        <v>0</v>
      </c>
      <c r="BV239" s="247" t="str">
        <f t="shared" si="98"/>
        <v>-</v>
      </c>
      <c r="BW239" s="232"/>
      <c r="CF239" s="232"/>
    </row>
    <row r="240" spans="1:84" ht="12.75" customHeight="1" x14ac:dyDescent="0.2">
      <c r="A240" s="240"/>
      <c r="B240" s="228">
        <v>217</v>
      </c>
      <c r="C240" s="137"/>
      <c r="D240" s="65"/>
      <c r="E240" s="241" t="str">
        <f>IF(ISBLANK(D240), "", VLOOKUP(D240, Z!$A$2:$C$4127, 3, FALSE))</f>
        <v/>
      </c>
      <c r="F240" s="138"/>
      <c r="G240" s="120"/>
      <c r="H240" s="120"/>
      <c r="I240" s="120"/>
      <c r="J240" s="120"/>
      <c r="K240" s="139"/>
      <c r="L240" s="168"/>
      <c r="M240" s="139"/>
      <c r="N240" s="139"/>
      <c r="O240" s="242">
        <f t="shared" si="78"/>
        <v>0</v>
      </c>
      <c r="P240" s="139"/>
      <c r="Q240" s="242">
        <f t="shared" si="83"/>
        <v>0</v>
      </c>
      <c r="R240" s="242" t="str">
        <f t="shared" si="84"/>
        <v>-</v>
      </c>
      <c r="S240" s="140"/>
      <c r="T240" s="141"/>
      <c r="U240" s="120"/>
      <c r="V240" s="139"/>
      <c r="W240" s="166"/>
      <c r="X240" s="243">
        <f t="shared" si="85"/>
        <v>0</v>
      </c>
      <c r="Y240" s="140"/>
      <c r="Z240" s="141"/>
      <c r="AA240" s="139"/>
      <c r="AB240" s="120"/>
      <c r="AC240" s="139"/>
      <c r="AD240" s="166"/>
      <c r="AE240" s="243">
        <f t="shared" si="86"/>
        <v>0</v>
      </c>
      <c r="AF240" s="142"/>
      <c r="AG240" s="137"/>
      <c r="AH240" s="65"/>
      <c r="AI240" s="241" t="str">
        <f>IF(ISBLANK(AH240), "", VLOOKUP(AH240, Z!$A$2:$C$4127, 3, FALSE))</f>
        <v/>
      </c>
      <c r="AJ240" s="143"/>
      <c r="AK240" s="244">
        <f t="shared" si="87"/>
        <v>0</v>
      </c>
      <c r="AL240" s="232"/>
      <c r="AM240" s="242">
        <f t="shared" si="88"/>
        <v>0</v>
      </c>
      <c r="AN240" s="228">
        <f>15</f>
        <v>15</v>
      </c>
      <c r="AO240" s="228">
        <v>0.75</v>
      </c>
      <c r="AP240" s="242" t="str">
        <f t="shared" si="89"/>
        <v>-</v>
      </c>
      <c r="AQ240" s="242" t="str">
        <f t="shared" si="90"/>
        <v>-</v>
      </c>
      <c r="AR240" s="245" t="str" cm="1">
        <f t="array" ref="AR240">IF($AM$20="A",
IFERROR(INDEX($BZ$33:$CC$35, $BQ240,), "-"),
IFERROR(INDEX(($BZ$26:$CC$28,$BZ$29:$CC$31), $BQ240, , $BR240), "-"))</f>
        <v>-</v>
      </c>
      <c r="AS240" s="245"/>
      <c r="AT240" s="245"/>
      <c r="AU240" s="245"/>
      <c r="AV240" s="246" t="str" cm="1">
        <f t="array" ref="AV240">IF($AM$20="A",
IFERROR(INDEX($CE$33:$CE$35, $BQ240), "-"),
IFERROR(INDEX(($CE$26:$CE$28, $CE$29:$CE$31), $BQ240, , $BR240), "-"))</f>
        <v>-</v>
      </c>
      <c r="AW240" s="242" t="str">
        <f t="shared" si="91"/>
        <v>-</v>
      </c>
      <c r="AX240" s="242" t="str">
        <f t="shared" si="91"/>
        <v>-</v>
      </c>
      <c r="AY240" s="242" t="str">
        <f t="shared" si="91"/>
        <v>-</v>
      </c>
      <c r="AZ240" s="242" t="str">
        <f t="shared" si="91"/>
        <v>-</v>
      </c>
      <c r="BA240" s="242" t="str">
        <f t="shared" si="92"/>
        <v>-</v>
      </c>
      <c r="BB240" s="242" t="str">
        <f t="shared" si="92"/>
        <v>-</v>
      </c>
      <c r="BC240" s="242" t="str">
        <f t="shared" si="92"/>
        <v>-</v>
      </c>
      <c r="BD240" s="242" t="str">
        <f t="shared" si="92"/>
        <v>-</v>
      </c>
      <c r="BE240" s="242" t="str">
        <f t="shared" si="93"/>
        <v>-</v>
      </c>
      <c r="BF240" s="242" t="str">
        <f t="shared" si="93"/>
        <v>-</v>
      </c>
      <c r="BG240" s="242" t="str">
        <f t="shared" si="93"/>
        <v>-</v>
      </c>
      <c r="BH240" s="242" t="str">
        <f t="shared" si="93"/>
        <v>-</v>
      </c>
      <c r="BI240" s="242" t="str">
        <f t="shared" si="94"/>
        <v>-</v>
      </c>
      <c r="BJ240" s="242" t="str">
        <f t="shared" si="94"/>
        <v>-</v>
      </c>
      <c r="BK240" s="242" t="str">
        <f t="shared" si="94"/>
        <v>-</v>
      </c>
      <c r="BL240" s="242" t="str">
        <f t="shared" si="94"/>
        <v>-</v>
      </c>
      <c r="BM240" s="245" t="str" cm="1">
        <f t="array" ref="BM240">IFERROR(INDEX($CD$38:$CD$41, $BT240), "-")</f>
        <v>-</v>
      </c>
      <c r="BN240" s="242" t="str" cm="1">
        <f t="array" ref="BN240">IFERROR(INDEX($CD$38:$CD$41, $BS240), "-")</f>
        <v>-</v>
      </c>
      <c r="BO240" s="242">
        <f t="shared" si="95"/>
        <v>0</v>
      </c>
      <c r="BP240" s="242">
        <f t="shared" si="96"/>
        <v>0</v>
      </c>
      <c r="BQ240" s="247" t="str">
        <f t="shared" si="79"/>
        <v>-</v>
      </c>
      <c r="BR240" s="247" t="str">
        <f t="shared" si="80"/>
        <v>-</v>
      </c>
      <c r="BS240" s="247" t="str">
        <f t="shared" si="81"/>
        <v>-</v>
      </c>
      <c r="BT240" s="247" t="str">
        <f t="shared" si="82"/>
        <v>-</v>
      </c>
      <c r="BU240" s="247">
        <f t="shared" si="97"/>
        <v>0</v>
      </c>
      <c r="BV240" s="247" t="str">
        <f t="shared" si="98"/>
        <v>-</v>
      </c>
      <c r="BW240" s="232"/>
      <c r="CF240" s="232"/>
    </row>
    <row r="241" spans="1:84" ht="12.75" customHeight="1" x14ac:dyDescent="0.2">
      <c r="A241" s="240"/>
      <c r="B241" s="228">
        <v>218</v>
      </c>
      <c r="C241" s="137"/>
      <c r="D241" s="65"/>
      <c r="E241" s="241" t="str">
        <f>IF(ISBLANK(D241), "", VLOOKUP(D241, Z!$A$2:$C$4127, 3, FALSE))</f>
        <v/>
      </c>
      <c r="F241" s="138"/>
      <c r="G241" s="120"/>
      <c r="H241" s="120"/>
      <c r="I241" s="120"/>
      <c r="J241" s="120"/>
      <c r="K241" s="139"/>
      <c r="L241" s="168"/>
      <c r="M241" s="139"/>
      <c r="N241" s="139"/>
      <c r="O241" s="242">
        <f t="shared" si="78"/>
        <v>0</v>
      </c>
      <c r="P241" s="139"/>
      <c r="Q241" s="242">
        <f t="shared" si="83"/>
        <v>0</v>
      </c>
      <c r="R241" s="242" t="str">
        <f t="shared" si="84"/>
        <v>-</v>
      </c>
      <c r="S241" s="140"/>
      <c r="T241" s="141"/>
      <c r="U241" s="120"/>
      <c r="V241" s="139"/>
      <c r="W241" s="166"/>
      <c r="X241" s="243">
        <f t="shared" si="85"/>
        <v>0</v>
      </c>
      <c r="Y241" s="140"/>
      <c r="Z241" s="141"/>
      <c r="AA241" s="139"/>
      <c r="AB241" s="120"/>
      <c r="AC241" s="139"/>
      <c r="AD241" s="166"/>
      <c r="AE241" s="243">
        <f t="shared" si="86"/>
        <v>0</v>
      </c>
      <c r="AF241" s="142"/>
      <c r="AG241" s="137"/>
      <c r="AH241" s="65"/>
      <c r="AI241" s="241" t="str">
        <f>IF(ISBLANK(AH241), "", VLOOKUP(AH241, Z!$A$2:$C$4127, 3, FALSE))</f>
        <v/>
      </c>
      <c r="AJ241" s="143"/>
      <c r="AK241" s="244">
        <f t="shared" si="87"/>
        <v>0</v>
      </c>
      <c r="AL241" s="232"/>
      <c r="AM241" s="242">
        <f t="shared" si="88"/>
        <v>0</v>
      </c>
      <c r="AN241" s="228">
        <f>15</f>
        <v>15</v>
      </c>
      <c r="AO241" s="228">
        <v>0.75</v>
      </c>
      <c r="AP241" s="242" t="str">
        <f t="shared" si="89"/>
        <v>-</v>
      </c>
      <c r="AQ241" s="242" t="str">
        <f t="shared" si="90"/>
        <v>-</v>
      </c>
      <c r="AR241" s="245" t="str" cm="1">
        <f t="array" ref="AR241">IF($AM$20="A",
IFERROR(INDEX($BZ$33:$CC$35, $BQ241,), "-"),
IFERROR(INDEX(($BZ$26:$CC$28,$BZ$29:$CC$31), $BQ241, , $BR241), "-"))</f>
        <v>-</v>
      </c>
      <c r="AS241" s="245"/>
      <c r="AT241" s="245"/>
      <c r="AU241" s="245"/>
      <c r="AV241" s="246" t="str" cm="1">
        <f t="array" ref="AV241">IF($AM$20="A",
IFERROR(INDEX($CE$33:$CE$35, $BQ241), "-"),
IFERROR(INDEX(($CE$26:$CE$28, $CE$29:$CE$31), $BQ241, , $BR241), "-"))</f>
        <v>-</v>
      </c>
      <c r="AW241" s="242" t="str">
        <f t="shared" si="91"/>
        <v>-</v>
      </c>
      <c r="AX241" s="242" t="str">
        <f t="shared" si="91"/>
        <v>-</v>
      </c>
      <c r="AY241" s="242" t="str">
        <f t="shared" si="91"/>
        <v>-</v>
      </c>
      <c r="AZ241" s="242" t="str">
        <f t="shared" si="91"/>
        <v>-</v>
      </c>
      <c r="BA241" s="242" t="str">
        <f t="shared" si="92"/>
        <v>-</v>
      </c>
      <c r="BB241" s="242" t="str">
        <f t="shared" si="92"/>
        <v>-</v>
      </c>
      <c r="BC241" s="242" t="str">
        <f t="shared" si="92"/>
        <v>-</v>
      </c>
      <c r="BD241" s="242" t="str">
        <f t="shared" si="92"/>
        <v>-</v>
      </c>
      <c r="BE241" s="242" t="str">
        <f t="shared" si="93"/>
        <v>-</v>
      </c>
      <c r="BF241" s="242" t="str">
        <f t="shared" si="93"/>
        <v>-</v>
      </c>
      <c r="BG241" s="242" t="str">
        <f t="shared" si="93"/>
        <v>-</v>
      </c>
      <c r="BH241" s="242" t="str">
        <f t="shared" si="93"/>
        <v>-</v>
      </c>
      <c r="BI241" s="242" t="str">
        <f t="shared" si="94"/>
        <v>-</v>
      </c>
      <c r="BJ241" s="242" t="str">
        <f t="shared" si="94"/>
        <v>-</v>
      </c>
      <c r="BK241" s="242" t="str">
        <f t="shared" si="94"/>
        <v>-</v>
      </c>
      <c r="BL241" s="242" t="str">
        <f t="shared" si="94"/>
        <v>-</v>
      </c>
      <c r="BM241" s="245" t="str" cm="1">
        <f t="array" ref="BM241">IFERROR(INDEX($CD$38:$CD$41, $BT241), "-")</f>
        <v>-</v>
      </c>
      <c r="BN241" s="242" t="str" cm="1">
        <f t="array" ref="BN241">IFERROR(INDEX($CD$38:$CD$41, $BS241), "-")</f>
        <v>-</v>
      </c>
      <c r="BO241" s="242">
        <f t="shared" si="95"/>
        <v>0</v>
      </c>
      <c r="BP241" s="242">
        <f t="shared" si="96"/>
        <v>0</v>
      </c>
      <c r="BQ241" s="247" t="str">
        <f t="shared" si="79"/>
        <v>-</v>
      </c>
      <c r="BR241" s="247" t="str">
        <f t="shared" si="80"/>
        <v>-</v>
      </c>
      <c r="BS241" s="247" t="str">
        <f t="shared" si="81"/>
        <v>-</v>
      </c>
      <c r="BT241" s="247" t="str">
        <f t="shared" si="82"/>
        <v>-</v>
      </c>
      <c r="BU241" s="247">
        <f t="shared" si="97"/>
        <v>0</v>
      </c>
      <c r="BV241" s="247" t="str">
        <f t="shared" si="98"/>
        <v>-</v>
      </c>
      <c r="BW241" s="232"/>
      <c r="CF241" s="232"/>
    </row>
    <row r="242" spans="1:84" ht="12.75" customHeight="1" x14ac:dyDescent="0.2">
      <c r="A242" s="240"/>
      <c r="B242" s="228">
        <v>219</v>
      </c>
      <c r="C242" s="137"/>
      <c r="D242" s="65"/>
      <c r="E242" s="241" t="str">
        <f>IF(ISBLANK(D242), "", VLOOKUP(D242, Z!$A$2:$C$4127, 3, FALSE))</f>
        <v/>
      </c>
      <c r="F242" s="138"/>
      <c r="G242" s="120"/>
      <c r="H242" s="120"/>
      <c r="I242" s="120"/>
      <c r="J242" s="120"/>
      <c r="K242" s="139"/>
      <c r="L242" s="168"/>
      <c r="M242" s="139"/>
      <c r="N242" s="139"/>
      <c r="O242" s="242">
        <f t="shared" si="78"/>
        <v>0</v>
      </c>
      <c r="P242" s="139"/>
      <c r="Q242" s="242">
        <f t="shared" si="83"/>
        <v>0</v>
      </c>
      <c r="R242" s="242" t="str">
        <f t="shared" si="84"/>
        <v>-</v>
      </c>
      <c r="S242" s="140"/>
      <c r="T242" s="141"/>
      <c r="U242" s="120"/>
      <c r="V242" s="139"/>
      <c r="W242" s="166"/>
      <c r="X242" s="243">
        <f t="shared" si="85"/>
        <v>0</v>
      </c>
      <c r="Y242" s="140"/>
      <c r="Z242" s="141"/>
      <c r="AA242" s="139"/>
      <c r="AB242" s="120"/>
      <c r="AC242" s="139"/>
      <c r="AD242" s="166"/>
      <c r="AE242" s="243">
        <f t="shared" si="86"/>
        <v>0</v>
      </c>
      <c r="AF242" s="142"/>
      <c r="AG242" s="137"/>
      <c r="AH242" s="65"/>
      <c r="AI242" s="241" t="str">
        <f>IF(ISBLANK(AH242), "", VLOOKUP(AH242, Z!$A$2:$C$4127, 3, FALSE))</f>
        <v/>
      </c>
      <c r="AJ242" s="143"/>
      <c r="AK242" s="244">
        <f t="shared" si="87"/>
        <v>0</v>
      </c>
      <c r="AL242" s="232"/>
      <c r="AM242" s="242">
        <f t="shared" si="88"/>
        <v>0</v>
      </c>
      <c r="AN242" s="228">
        <f>15</f>
        <v>15</v>
      </c>
      <c r="AO242" s="228">
        <v>0.75</v>
      </c>
      <c r="AP242" s="242" t="str">
        <f t="shared" si="89"/>
        <v>-</v>
      </c>
      <c r="AQ242" s="242" t="str">
        <f t="shared" si="90"/>
        <v>-</v>
      </c>
      <c r="AR242" s="245" t="str" cm="1">
        <f t="array" ref="AR242">IF($AM$20="A",
IFERROR(INDEX($BZ$33:$CC$35, $BQ242,), "-"),
IFERROR(INDEX(($BZ$26:$CC$28,$BZ$29:$CC$31), $BQ242, , $BR242), "-"))</f>
        <v>-</v>
      </c>
      <c r="AS242" s="245"/>
      <c r="AT242" s="245"/>
      <c r="AU242" s="245"/>
      <c r="AV242" s="246" t="str" cm="1">
        <f t="array" ref="AV242">IF($AM$20="A",
IFERROR(INDEX($CE$33:$CE$35, $BQ242), "-"),
IFERROR(INDEX(($CE$26:$CE$28, $CE$29:$CE$31), $BQ242, , $BR242), "-"))</f>
        <v>-</v>
      </c>
      <c r="AW242" s="242" t="str">
        <f t="shared" si="91"/>
        <v>-</v>
      </c>
      <c r="AX242" s="242" t="str">
        <f t="shared" si="91"/>
        <v>-</v>
      </c>
      <c r="AY242" s="242" t="str">
        <f t="shared" si="91"/>
        <v>-</v>
      </c>
      <c r="AZ242" s="242" t="str">
        <f t="shared" si="91"/>
        <v>-</v>
      </c>
      <c r="BA242" s="242" t="str">
        <f t="shared" si="92"/>
        <v>-</v>
      </c>
      <c r="BB242" s="242" t="str">
        <f t="shared" si="92"/>
        <v>-</v>
      </c>
      <c r="BC242" s="242" t="str">
        <f t="shared" si="92"/>
        <v>-</v>
      </c>
      <c r="BD242" s="242" t="str">
        <f t="shared" si="92"/>
        <v>-</v>
      </c>
      <c r="BE242" s="242" t="str">
        <f t="shared" si="93"/>
        <v>-</v>
      </c>
      <c r="BF242" s="242" t="str">
        <f t="shared" si="93"/>
        <v>-</v>
      </c>
      <c r="BG242" s="242" t="str">
        <f t="shared" si="93"/>
        <v>-</v>
      </c>
      <c r="BH242" s="242" t="str">
        <f t="shared" si="93"/>
        <v>-</v>
      </c>
      <c r="BI242" s="242" t="str">
        <f t="shared" si="94"/>
        <v>-</v>
      </c>
      <c r="BJ242" s="242" t="str">
        <f t="shared" si="94"/>
        <v>-</v>
      </c>
      <c r="BK242" s="242" t="str">
        <f t="shared" si="94"/>
        <v>-</v>
      </c>
      <c r="BL242" s="242" t="str">
        <f t="shared" si="94"/>
        <v>-</v>
      </c>
      <c r="BM242" s="245" t="str" cm="1">
        <f t="array" ref="BM242">IFERROR(INDEX($CD$38:$CD$41, $BT242), "-")</f>
        <v>-</v>
      </c>
      <c r="BN242" s="242" t="str" cm="1">
        <f t="array" ref="BN242">IFERROR(INDEX($CD$38:$CD$41, $BS242), "-")</f>
        <v>-</v>
      </c>
      <c r="BO242" s="242">
        <f t="shared" si="95"/>
        <v>0</v>
      </c>
      <c r="BP242" s="242">
        <f t="shared" si="96"/>
        <v>0</v>
      </c>
      <c r="BQ242" s="247" t="str">
        <f t="shared" si="79"/>
        <v>-</v>
      </c>
      <c r="BR242" s="247" t="str">
        <f t="shared" si="80"/>
        <v>-</v>
      </c>
      <c r="BS242" s="247" t="str">
        <f t="shared" si="81"/>
        <v>-</v>
      </c>
      <c r="BT242" s="247" t="str">
        <f t="shared" si="82"/>
        <v>-</v>
      </c>
      <c r="BU242" s="247">
        <f t="shared" si="97"/>
        <v>0</v>
      </c>
      <c r="BV242" s="247" t="str">
        <f t="shared" si="98"/>
        <v>-</v>
      </c>
      <c r="BW242" s="232"/>
      <c r="CF242" s="232"/>
    </row>
    <row r="243" spans="1:84" ht="12.75" customHeight="1" x14ac:dyDescent="0.2">
      <c r="A243" s="240"/>
      <c r="B243" s="228">
        <v>220</v>
      </c>
      <c r="C243" s="137"/>
      <c r="D243" s="65"/>
      <c r="E243" s="241" t="str">
        <f>IF(ISBLANK(D243), "", VLOOKUP(D243, Z!$A$2:$C$4127, 3, FALSE))</f>
        <v/>
      </c>
      <c r="F243" s="138"/>
      <c r="G243" s="120"/>
      <c r="H243" s="120"/>
      <c r="I243" s="120"/>
      <c r="J243" s="120"/>
      <c r="K243" s="139"/>
      <c r="L243" s="168"/>
      <c r="M243" s="139"/>
      <c r="N243" s="139"/>
      <c r="O243" s="242">
        <f t="shared" si="78"/>
        <v>0</v>
      </c>
      <c r="P243" s="139"/>
      <c r="Q243" s="242">
        <f t="shared" si="83"/>
        <v>0</v>
      </c>
      <c r="R243" s="242" t="str">
        <f t="shared" si="84"/>
        <v>-</v>
      </c>
      <c r="S243" s="140"/>
      <c r="T243" s="141"/>
      <c r="U243" s="120"/>
      <c r="V243" s="139"/>
      <c r="W243" s="166"/>
      <c r="X243" s="243">
        <f t="shared" si="85"/>
        <v>0</v>
      </c>
      <c r="Y243" s="140"/>
      <c r="Z243" s="141"/>
      <c r="AA243" s="139"/>
      <c r="AB243" s="120"/>
      <c r="AC243" s="139"/>
      <c r="AD243" s="166"/>
      <c r="AE243" s="243">
        <f t="shared" si="86"/>
        <v>0</v>
      </c>
      <c r="AF243" s="142"/>
      <c r="AG243" s="137"/>
      <c r="AH243" s="65"/>
      <c r="AI243" s="241" t="str">
        <f>IF(ISBLANK(AH243), "", VLOOKUP(AH243, Z!$A$2:$C$4127, 3, FALSE))</f>
        <v/>
      </c>
      <c r="AJ243" s="143"/>
      <c r="AK243" s="244">
        <f t="shared" si="87"/>
        <v>0</v>
      </c>
      <c r="AL243" s="232"/>
      <c r="AM243" s="242">
        <f t="shared" si="88"/>
        <v>0</v>
      </c>
      <c r="AN243" s="228">
        <f>15</f>
        <v>15</v>
      </c>
      <c r="AO243" s="228">
        <v>0.75</v>
      </c>
      <c r="AP243" s="242" t="str">
        <f t="shared" si="89"/>
        <v>-</v>
      </c>
      <c r="AQ243" s="242" t="str">
        <f t="shared" si="90"/>
        <v>-</v>
      </c>
      <c r="AR243" s="245" t="str" cm="1">
        <f t="array" ref="AR243">IF($AM$20="A",
IFERROR(INDEX($BZ$33:$CC$35, $BQ243,), "-"),
IFERROR(INDEX(($BZ$26:$CC$28,$BZ$29:$CC$31), $BQ243, , $BR243), "-"))</f>
        <v>-</v>
      </c>
      <c r="AS243" s="245"/>
      <c r="AT243" s="245"/>
      <c r="AU243" s="245"/>
      <c r="AV243" s="246" t="str" cm="1">
        <f t="array" ref="AV243">IF($AM$20="A",
IFERROR(INDEX($CE$33:$CE$35, $BQ243), "-"),
IFERROR(INDEX(($CE$26:$CE$28, $CE$29:$CE$31), $BQ243, , $BR243), "-"))</f>
        <v>-</v>
      </c>
      <c r="AW243" s="242" t="str">
        <f t="shared" si="91"/>
        <v>-</v>
      </c>
      <c r="AX243" s="242" t="str">
        <f t="shared" si="91"/>
        <v>-</v>
      </c>
      <c r="AY243" s="242" t="str">
        <f t="shared" si="91"/>
        <v>-</v>
      </c>
      <c r="AZ243" s="242" t="str">
        <f t="shared" si="91"/>
        <v>-</v>
      </c>
      <c r="BA243" s="242" t="str">
        <f t="shared" si="92"/>
        <v>-</v>
      </c>
      <c r="BB243" s="242" t="str">
        <f t="shared" si="92"/>
        <v>-</v>
      </c>
      <c r="BC243" s="242" t="str">
        <f t="shared" si="92"/>
        <v>-</v>
      </c>
      <c r="BD243" s="242" t="str">
        <f t="shared" si="92"/>
        <v>-</v>
      </c>
      <c r="BE243" s="242" t="str">
        <f t="shared" si="93"/>
        <v>-</v>
      </c>
      <c r="BF243" s="242" t="str">
        <f t="shared" si="93"/>
        <v>-</v>
      </c>
      <c r="BG243" s="242" t="str">
        <f t="shared" si="93"/>
        <v>-</v>
      </c>
      <c r="BH243" s="242" t="str">
        <f t="shared" si="93"/>
        <v>-</v>
      </c>
      <c r="BI243" s="242" t="str">
        <f t="shared" si="94"/>
        <v>-</v>
      </c>
      <c r="BJ243" s="242" t="str">
        <f t="shared" si="94"/>
        <v>-</v>
      </c>
      <c r="BK243" s="242" t="str">
        <f t="shared" si="94"/>
        <v>-</v>
      </c>
      <c r="BL243" s="242" t="str">
        <f t="shared" si="94"/>
        <v>-</v>
      </c>
      <c r="BM243" s="245" t="str" cm="1">
        <f t="array" ref="BM243">IFERROR(INDEX($CD$38:$CD$41, $BT243), "-")</f>
        <v>-</v>
      </c>
      <c r="BN243" s="242" t="str" cm="1">
        <f t="array" ref="BN243">IFERROR(INDEX($CD$38:$CD$41, $BS243), "-")</f>
        <v>-</v>
      </c>
      <c r="BO243" s="242">
        <f t="shared" si="95"/>
        <v>0</v>
      </c>
      <c r="BP243" s="242">
        <f t="shared" si="96"/>
        <v>0</v>
      </c>
      <c r="BQ243" s="247" t="str">
        <f t="shared" si="79"/>
        <v>-</v>
      </c>
      <c r="BR243" s="247" t="str">
        <f t="shared" si="80"/>
        <v>-</v>
      </c>
      <c r="BS243" s="247" t="str">
        <f t="shared" si="81"/>
        <v>-</v>
      </c>
      <c r="BT243" s="247" t="str">
        <f t="shared" si="82"/>
        <v>-</v>
      </c>
      <c r="BU243" s="247">
        <f t="shared" si="97"/>
        <v>0</v>
      </c>
      <c r="BV243" s="247" t="str">
        <f t="shared" si="98"/>
        <v>-</v>
      </c>
      <c r="BW243" s="232"/>
      <c r="CF243" s="232"/>
    </row>
    <row r="244" spans="1:84" ht="12.75" customHeight="1" x14ac:dyDescent="0.2">
      <c r="A244" s="240"/>
      <c r="B244" s="228">
        <v>221</v>
      </c>
      <c r="C244" s="137"/>
      <c r="D244" s="65"/>
      <c r="E244" s="241" t="str">
        <f>IF(ISBLANK(D244), "", VLOOKUP(D244, Z!$A$2:$C$4127, 3, FALSE))</f>
        <v/>
      </c>
      <c r="F244" s="138"/>
      <c r="G244" s="120"/>
      <c r="H244" s="120"/>
      <c r="I244" s="120"/>
      <c r="J244" s="120"/>
      <c r="K244" s="139"/>
      <c r="L244" s="168"/>
      <c r="M244" s="139"/>
      <c r="N244" s="139"/>
      <c r="O244" s="242">
        <f t="shared" si="78"/>
        <v>0</v>
      </c>
      <c r="P244" s="139"/>
      <c r="Q244" s="242">
        <f t="shared" si="83"/>
        <v>0</v>
      </c>
      <c r="R244" s="242" t="str">
        <f t="shared" si="84"/>
        <v>-</v>
      </c>
      <c r="S244" s="140"/>
      <c r="T244" s="141"/>
      <c r="U244" s="120"/>
      <c r="V244" s="139"/>
      <c r="W244" s="166"/>
      <c r="X244" s="243">
        <f t="shared" si="85"/>
        <v>0</v>
      </c>
      <c r="Y244" s="140"/>
      <c r="Z244" s="141"/>
      <c r="AA244" s="139"/>
      <c r="AB244" s="120"/>
      <c r="AC244" s="139"/>
      <c r="AD244" s="166"/>
      <c r="AE244" s="243">
        <f t="shared" si="86"/>
        <v>0</v>
      </c>
      <c r="AF244" s="142"/>
      <c r="AG244" s="137"/>
      <c r="AH244" s="65"/>
      <c r="AI244" s="241" t="str">
        <f>IF(ISBLANK(AH244), "", VLOOKUP(AH244, Z!$A$2:$C$4127, 3, FALSE))</f>
        <v/>
      </c>
      <c r="AJ244" s="143"/>
      <c r="AK244" s="244">
        <f t="shared" si="87"/>
        <v>0</v>
      </c>
      <c r="AL244" s="232"/>
      <c r="AM244" s="242">
        <f t="shared" si="88"/>
        <v>0</v>
      </c>
      <c r="AN244" s="228">
        <f>15</f>
        <v>15</v>
      </c>
      <c r="AO244" s="228">
        <v>0.75</v>
      </c>
      <c r="AP244" s="242" t="str">
        <f t="shared" si="89"/>
        <v>-</v>
      </c>
      <c r="AQ244" s="242" t="str">
        <f t="shared" si="90"/>
        <v>-</v>
      </c>
      <c r="AR244" s="245" t="str" cm="1">
        <f t="array" ref="AR244">IF($AM$20="A",
IFERROR(INDEX($BZ$33:$CC$35, $BQ244,), "-"),
IFERROR(INDEX(($BZ$26:$CC$28,$BZ$29:$CC$31), $BQ244, , $BR244), "-"))</f>
        <v>-</v>
      </c>
      <c r="AS244" s="245"/>
      <c r="AT244" s="245"/>
      <c r="AU244" s="245"/>
      <c r="AV244" s="246" t="str" cm="1">
        <f t="array" ref="AV244">IF($AM$20="A",
IFERROR(INDEX($CE$33:$CE$35, $BQ244), "-"),
IFERROR(INDEX(($CE$26:$CE$28, $CE$29:$CE$31), $BQ244, , $BR244), "-"))</f>
        <v>-</v>
      </c>
      <c r="AW244" s="242" t="str">
        <f t="shared" si="91"/>
        <v>-</v>
      </c>
      <c r="AX244" s="242" t="str">
        <f t="shared" si="91"/>
        <v>-</v>
      </c>
      <c r="AY244" s="242" t="str">
        <f t="shared" si="91"/>
        <v>-</v>
      </c>
      <c r="AZ244" s="242" t="str">
        <f t="shared" si="91"/>
        <v>-</v>
      </c>
      <c r="BA244" s="242" t="str">
        <f t="shared" si="92"/>
        <v>-</v>
      </c>
      <c r="BB244" s="242" t="str">
        <f t="shared" si="92"/>
        <v>-</v>
      </c>
      <c r="BC244" s="242" t="str">
        <f t="shared" si="92"/>
        <v>-</v>
      </c>
      <c r="BD244" s="242" t="str">
        <f t="shared" si="92"/>
        <v>-</v>
      </c>
      <c r="BE244" s="242" t="str">
        <f t="shared" si="93"/>
        <v>-</v>
      </c>
      <c r="BF244" s="242" t="str">
        <f t="shared" si="93"/>
        <v>-</v>
      </c>
      <c r="BG244" s="242" t="str">
        <f t="shared" si="93"/>
        <v>-</v>
      </c>
      <c r="BH244" s="242" t="str">
        <f t="shared" si="93"/>
        <v>-</v>
      </c>
      <c r="BI244" s="242" t="str">
        <f t="shared" si="94"/>
        <v>-</v>
      </c>
      <c r="BJ244" s="242" t="str">
        <f t="shared" si="94"/>
        <v>-</v>
      </c>
      <c r="BK244" s="242" t="str">
        <f t="shared" si="94"/>
        <v>-</v>
      </c>
      <c r="BL244" s="242" t="str">
        <f t="shared" si="94"/>
        <v>-</v>
      </c>
      <c r="BM244" s="245" t="str" cm="1">
        <f t="array" ref="BM244">IFERROR(INDEX($CD$38:$CD$41, $BT244), "-")</f>
        <v>-</v>
      </c>
      <c r="BN244" s="242" t="str" cm="1">
        <f t="array" ref="BN244">IFERROR(INDEX($CD$38:$CD$41, $BS244), "-")</f>
        <v>-</v>
      </c>
      <c r="BO244" s="242">
        <f t="shared" si="95"/>
        <v>0</v>
      </c>
      <c r="BP244" s="242">
        <f t="shared" si="96"/>
        <v>0</v>
      </c>
      <c r="BQ244" s="247" t="str">
        <f t="shared" si="79"/>
        <v>-</v>
      </c>
      <c r="BR244" s="247" t="str">
        <f t="shared" si="80"/>
        <v>-</v>
      </c>
      <c r="BS244" s="247" t="str">
        <f t="shared" si="81"/>
        <v>-</v>
      </c>
      <c r="BT244" s="247" t="str">
        <f t="shared" si="82"/>
        <v>-</v>
      </c>
      <c r="BU244" s="247">
        <f t="shared" si="97"/>
        <v>0</v>
      </c>
      <c r="BV244" s="247" t="str">
        <f t="shared" si="98"/>
        <v>-</v>
      </c>
      <c r="BW244" s="232"/>
      <c r="CF244" s="232"/>
    </row>
    <row r="245" spans="1:84" ht="12.75" customHeight="1" x14ac:dyDescent="0.2">
      <c r="A245" s="240"/>
      <c r="B245" s="228">
        <v>222</v>
      </c>
      <c r="C245" s="137"/>
      <c r="D245" s="65"/>
      <c r="E245" s="241" t="str">
        <f>IF(ISBLANK(D245), "", VLOOKUP(D245, Z!$A$2:$C$4127, 3, FALSE))</f>
        <v/>
      </c>
      <c r="F245" s="138"/>
      <c r="G245" s="120"/>
      <c r="H245" s="120"/>
      <c r="I245" s="120"/>
      <c r="J245" s="120"/>
      <c r="K245" s="139"/>
      <c r="L245" s="168"/>
      <c r="M245" s="139"/>
      <c r="N245" s="139"/>
      <c r="O245" s="242">
        <f t="shared" si="78"/>
        <v>0</v>
      </c>
      <c r="P245" s="139"/>
      <c r="Q245" s="242">
        <f t="shared" si="83"/>
        <v>0</v>
      </c>
      <c r="R245" s="242" t="str">
        <f t="shared" si="84"/>
        <v>-</v>
      </c>
      <c r="S245" s="140"/>
      <c r="T245" s="141"/>
      <c r="U245" s="120"/>
      <c r="V245" s="139"/>
      <c r="W245" s="166"/>
      <c r="X245" s="243">
        <f t="shared" si="85"/>
        <v>0</v>
      </c>
      <c r="Y245" s="140"/>
      <c r="Z245" s="141"/>
      <c r="AA245" s="139"/>
      <c r="AB245" s="120"/>
      <c r="AC245" s="139"/>
      <c r="AD245" s="166"/>
      <c r="AE245" s="243">
        <f t="shared" si="86"/>
        <v>0</v>
      </c>
      <c r="AF245" s="142"/>
      <c r="AG245" s="137"/>
      <c r="AH245" s="65"/>
      <c r="AI245" s="241" t="str">
        <f>IF(ISBLANK(AH245), "", VLOOKUP(AH245, Z!$A$2:$C$4127, 3, FALSE))</f>
        <v/>
      </c>
      <c r="AJ245" s="143"/>
      <c r="AK245" s="244">
        <f t="shared" si="87"/>
        <v>0</v>
      </c>
      <c r="AL245" s="232"/>
      <c r="AM245" s="242">
        <f t="shared" si="88"/>
        <v>0</v>
      </c>
      <c r="AN245" s="228">
        <f>15</f>
        <v>15</v>
      </c>
      <c r="AO245" s="228">
        <v>0.75</v>
      </c>
      <c r="AP245" s="242" t="str">
        <f t="shared" si="89"/>
        <v>-</v>
      </c>
      <c r="AQ245" s="242" t="str">
        <f t="shared" si="90"/>
        <v>-</v>
      </c>
      <c r="AR245" s="245" t="str" cm="1">
        <f t="array" ref="AR245">IF($AM$20="A",
IFERROR(INDEX($BZ$33:$CC$35, $BQ245,), "-"),
IFERROR(INDEX(($BZ$26:$CC$28,$BZ$29:$CC$31), $BQ245, , $BR245), "-"))</f>
        <v>-</v>
      </c>
      <c r="AS245" s="245"/>
      <c r="AT245" s="245"/>
      <c r="AU245" s="245"/>
      <c r="AV245" s="246" t="str" cm="1">
        <f t="array" ref="AV245">IF($AM$20="A",
IFERROR(INDEX($CE$33:$CE$35, $BQ245), "-"),
IFERROR(INDEX(($CE$26:$CE$28, $CE$29:$CE$31), $BQ245, , $BR245), "-"))</f>
        <v>-</v>
      </c>
      <c r="AW245" s="242" t="str">
        <f t="shared" si="91"/>
        <v>-</v>
      </c>
      <c r="AX245" s="242" t="str">
        <f t="shared" si="91"/>
        <v>-</v>
      </c>
      <c r="AY245" s="242" t="str">
        <f t="shared" si="91"/>
        <v>-</v>
      </c>
      <c r="AZ245" s="242" t="str">
        <f t="shared" si="91"/>
        <v>-</v>
      </c>
      <c r="BA245" s="242" t="str">
        <f t="shared" si="92"/>
        <v>-</v>
      </c>
      <c r="BB245" s="242" t="str">
        <f t="shared" si="92"/>
        <v>-</v>
      </c>
      <c r="BC245" s="242" t="str">
        <f t="shared" si="92"/>
        <v>-</v>
      </c>
      <c r="BD245" s="242" t="str">
        <f t="shared" si="92"/>
        <v>-</v>
      </c>
      <c r="BE245" s="242" t="str">
        <f t="shared" si="93"/>
        <v>-</v>
      </c>
      <c r="BF245" s="242" t="str">
        <f t="shared" si="93"/>
        <v>-</v>
      </c>
      <c r="BG245" s="242" t="str">
        <f t="shared" si="93"/>
        <v>-</v>
      </c>
      <c r="BH245" s="242" t="str">
        <f t="shared" si="93"/>
        <v>-</v>
      </c>
      <c r="BI245" s="242" t="str">
        <f t="shared" si="94"/>
        <v>-</v>
      </c>
      <c r="BJ245" s="242" t="str">
        <f t="shared" si="94"/>
        <v>-</v>
      </c>
      <c r="BK245" s="242" t="str">
        <f t="shared" si="94"/>
        <v>-</v>
      </c>
      <c r="BL245" s="242" t="str">
        <f t="shared" si="94"/>
        <v>-</v>
      </c>
      <c r="BM245" s="245" t="str" cm="1">
        <f t="array" ref="BM245">IFERROR(INDEX($CD$38:$CD$41, $BT245), "-")</f>
        <v>-</v>
      </c>
      <c r="BN245" s="242" t="str" cm="1">
        <f t="array" ref="BN245">IFERROR(INDEX($CD$38:$CD$41, $BS245), "-")</f>
        <v>-</v>
      </c>
      <c r="BO245" s="242">
        <f t="shared" si="95"/>
        <v>0</v>
      </c>
      <c r="BP245" s="242">
        <f t="shared" si="96"/>
        <v>0</v>
      </c>
      <c r="BQ245" s="247" t="str">
        <f t="shared" si="79"/>
        <v>-</v>
      </c>
      <c r="BR245" s="247" t="str">
        <f t="shared" si="80"/>
        <v>-</v>
      </c>
      <c r="BS245" s="247" t="str">
        <f t="shared" si="81"/>
        <v>-</v>
      </c>
      <c r="BT245" s="247" t="str">
        <f t="shared" si="82"/>
        <v>-</v>
      </c>
      <c r="BU245" s="247">
        <f t="shared" si="97"/>
        <v>0</v>
      </c>
      <c r="BV245" s="247" t="str">
        <f t="shared" si="98"/>
        <v>-</v>
      </c>
      <c r="BW245" s="232"/>
      <c r="CF245" s="232"/>
    </row>
    <row r="246" spans="1:84" ht="12.75" customHeight="1" x14ac:dyDescent="0.2">
      <c r="A246" s="240"/>
      <c r="B246" s="228">
        <v>223</v>
      </c>
      <c r="C246" s="137"/>
      <c r="D246" s="65"/>
      <c r="E246" s="241" t="str">
        <f>IF(ISBLANK(D246), "", VLOOKUP(D246, Z!$A$2:$C$4127, 3, FALSE))</f>
        <v/>
      </c>
      <c r="F246" s="138"/>
      <c r="G246" s="120"/>
      <c r="H246" s="120"/>
      <c r="I246" s="120"/>
      <c r="J246" s="120"/>
      <c r="K246" s="139"/>
      <c r="L246" s="168"/>
      <c r="M246" s="139"/>
      <c r="N246" s="139"/>
      <c r="O246" s="242">
        <f t="shared" si="78"/>
        <v>0</v>
      </c>
      <c r="P246" s="139"/>
      <c r="Q246" s="242">
        <f t="shared" si="83"/>
        <v>0</v>
      </c>
      <c r="R246" s="242" t="str">
        <f t="shared" si="84"/>
        <v>-</v>
      </c>
      <c r="S246" s="140"/>
      <c r="T246" s="141"/>
      <c r="U246" s="120"/>
      <c r="V246" s="139"/>
      <c r="W246" s="166"/>
      <c r="X246" s="243">
        <f t="shared" si="85"/>
        <v>0</v>
      </c>
      <c r="Y246" s="140"/>
      <c r="Z246" s="141"/>
      <c r="AA246" s="139"/>
      <c r="AB246" s="120"/>
      <c r="AC246" s="139"/>
      <c r="AD246" s="166"/>
      <c r="AE246" s="243">
        <f t="shared" si="86"/>
        <v>0</v>
      </c>
      <c r="AF246" s="142"/>
      <c r="AG246" s="137"/>
      <c r="AH246" s="65"/>
      <c r="AI246" s="241" t="str">
        <f>IF(ISBLANK(AH246), "", VLOOKUP(AH246, Z!$A$2:$C$4127, 3, FALSE))</f>
        <v/>
      </c>
      <c r="AJ246" s="143"/>
      <c r="AK246" s="244">
        <f t="shared" si="87"/>
        <v>0</v>
      </c>
      <c r="AL246" s="232"/>
      <c r="AM246" s="242">
        <f t="shared" si="88"/>
        <v>0</v>
      </c>
      <c r="AN246" s="228">
        <f>15</f>
        <v>15</v>
      </c>
      <c r="AO246" s="228">
        <v>0.75</v>
      </c>
      <c r="AP246" s="242" t="str">
        <f t="shared" si="89"/>
        <v>-</v>
      </c>
      <c r="AQ246" s="242" t="str">
        <f t="shared" si="90"/>
        <v>-</v>
      </c>
      <c r="AR246" s="245" t="str" cm="1">
        <f t="array" ref="AR246">IF($AM$20="A",
IFERROR(INDEX($BZ$33:$CC$35, $BQ246,), "-"),
IFERROR(INDEX(($BZ$26:$CC$28,$BZ$29:$CC$31), $BQ246, , $BR246), "-"))</f>
        <v>-</v>
      </c>
      <c r="AS246" s="245"/>
      <c r="AT246" s="245"/>
      <c r="AU246" s="245"/>
      <c r="AV246" s="246" t="str" cm="1">
        <f t="array" ref="AV246">IF($AM$20="A",
IFERROR(INDEX($CE$33:$CE$35, $BQ246), "-"),
IFERROR(INDEX(($CE$26:$CE$28, $CE$29:$CE$31), $BQ246, , $BR246), "-"))</f>
        <v>-</v>
      </c>
      <c r="AW246" s="242" t="str">
        <f t="shared" si="91"/>
        <v>-</v>
      </c>
      <c r="AX246" s="242" t="str">
        <f t="shared" si="91"/>
        <v>-</v>
      </c>
      <c r="AY246" s="242" t="str">
        <f t="shared" si="91"/>
        <v>-</v>
      </c>
      <c r="AZ246" s="242" t="str">
        <f t="shared" si="91"/>
        <v>-</v>
      </c>
      <c r="BA246" s="242" t="str">
        <f t="shared" si="92"/>
        <v>-</v>
      </c>
      <c r="BB246" s="242" t="str">
        <f t="shared" si="92"/>
        <v>-</v>
      </c>
      <c r="BC246" s="242" t="str">
        <f t="shared" si="92"/>
        <v>-</v>
      </c>
      <c r="BD246" s="242" t="str">
        <f t="shared" si="92"/>
        <v>-</v>
      </c>
      <c r="BE246" s="242" t="str">
        <f t="shared" si="93"/>
        <v>-</v>
      </c>
      <c r="BF246" s="242" t="str">
        <f t="shared" si="93"/>
        <v>-</v>
      </c>
      <c r="BG246" s="242" t="str">
        <f t="shared" si="93"/>
        <v>-</v>
      </c>
      <c r="BH246" s="242" t="str">
        <f t="shared" si="93"/>
        <v>-</v>
      </c>
      <c r="BI246" s="242" t="str">
        <f t="shared" si="94"/>
        <v>-</v>
      </c>
      <c r="BJ246" s="242" t="str">
        <f t="shared" si="94"/>
        <v>-</v>
      </c>
      <c r="BK246" s="242" t="str">
        <f t="shared" si="94"/>
        <v>-</v>
      </c>
      <c r="BL246" s="242" t="str">
        <f t="shared" si="94"/>
        <v>-</v>
      </c>
      <c r="BM246" s="245" t="str" cm="1">
        <f t="array" ref="BM246">IFERROR(INDEX($CD$38:$CD$41, $BT246), "-")</f>
        <v>-</v>
      </c>
      <c r="BN246" s="242" t="str" cm="1">
        <f t="array" ref="BN246">IFERROR(INDEX($CD$38:$CD$41, $BS246), "-")</f>
        <v>-</v>
      </c>
      <c r="BO246" s="242">
        <f t="shared" si="95"/>
        <v>0</v>
      </c>
      <c r="BP246" s="242">
        <f t="shared" si="96"/>
        <v>0</v>
      </c>
      <c r="BQ246" s="247" t="str">
        <f t="shared" si="79"/>
        <v>-</v>
      </c>
      <c r="BR246" s="247" t="str">
        <f t="shared" si="80"/>
        <v>-</v>
      </c>
      <c r="BS246" s="247" t="str">
        <f t="shared" si="81"/>
        <v>-</v>
      </c>
      <c r="BT246" s="247" t="str">
        <f t="shared" si="82"/>
        <v>-</v>
      </c>
      <c r="BU246" s="247">
        <f t="shared" si="97"/>
        <v>0</v>
      </c>
      <c r="BV246" s="247" t="str">
        <f t="shared" si="98"/>
        <v>-</v>
      </c>
      <c r="BW246" s="232"/>
      <c r="CF246" s="232"/>
    </row>
    <row r="247" spans="1:84" ht="12.75" customHeight="1" x14ac:dyDescent="0.2">
      <c r="A247" s="240"/>
      <c r="B247" s="228">
        <v>224</v>
      </c>
      <c r="C247" s="137"/>
      <c r="D247" s="65"/>
      <c r="E247" s="241" t="str">
        <f>IF(ISBLANK(D247), "", VLOOKUP(D247, Z!$A$2:$C$4127, 3, FALSE))</f>
        <v/>
      </c>
      <c r="F247" s="138"/>
      <c r="G247" s="120"/>
      <c r="H247" s="120"/>
      <c r="I247" s="120"/>
      <c r="J247" s="120"/>
      <c r="K247" s="139"/>
      <c r="L247" s="168"/>
      <c r="M247" s="139"/>
      <c r="N247" s="139"/>
      <c r="O247" s="242">
        <f t="shared" si="78"/>
        <v>0</v>
      </c>
      <c r="P247" s="139"/>
      <c r="Q247" s="242">
        <f t="shared" si="83"/>
        <v>0</v>
      </c>
      <c r="R247" s="242" t="str">
        <f t="shared" si="84"/>
        <v>-</v>
      </c>
      <c r="S247" s="140"/>
      <c r="T247" s="141"/>
      <c r="U247" s="120"/>
      <c r="V247" s="139"/>
      <c r="W247" s="166"/>
      <c r="X247" s="243">
        <f t="shared" si="85"/>
        <v>0</v>
      </c>
      <c r="Y247" s="140"/>
      <c r="Z247" s="141"/>
      <c r="AA247" s="139"/>
      <c r="AB247" s="120"/>
      <c r="AC247" s="139"/>
      <c r="AD247" s="166"/>
      <c r="AE247" s="243">
        <f t="shared" si="86"/>
        <v>0</v>
      </c>
      <c r="AF247" s="142"/>
      <c r="AG247" s="137"/>
      <c r="AH247" s="65"/>
      <c r="AI247" s="241" t="str">
        <f>IF(ISBLANK(AH247), "", VLOOKUP(AH247, Z!$A$2:$C$4127, 3, FALSE))</f>
        <v/>
      </c>
      <c r="AJ247" s="143"/>
      <c r="AK247" s="244">
        <f t="shared" si="87"/>
        <v>0</v>
      </c>
      <c r="AL247" s="232"/>
      <c r="AM247" s="242">
        <f t="shared" si="88"/>
        <v>0</v>
      </c>
      <c r="AN247" s="228">
        <f>15</f>
        <v>15</v>
      </c>
      <c r="AO247" s="228">
        <v>0.75</v>
      </c>
      <c r="AP247" s="242" t="str">
        <f t="shared" si="89"/>
        <v>-</v>
      </c>
      <c r="AQ247" s="242" t="str">
        <f t="shared" si="90"/>
        <v>-</v>
      </c>
      <c r="AR247" s="245" t="str" cm="1">
        <f t="array" ref="AR247">IF($AM$20="A",
IFERROR(INDEX($BZ$33:$CC$35, $BQ247,), "-"),
IFERROR(INDEX(($BZ$26:$CC$28,$BZ$29:$CC$31), $BQ247, , $BR247), "-"))</f>
        <v>-</v>
      </c>
      <c r="AS247" s="245"/>
      <c r="AT247" s="245"/>
      <c r="AU247" s="245"/>
      <c r="AV247" s="246" t="str" cm="1">
        <f t="array" ref="AV247">IF($AM$20="A",
IFERROR(INDEX($CE$33:$CE$35, $BQ247), "-"),
IFERROR(INDEX(($CE$26:$CE$28, $CE$29:$CE$31), $BQ247, , $BR247), "-"))</f>
        <v>-</v>
      </c>
      <c r="AW247" s="242" t="str">
        <f t="shared" si="91"/>
        <v>-</v>
      </c>
      <c r="AX247" s="242" t="str">
        <f t="shared" si="91"/>
        <v>-</v>
      </c>
      <c r="AY247" s="242" t="str">
        <f t="shared" si="91"/>
        <v>-</v>
      </c>
      <c r="AZ247" s="242" t="str">
        <f t="shared" si="91"/>
        <v>-</v>
      </c>
      <c r="BA247" s="242" t="str">
        <f t="shared" si="92"/>
        <v>-</v>
      </c>
      <c r="BB247" s="242" t="str">
        <f t="shared" si="92"/>
        <v>-</v>
      </c>
      <c r="BC247" s="242" t="str">
        <f t="shared" si="92"/>
        <v>-</v>
      </c>
      <c r="BD247" s="242" t="str">
        <f t="shared" si="92"/>
        <v>-</v>
      </c>
      <c r="BE247" s="242" t="str">
        <f t="shared" si="93"/>
        <v>-</v>
      </c>
      <c r="BF247" s="242" t="str">
        <f t="shared" si="93"/>
        <v>-</v>
      </c>
      <c r="BG247" s="242" t="str">
        <f t="shared" si="93"/>
        <v>-</v>
      </c>
      <c r="BH247" s="242" t="str">
        <f t="shared" si="93"/>
        <v>-</v>
      </c>
      <c r="BI247" s="242" t="str">
        <f t="shared" si="94"/>
        <v>-</v>
      </c>
      <c r="BJ247" s="242" t="str">
        <f t="shared" si="94"/>
        <v>-</v>
      </c>
      <c r="BK247" s="242" t="str">
        <f t="shared" si="94"/>
        <v>-</v>
      </c>
      <c r="BL247" s="242" t="str">
        <f t="shared" si="94"/>
        <v>-</v>
      </c>
      <c r="BM247" s="245" t="str" cm="1">
        <f t="array" ref="BM247">IFERROR(INDEX($CD$38:$CD$41, $BT247), "-")</f>
        <v>-</v>
      </c>
      <c r="BN247" s="242" t="str" cm="1">
        <f t="array" ref="BN247">IFERROR(INDEX($CD$38:$CD$41, $BS247), "-")</f>
        <v>-</v>
      </c>
      <c r="BO247" s="242">
        <f t="shared" si="95"/>
        <v>0</v>
      </c>
      <c r="BP247" s="242">
        <f t="shared" si="96"/>
        <v>0</v>
      </c>
      <c r="BQ247" s="247" t="str">
        <f t="shared" si="79"/>
        <v>-</v>
      </c>
      <c r="BR247" s="247" t="str">
        <f t="shared" si="80"/>
        <v>-</v>
      </c>
      <c r="BS247" s="247" t="str">
        <f t="shared" si="81"/>
        <v>-</v>
      </c>
      <c r="BT247" s="247" t="str">
        <f t="shared" si="82"/>
        <v>-</v>
      </c>
      <c r="BU247" s="247">
        <f t="shared" si="97"/>
        <v>0</v>
      </c>
      <c r="BV247" s="247" t="str">
        <f t="shared" si="98"/>
        <v>-</v>
      </c>
      <c r="BW247" s="232"/>
      <c r="CF247" s="232"/>
    </row>
    <row r="248" spans="1:84" ht="12.75" customHeight="1" x14ac:dyDescent="0.2">
      <c r="A248" s="240"/>
      <c r="B248" s="228">
        <v>225</v>
      </c>
      <c r="C248" s="137"/>
      <c r="D248" s="65"/>
      <c r="E248" s="241" t="str">
        <f>IF(ISBLANK(D248), "", VLOOKUP(D248, Z!$A$2:$C$4127, 3, FALSE))</f>
        <v/>
      </c>
      <c r="F248" s="138"/>
      <c r="G248" s="120"/>
      <c r="H248" s="120"/>
      <c r="I248" s="120"/>
      <c r="J248" s="120"/>
      <c r="K248" s="139"/>
      <c r="L248" s="168"/>
      <c r="M248" s="139"/>
      <c r="N248" s="139"/>
      <c r="O248" s="242">
        <f t="shared" si="78"/>
        <v>0</v>
      </c>
      <c r="P248" s="139"/>
      <c r="Q248" s="242">
        <f t="shared" si="83"/>
        <v>0</v>
      </c>
      <c r="R248" s="242" t="str">
        <f t="shared" si="84"/>
        <v>-</v>
      </c>
      <c r="S248" s="140"/>
      <c r="T248" s="141"/>
      <c r="U248" s="120"/>
      <c r="V248" s="139"/>
      <c r="W248" s="166"/>
      <c r="X248" s="243">
        <f t="shared" si="85"/>
        <v>0</v>
      </c>
      <c r="Y248" s="140"/>
      <c r="Z248" s="141"/>
      <c r="AA248" s="139"/>
      <c r="AB248" s="120"/>
      <c r="AC248" s="139"/>
      <c r="AD248" s="166"/>
      <c r="AE248" s="243">
        <f t="shared" si="86"/>
        <v>0</v>
      </c>
      <c r="AF248" s="142"/>
      <c r="AG248" s="137"/>
      <c r="AH248" s="65"/>
      <c r="AI248" s="241" t="str">
        <f>IF(ISBLANK(AH248), "", VLOOKUP(AH248, Z!$A$2:$C$4127, 3, FALSE))</f>
        <v/>
      </c>
      <c r="AJ248" s="143"/>
      <c r="AK248" s="244">
        <f t="shared" si="87"/>
        <v>0</v>
      </c>
      <c r="AL248" s="232"/>
      <c r="AM248" s="242">
        <f t="shared" si="88"/>
        <v>0</v>
      </c>
      <c r="AN248" s="228">
        <f>15</f>
        <v>15</v>
      </c>
      <c r="AO248" s="228">
        <v>0.75</v>
      </c>
      <c r="AP248" s="242" t="str">
        <f t="shared" si="89"/>
        <v>-</v>
      </c>
      <c r="AQ248" s="242" t="str">
        <f t="shared" si="90"/>
        <v>-</v>
      </c>
      <c r="AR248" s="245" t="str" cm="1">
        <f t="array" ref="AR248">IF($AM$20="A",
IFERROR(INDEX($BZ$33:$CC$35, $BQ248,), "-"),
IFERROR(INDEX(($BZ$26:$CC$28,$BZ$29:$CC$31), $BQ248, , $BR248), "-"))</f>
        <v>-</v>
      </c>
      <c r="AS248" s="245"/>
      <c r="AT248" s="245"/>
      <c r="AU248" s="245"/>
      <c r="AV248" s="246" t="str" cm="1">
        <f t="array" ref="AV248">IF($AM$20="A",
IFERROR(INDEX($CE$33:$CE$35, $BQ248), "-"),
IFERROR(INDEX(($CE$26:$CE$28, $CE$29:$CE$31), $BQ248, , $BR248), "-"))</f>
        <v>-</v>
      </c>
      <c r="AW248" s="242" t="str">
        <f t="shared" si="91"/>
        <v>-</v>
      </c>
      <c r="AX248" s="242" t="str">
        <f t="shared" si="91"/>
        <v>-</v>
      </c>
      <c r="AY248" s="242" t="str">
        <f t="shared" si="91"/>
        <v>-</v>
      </c>
      <c r="AZ248" s="242" t="str">
        <f t="shared" si="91"/>
        <v>-</v>
      </c>
      <c r="BA248" s="242" t="str">
        <f t="shared" si="92"/>
        <v>-</v>
      </c>
      <c r="BB248" s="242" t="str">
        <f t="shared" si="92"/>
        <v>-</v>
      </c>
      <c r="BC248" s="242" t="str">
        <f t="shared" si="92"/>
        <v>-</v>
      </c>
      <c r="BD248" s="242" t="str">
        <f t="shared" si="92"/>
        <v>-</v>
      </c>
      <c r="BE248" s="242" t="str">
        <f t="shared" si="93"/>
        <v>-</v>
      </c>
      <c r="BF248" s="242" t="str">
        <f t="shared" si="93"/>
        <v>-</v>
      </c>
      <c r="BG248" s="242" t="str">
        <f t="shared" si="93"/>
        <v>-</v>
      </c>
      <c r="BH248" s="242" t="str">
        <f t="shared" si="93"/>
        <v>-</v>
      </c>
      <c r="BI248" s="242" t="str">
        <f t="shared" si="94"/>
        <v>-</v>
      </c>
      <c r="BJ248" s="242" t="str">
        <f t="shared" si="94"/>
        <v>-</v>
      </c>
      <c r="BK248" s="242" t="str">
        <f t="shared" si="94"/>
        <v>-</v>
      </c>
      <c r="BL248" s="242" t="str">
        <f t="shared" si="94"/>
        <v>-</v>
      </c>
      <c r="BM248" s="245" t="str" cm="1">
        <f t="array" ref="BM248">IFERROR(INDEX($CD$38:$CD$41, $BT248), "-")</f>
        <v>-</v>
      </c>
      <c r="BN248" s="242" t="str" cm="1">
        <f t="array" ref="BN248">IFERROR(INDEX($CD$38:$CD$41, $BS248), "-")</f>
        <v>-</v>
      </c>
      <c r="BO248" s="242">
        <f t="shared" si="95"/>
        <v>0</v>
      </c>
      <c r="BP248" s="242">
        <f t="shared" si="96"/>
        <v>0</v>
      </c>
      <c r="BQ248" s="247" t="str">
        <f t="shared" si="79"/>
        <v>-</v>
      </c>
      <c r="BR248" s="247" t="str">
        <f t="shared" si="80"/>
        <v>-</v>
      </c>
      <c r="BS248" s="247" t="str">
        <f t="shared" si="81"/>
        <v>-</v>
      </c>
      <c r="BT248" s="247" t="str">
        <f t="shared" si="82"/>
        <v>-</v>
      </c>
      <c r="BU248" s="247">
        <f t="shared" si="97"/>
        <v>0</v>
      </c>
      <c r="BV248" s="247" t="str">
        <f t="shared" si="98"/>
        <v>-</v>
      </c>
      <c r="BW248" s="232"/>
      <c r="CF248" s="232"/>
    </row>
    <row r="249" spans="1:84" ht="12.75" customHeight="1" x14ac:dyDescent="0.2">
      <c r="A249" s="240"/>
      <c r="B249" s="228">
        <v>226</v>
      </c>
      <c r="C249" s="137"/>
      <c r="D249" s="65"/>
      <c r="E249" s="241" t="str">
        <f>IF(ISBLANK(D249), "", VLOOKUP(D249, Z!$A$2:$C$4127, 3, FALSE))</f>
        <v/>
      </c>
      <c r="F249" s="138"/>
      <c r="G249" s="120"/>
      <c r="H249" s="120"/>
      <c r="I249" s="120"/>
      <c r="J249" s="120"/>
      <c r="K249" s="139"/>
      <c r="L249" s="168"/>
      <c r="M249" s="139"/>
      <c r="N249" s="139"/>
      <c r="O249" s="242">
        <f t="shared" si="78"/>
        <v>0</v>
      </c>
      <c r="P249" s="139"/>
      <c r="Q249" s="242">
        <f t="shared" si="83"/>
        <v>0</v>
      </c>
      <c r="R249" s="242" t="str">
        <f t="shared" si="84"/>
        <v>-</v>
      </c>
      <c r="S249" s="140"/>
      <c r="T249" s="141"/>
      <c r="U249" s="120"/>
      <c r="V249" s="139"/>
      <c r="W249" s="166"/>
      <c r="X249" s="243">
        <f t="shared" si="85"/>
        <v>0</v>
      </c>
      <c r="Y249" s="140"/>
      <c r="Z249" s="141"/>
      <c r="AA249" s="139"/>
      <c r="AB249" s="120"/>
      <c r="AC249" s="139"/>
      <c r="AD249" s="166"/>
      <c r="AE249" s="243">
        <f t="shared" si="86"/>
        <v>0</v>
      </c>
      <c r="AF249" s="142"/>
      <c r="AG249" s="137"/>
      <c r="AH249" s="65"/>
      <c r="AI249" s="241" t="str">
        <f>IF(ISBLANK(AH249), "", VLOOKUP(AH249, Z!$A$2:$C$4127, 3, FALSE))</f>
        <v/>
      </c>
      <c r="AJ249" s="143"/>
      <c r="AK249" s="244">
        <f t="shared" si="87"/>
        <v>0</v>
      </c>
      <c r="AL249" s="232"/>
      <c r="AM249" s="242">
        <f t="shared" si="88"/>
        <v>0</v>
      </c>
      <c r="AN249" s="228">
        <f>15</f>
        <v>15</v>
      </c>
      <c r="AO249" s="228">
        <v>0.75</v>
      </c>
      <c r="AP249" s="242" t="str">
        <f t="shared" si="89"/>
        <v>-</v>
      </c>
      <c r="AQ249" s="242" t="str">
        <f t="shared" si="90"/>
        <v>-</v>
      </c>
      <c r="AR249" s="245" t="str" cm="1">
        <f t="array" ref="AR249">IF($AM$20="A",
IFERROR(INDEX($BZ$33:$CC$35, $BQ249,), "-"),
IFERROR(INDEX(($BZ$26:$CC$28,$BZ$29:$CC$31), $BQ249, , $BR249), "-"))</f>
        <v>-</v>
      </c>
      <c r="AS249" s="245"/>
      <c r="AT249" s="245"/>
      <c r="AU249" s="245"/>
      <c r="AV249" s="246" t="str" cm="1">
        <f t="array" ref="AV249">IF($AM$20="A",
IFERROR(INDEX($CE$33:$CE$35, $BQ249), "-"),
IFERROR(INDEX(($CE$26:$CE$28, $CE$29:$CE$31), $BQ249, , $BR249), "-"))</f>
        <v>-</v>
      </c>
      <c r="AW249" s="242" t="str">
        <f t="shared" si="91"/>
        <v>-</v>
      </c>
      <c r="AX249" s="242" t="str">
        <f t="shared" si="91"/>
        <v>-</v>
      </c>
      <c r="AY249" s="242" t="str">
        <f t="shared" si="91"/>
        <v>-</v>
      </c>
      <c r="AZ249" s="242" t="str">
        <f t="shared" si="91"/>
        <v>-</v>
      </c>
      <c r="BA249" s="242" t="str">
        <f t="shared" si="92"/>
        <v>-</v>
      </c>
      <c r="BB249" s="242" t="str">
        <f t="shared" si="92"/>
        <v>-</v>
      </c>
      <c r="BC249" s="242" t="str">
        <f t="shared" si="92"/>
        <v>-</v>
      </c>
      <c r="BD249" s="242" t="str">
        <f t="shared" si="92"/>
        <v>-</v>
      </c>
      <c r="BE249" s="242" t="str">
        <f t="shared" si="93"/>
        <v>-</v>
      </c>
      <c r="BF249" s="242" t="str">
        <f t="shared" si="93"/>
        <v>-</v>
      </c>
      <c r="BG249" s="242" t="str">
        <f t="shared" si="93"/>
        <v>-</v>
      </c>
      <c r="BH249" s="242" t="str">
        <f t="shared" si="93"/>
        <v>-</v>
      </c>
      <c r="BI249" s="242" t="str">
        <f t="shared" si="94"/>
        <v>-</v>
      </c>
      <c r="BJ249" s="242" t="str">
        <f t="shared" si="94"/>
        <v>-</v>
      </c>
      <c r="BK249" s="242" t="str">
        <f t="shared" si="94"/>
        <v>-</v>
      </c>
      <c r="BL249" s="242" t="str">
        <f t="shared" si="94"/>
        <v>-</v>
      </c>
      <c r="BM249" s="245" t="str" cm="1">
        <f t="array" ref="BM249">IFERROR(INDEX($CD$38:$CD$41, $BT249), "-")</f>
        <v>-</v>
      </c>
      <c r="BN249" s="242" t="str" cm="1">
        <f t="array" ref="BN249">IFERROR(INDEX($CD$38:$CD$41, $BS249), "-")</f>
        <v>-</v>
      </c>
      <c r="BO249" s="242">
        <f t="shared" si="95"/>
        <v>0</v>
      </c>
      <c r="BP249" s="242">
        <f t="shared" si="96"/>
        <v>0</v>
      </c>
      <c r="BQ249" s="247" t="str">
        <f t="shared" si="79"/>
        <v>-</v>
      </c>
      <c r="BR249" s="247" t="str">
        <f t="shared" si="80"/>
        <v>-</v>
      </c>
      <c r="BS249" s="247" t="str">
        <f t="shared" si="81"/>
        <v>-</v>
      </c>
      <c r="BT249" s="247" t="str">
        <f t="shared" si="82"/>
        <v>-</v>
      </c>
      <c r="BU249" s="247">
        <f t="shared" si="97"/>
        <v>0</v>
      </c>
      <c r="BV249" s="247" t="str">
        <f t="shared" si="98"/>
        <v>-</v>
      </c>
      <c r="BW249" s="232"/>
      <c r="CF249" s="232"/>
    </row>
    <row r="250" spans="1:84" ht="12.75" customHeight="1" x14ac:dyDescent="0.2">
      <c r="A250" s="240"/>
      <c r="B250" s="228">
        <v>227</v>
      </c>
      <c r="C250" s="137"/>
      <c r="D250" s="65"/>
      <c r="E250" s="241" t="str">
        <f>IF(ISBLANK(D250), "", VLOOKUP(D250, Z!$A$2:$C$4127, 3, FALSE))</f>
        <v/>
      </c>
      <c r="F250" s="138"/>
      <c r="G250" s="120"/>
      <c r="H250" s="120"/>
      <c r="I250" s="120"/>
      <c r="J250" s="120"/>
      <c r="K250" s="139"/>
      <c r="L250" s="168"/>
      <c r="M250" s="139"/>
      <c r="N250" s="139"/>
      <c r="O250" s="242">
        <f t="shared" si="78"/>
        <v>0</v>
      </c>
      <c r="P250" s="139"/>
      <c r="Q250" s="242">
        <f t="shared" si="83"/>
        <v>0</v>
      </c>
      <c r="R250" s="242" t="str">
        <f t="shared" si="84"/>
        <v>-</v>
      </c>
      <c r="S250" s="140"/>
      <c r="T250" s="141"/>
      <c r="U250" s="120"/>
      <c r="V250" s="139"/>
      <c r="W250" s="166"/>
      <c r="X250" s="243">
        <f t="shared" si="85"/>
        <v>0</v>
      </c>
      <c r="Y250" s="140"/>
      <c r="Z250" s="141"/>
      <c r="AA250" s="139"/>
      <c r="AB250" s="120"/>
      <c r="AC250" s="139"/>
      <c r="AD250" s="166"/>
      <c r="AE250" s="243">
        <f t="shared" si="86"/>
        <v>0</v>
      </c>
      <c r="AF250" s="142"/>
      <c r="AG250" s="137"/>
      <c r="AH250" s="65"/>
      <c r="AI250" s="241" t="str">
        <f>IF(ISBLANK(AH250), "", VLOOKUP(AH250, Z!$A$2:$C$4127, 3, FALSE))</f>
        <v/>
      </c>
      <c r="AJ250" s="143"/>
      <c r="AK250" s="244">
        <f t="shared" si="87"/>
        <v>0</v>
      </c>
      <c r="AL250" s="232"/>
      <c r="AM250" s="242">
        <f t="shared" si="88"/>
        <v>0</v>
      </c>
      <c r="AN250" s="228">
        <f>15</f>
        <v>15</v>
      </c>
      <c r="AO250" s="228">
        <v>0.75</v>
      </c>
      <c r="AP250" s="242" t="str">
        <f t="shared" si="89"/>
        <v>-</v>
      </c>
      <c r="AQ250" s="242" t="str">
        <f t="shared" si="90"/>
        <v>-</v>
      </c>
      <c r="AR250" s="245" t="str" cm="1">
        <f t="array" ref="AR250">IF($AM$20="A",
IFERROR(INDEX($BZ$33:$CC$35, $BQ250,), "-"),
IFERROR(INDEX(($BZ$26:$CC$28,$BZ$29:$CC$31), $BQ250, , $BR250), "-"))</f>
        <v>-</v>
      </c>
      <c r="AS250" s="245"/>
      <c r="AT250" s="245"/>
      <c r="AU250" s="245"/>
      <c r="AV250" s="246" t="str" cm="1">
        <f t="array" ref="AV250">IF($AM$20="A",
IFERROR(INDEX($CE$33:$CE$35, $BQ250), "-"),
IFERROR(INDEX(($CE$26:$CE$28, $CE$29:$CE$31), $BQ250, , $BR250), "-"))</f>
        <v>-</v>
      </c>
      <c r="AW250" s="242" t="str">
        <f t="shared" si="91"/>
        <v>-</v>
      </c>
      <c r="AX250" s="242" t="str">
        <f t="shared" si="91"/>
        <v>-</v>
      </c>
      <c r="AY250" s="242" t="str">
        <f t="shared" si="91"/>
        <v>-</v>
      </c>
      <c r="AZ250" s="242" t="str">
        <f t="shared" si="91"/>
        <v>-</v>
      </c>
      <c r="BA250" s="242" t="str">
        <f t="shared" si="92"/>
        <v>-</v>
      </c>
      <c r="BB250" s="242" t="str">
        <f t="shared" si="92"/>
        <v>-</v>
      </c>
      <c r="BC250" s="242" t="str">
        <f t="shared" si="92"/>
        <v>-</v>
      </c>
      <c r="BD250" s="242" t="str">
        <f t="shared" si="92"/>
        <v>-</v>
      </c>
      <c r="BE250" s="242" t="str">
        <f t="shared" si="93"/>
        <v>-</v>
      </c>
      <c r="BF250" s="242" t="str">
        <f t="shared" si="93"/>
        <v>-</v>
      </c>
      <c r="BG250" s="242" t="str">
        <f t="shared" si="93"/>
        <v>-</v>
      </c>
      <c r="BH250" s="242" t="str">
        <f t="shared" si="93"/>
        <v>-</v>
      </c>
      <c r="BI250" s="242" t="str">
        <f t="shared" si="94"/>
        <v>-</v>
      </c>
      <c r="BJ250" s="242" t="str">
        <f t="shared" si="94"/>
        <v>-</v>
      </c>
      <c r="BK250" s="242" t="str">
        <f t="shared" si="94"/>
        <v>-</v>
      </c>
      <c r="BL250" s="242" t="str">
        <f t="shared" si="94"/>
        <v>-</v>
      </c>
      <c r="BM250" s="245" t="str" cm="1">
        <f t="array" ref="BM250">IFERROR(INDEX($CD$38:$CD$41, $BT250), "-")</f>
        <v>-</v>
      </c>
      <c r="BN250" s="242" t="str" cm="1">
        <f t="array" ref="BN250">IFERROR(INDEX($CD$38:$CD$41, $BS250), "-")</f>
        <v>-</v>
      </c>
      <c r="BO250" s="242">
        <f t="shared" si="95"/>
        <v>0</v>
      </c>
      <c r="BP250" s="242">
        <f t="shared" si="96"/>
        <v>0</v>
      </c>
      <c r="BQ250" s="247" t="str">
        <f t="shared" si="79"/>
        <v>-</v>
      </c>
      <c r="BR250" s="247" t="str">
        <f t="shared" si="80"/>
        <v>-</v>
      </c>
      <c r="BS250" s="247" t="str">
        <f t="shared" si="81"/>
        <v>-</v>
      </c>
      <c r="BT250" s="247" t="str">
        <f t="shared" si="82"/>
        <v>-</v>
      </c>
      <c r="BU250" s="247">
        <f t="shared" si="97"/>
        <v>0</v>
      </c>
      <c r="BV250" s="247" t="str">
        <f t="shared" si="98"/>
        <v>-</v>
      </c>
      <c r="BW250" s="232"/>
      <c r="CF250" s="232"/>
    </row>
    <row r="251" spans="1:84" ht="12.75" customHeight="1" x14ac:dyDescent="0.2">
      <c r="A251" s="240"/>
      <c r="B251" s="228">
        <v>228</v>
      </c>
      <c r="C251" s="137"/>
      <c r="D251" s="65"/>
      <c r="E251" s="241" t="str">
        <f>IF(ISBLANK(D251), "", VLOOKUP(D251, Z!$A$2:$C$4127, 3, FALSE))</f>
        <v/>
      </c>
      <c r="F251" s="138"/>
      <c r="G251" s="120"/>
      <c r="H251" s="120"/>
      <c r="I251" s="120"/>
      <c r="J251" s="120"/>
      <c r="K251" s="139"/>
      <c r="L251" s="168"/>
      <c r="M251" s="139"/>
      <c r="N251" s="139"/>
      <c r="O251" s="242">
        <f t="shared" si="78"/>
        <v>0</v>
      </c>
      <c r="P251" s="139"/>
      <c r="Q251" s="242">
        <f t="shared" si="83"/>
        <v>0</v>
      </c>
      <c r="R251" s="242" t="str">
        <f t="shared" si="84"/>
        <v>-</v>
      </c>
      <c r="S251" s="140"/>
      <c r="T251" s="141"/>
      <c r="U251" s="120"/>
      <c r="V251" s="139"/>
      <c r="W251" s="166"/>
      <c r="X251" s="243">
        <f t="shared" si="85"/>
        <v>0</v>
      </c>
      <c r="Y251" s="140"/>
      <c r="Z251" s="141"/>
      <c r="AA251" s="139"/>
      <c r="AB251" s="120"/>
      <c r="AC251" s="139"/>
      <c r="AD251" s="166"/>
      <c r="AE251" s="243">
        <f t="shared" si="86"/>
        <v>0</v>
      </c>
      <c r="AF251" s="142"/>
      <c r="AG251" s="137"/>
      <c r="AH251" s="65"/>
      <c r="AI251" s="241" t="str">
        <f>IF(ISBLANK(AH251), "", VLOOKUP(AH251, Z!$A$2:$C$4127, 3, FALSE))</f>
        <v/>
      </c>
      <c r="AJ251" s="143"/>
      <c r="AK251" s="244">
        <f t="shared" si="87"/>
        <v>0</v>
      </c>
      <c r="AL251" s="232"/>
      <c r="AM251" s="242">
        <f t="shared" si="88"/>
        <v>0</v>
      </c>
      <c r="AN251" s="228">
        <f>15</f>
        <v>15</v>
      </c>
      <c r="AO251" s="228">
        <v>0.75</v>
      </c>
      <c r="AP251" s="242" t="str">
        <f t="shared" si="89"/>
        <v>-</v>
      </c>
      <c r="AQ251" s="242" t="str">
        <f t="shared" si="90"/>
        <v>-</v>
      </c>
      <c r="AR251" s="245" t="str" cm="1">
        <f t="array" ref="AR251">IF($AM$20="A",
IFERROR(INDEX($BZ$33:$CC$35, $BQ251,), "-"),
IFERROR(INDEX(($BZ$26:$CC$28,$BZ$29:$CC$31), $BQ251, , $BR251), "-"))</f>
        <v>-</v>
      </c>
      <c r="AS251" s="245"/>
      <c r="AT251" s="245"/>
      <c r="AU251" s="245"/>
      <c r="AV251" s="246" t="str" cm="1">
        <f t="array" ref="AV251">IF($AM$20="A",
IFERROR(INDEX($CE$33:$CE$35, $BQ251), "-"),
IFERROR(INDEX(($CE$26:$CE$28, $CE$29:$CE$31), $BQ251, , $BR251), "-"))</f>
        <v>-</v>
      </c>
      <c r="AW251" s="242" t="str">
        <f t="shared" si="91"/>
        <v>-</v>
      </c>
      <c r="AX251" s="242" t="str">
        <f t="shared" si="91"/>
        <v>-</v>
      </c>
      <c r="AY251" s="242" t="str">
        <f t="shared" si="91"/>
        <v>-</v>
      </c>
      <c r="AZ251" s="242" t="str">
        <f t="shared" si="91"/>
        <v>-</v>
      </c>
      <c r="BA251" s="242" t="str">
        <f t="shared" si="92"/>
        <v>-</v>
      </c>
      <c r="BB251" s="242" t="str">
        <f t="shared" si="92"/>
        <v>-</v>
      </c>
      <c r="BC251" s="242" t="str">
        <f t="shared" si="92"/>
        <v>-</v>
      </c>
      <c r="BD251" s="242" t="str">
        <f t="shared" si="92"/>
        <v>-</v>
      </c>
      <c r="BE251" s="242" t="str">
        <f t="shared" si="93"/>
        <v>-</v>
      </c>
      <c r="BF251" s="242" t="str">
        <f t="shared" si="93"/>
        <v>-</v>
      </c>
      <c r="BG251" s="242" t="str">
        <f t="shared" si="93"/>
        <v>-</v>
      </c>
      <c r="BH251" s="242" t="str">
        <f t="shared" si="93"/>
        <v>-</v>
      </c>
      <c r="BI251" s="242" t="str">
        <f t="shared" si="94"/>
        <v>-</v>
      </c>
      <c r="BJ251" s="242" t="str">
        <f t="shared" si="94"/>
        <v>-</v>
      </c>
      <c r="BK251" s="242" t="str">
        <f t="shared" si="94"/>
        <v>-</v>
      </c>
      <c r="BL251" s="242" t="str">
        <f t="shared" si="94"/>
        <v>-</v>
      </c>
      <c r="BM251" s="245" t="str" cm="1">
        <f t="array" ref="BM251">IFERROR(INDEX($CD$38:$CD$41, $BT251), "-")</f>
        <v>-</v>
      </c>
      <c r="BN251" s="242" t="str" cm="1">
        <f t="array" ref="BN251">IFERROR(INDEX($CD$38:$CD$41, $BS251), "-")</f>
        <v>-</v>
      </c>
      <c r="BO251" s="242">
        <f t="shared" si="95"/>
        <v>0</v>
      </c>
      <c r="BP251" s="242">
        <f t="shared" si="96"/>
        <v>0</v>
      </c>
      <c r="BQ251" s="247" t="str">
        <f t="shared" si="79"/>
        <v>-</v>
      </c>
      <c r="BR251" s="247" t="str">
        <f t="shared" si="80"/>
        <v>-</v>
      </c>
      <c r="BS251" s="247" t="str">
        <f t="shared" si="81"/>
        <v>-</v>
      </c>
      <c r="BT251" s="247" t="str">
        <f t="shared" si="82"/>
        <v>-</v>
      </c>
      <c r="BU251" s="247">
        <f t="shared" si="97"/>
        <v>0</v>
      </c>
      <c r="BV251" s="247" t="str">
        <f t="shared" si="98"/>
        <v>-</v>
      </c>
      <c r="BW251" s="232"/>
      <c r="CF251" s="232"/>
    </row>
    <row r="252" spans="1:84" ht="12.75" customHeight="1" x14ac:dyDescent="0.2">
      <c r="A252" s="240"/>
      <c r="B252" s="228">
        <v>229</v>
      </c>
      <c r="C252" s="137"/>
      <c r="D252" s="65"/>
      <c r="E252" s="241" t="str">
        <f>IF(ISBLANK(D252), "", VLOOKUP(D252, Z!$A$2:$C$4127, 3, FALSE))</f>
        <v/>
      </c>
      <c r="F252" s="138"/>
      <c r="G252" s="120"/>
      <c r="H252" s="120"/>
      <c r="I252" s="120"/>
      <c r="J252" s="120"/>
      <c r="K252" s="139"/>
      <c r="L252" s="168"/>
      <c r="M252" s="139"/>
      <c r="N252" s="139"/>
      <c r="O252" s="242">
        <f t="shared" si="78"/>
        <v>0</v>
      </c>
      <c r="P252" s="139"/>
      <c r="Q252" s="242">
        <f t="shared" si="83"/>
        <v>0</v>
      </c>
      <c r="R252" s="242" t="str">
        <f t="shared" si="84"/>
        <v>-</v>
      </c>
      <c r="S252" s="140"/>
      <c r="T252" s="141"/>
      <c r="U252" s="120"/>
      <c r="V252" s="139"/>
      <c r="W252" s="166"/>
      <c r="X252" s="243">
        <f t="shared" si="85"/>
        <v>0</v>
      </c>
      <c r="Y252" s="140"/>
      <c r="Z252" s="141"/>
      <c r="AA252" s="139"/>
      <c r="AB252" s="120"/>
      <c r="AC252" s="139"/>
      <c r="AD252" s="166"/>
      <c r="AE252" s="243">
        <f t="shared" si="86"/>
        <v>0</v>
      </c>
      <c r="AF252" s="142"/>
      <c r="AG252" s="137"/>
      <c r="AH252" s="65"/>
      <c r="AI252" s="241" t="str">
        <f>IF(ISBLANK(AH252), "", VLOOKUP(AH252, Z!$A$2:$C$4127, 3, FALSE))</f>
        <v/>
      </c>
      <c r="AJ252" s="143"/>
      <c r="AK252" s="244">
        <f t="shared" si="87"/>
        <v>0</v>
      </c>
      <c r="AL252" s="232"/>
      <c r="AM252" s="242">
        <f t="shared" si="88"/>
        <v>0</v>
      </c>
      <c r="AN252" s="228">
        <f>15</f>
        <v>15</v>
      </c>
      <c r="AO252" s="228">
        <v>0.75</v>
      </c>
      <c r="AP252" s="242" t="str">
        <f t="shared" si="89"/>
        <v>-</v>
      </c>
      <c r="AQ252" s="242" t="str">
        <f t="shared" si="90"/>
        <v>-</v>
      </c>
      <c r="AR252" s="245" t="str" cm="1">
        <f t="array" ref="AR252">IF($AM$20="A",
IFERROR(INDEX($BZ$33:$CC$35, $BQ252,), "-"),
IFERROR(INDEX(($BZ$26:$CC$28,$BZ$29:$CC$31), $BQ252, , $BR252), "-"))</f>
        <v>-</v>
      </c>
      <c r="AS252" s="245"/>
      <c r="AT252" s="245"/>
      <c r="AU252" s="245"/>
      <c r="AV252" s="246" t="str" cm="1">
        <f t="array" ref="AV252">IF($AM$20="A",
IFERROR(INDEX($CE$33:$CE$35, $BQ252), "-"),
IFERROR(INDEX(($CE$26:$CE$28, $CE$29:$CE$31), $BQ252, , $BR252), "-"))</f>
        <v>-</v>
      </c>
      <c r="AW252" s="242" t="str">
        <f t="shared" si="91"/>
        <v>-</v>
      </c>
      <c r="AX252" s="242" t="str">
        <f t="shared" si="91"/>
        <v>-</v>
      </c>
      <c r="AY252" s="242" t="str">
        <f t="shared" si="91"/>
        <v>-</v>
      </c>
      <c r="AZ252" s="242" t="str">
        <f t="shared" si="91"/>
        <v>-</v>
      </c>
      <c r="BA252" s="242" t="str">
        <f t="shared" si="92"/>
        <v>-</v>
      </c>
      <c r="BB252" s="242" t="str">
        <f t="shared" si="92"/>
        <v>-</v>
      </c>
      <c r="BC252" s="242" t="str">
        <f t="shared" si="92"/>
        <v>-</v>
      </c>
      <c r="BD252" s="242" t="str">
        <f t="shared" si="92"/>
        <v>-</v>
      </c>
      <c r="BE252" s="242" t="str">
        <f t="shared" si="93"/>
        <v>-</v>
      </c>
      <c r="BF252" s="242" t="str">
        <f t="shared" si="93"/>
        <v>-</v>
      </c>
      <c r="BG252" s="242" t="str">
        <f t="shared" si="93"/>
        <v>-</v>
      </c>
      <c r="BH252" s="242" t="str">
        <f t="shared" si="93"/>
        <v>-</v>
      </c>
      <c r="BI252" s="242" t="str">
        <f t="shared" si="94"/>
        <v>-</v>
      </c>
      <c r="BJ252" s="242" t="str">
        <f t="shared" si="94"/>
        <v>-</v>
      </c>
      <c r="BK252" s="242" t="str">
        <f t="shared" si="94"/>
        <v>-</v>
      </c>
      <c r="BL252" s="242" t="str">
        <f t="shared" si="94"/>
        <v>-</v>
      </c>
      <c r="BM252" s="245" t="str" cm="1">
        <f t="array" ref="BM252">IFERROR(INDEX($CD$38:$CD$41, $BT252), "-")</f>
        <v>-</v>
      </c>
      <c r="BN252" s="242" t="str" cm="1">
        <f t="array" ref="BN252">IFERROR(INDEX($CD$38:$CD$41, $BS252), "-")</f>
        <v>-</v>
      </c>
      <c r="BO252" s="242">
        <f t="shared" si="95"/>
        <v>0</v>
      </c>
      <c r="BP252" s="242">
        <f t="shared" si="96"/>
        <v>0</v>
      </c>
      <c r="BQ252" s="247" t="str">
        <f t="shared" si="79"/>
        <v>-</v>
      </c>
      <c r="BR252" s="247" t="str">
        <f t="shared" si="80"/>
        <v>-</v>
      </c>
      <c r="BS252" s="247" t="str">
        <f t="shared" si="81"/>
        <v>-</v>
      </c>
      <c r="BT252" s="247" t="str">
        <f t="shared" si="82"/>
        <v>-</v>
      </c>
      <c r="BU252" s="247">
        <f t="shared" si="97"/>
        <v>0</v>
      </c>
      <c r="BV252" s="247" t="str">
        <f t="shared" si="98"/>
        <v>-</v>
      </c>
      <c r="BW252" s="232"/>
      <c r="CF252" s="232"/>
    </row>
    <row r="253" spans="1:84" ht="12.75" customHeight="1" x14ac:dyDescent="0.2">
      <c r="A253" s="240"/>
      <c r="B253" s="228">
        <v>230</v>
      </c>
      <c r="C253" s="137"/>
      <c r="D253" s="65"/>
      <c r="E253" s="241" t="str">
        <f>IF(ISBLANK(D253), "", VLOOKUP(D253, Z!$A$2:$C$4127, 3, FALSE))</f>
        <v/>
      </c>
      <c r="F253" s="138"/>
      <c r="G253" s="120"/>
      <c r="H253" s="120"/>
      <c r="I253" s="120"/>
      <c r="J253" s="120"/>
      <c r="K253" s="139"/>
      <c r="L253" s="168"/>
      <c r="M253" s="139"/>
      <c r="N253" s="139"/>
      <c r="O253" s="242">
        <f t="shared" si="78"/>
        <v>0</v>
      </c>
      <c r="P253" s="139"/>
      <c r="Q253" s="242">
        <f t="shared" si="83"/>
        <v>0</v>
      </c>
      <c r="R253" s="242" t="str">
        <f t="shared" si="84"/>
        <v>-</v>
      </c>
      <c r="S253" s="140"/>
      <c r="T253" s="141"/>
      <c r="U253" s="120"/>
      <c r="V253" s="139"/>
      <c r="W253" s="166"/>
      <c r="X253" s="243">
        <f t="shared" si="85"/>
        <v>0</v>
      </c>
      <c r="Y253" s="140"/>
      <c r="Z253" s="141"/>
      <c r="AA253" s="139"/>
      <c r="AB253" s="120"/>
      <c r="AC253" s="139"/>
      <c r="AD253" s="166"/>
      <c r="AE253" s="243">
        <f t="shared" si="86"/>
        <v>0</v>
      </c>
      <c r="AF253" s="142"/>
      <c r="AG253" s="137"/>
      <c r="AH253" s="65"/>
      <c r="AI253" s="241" t="str">
        <f>IF(ISBLANK(AH253), "", VLOOKUP(AH253, Z!$A$2:$C$4127, 3, FALSE))</f>
        <v/>
      </c>
      <c r="AJ253" s="143"/>
      <c r="AK253" s="244">
        <f t="shared" si="87"/>
        <v>0</v>
      </c>
      <c r="AL253" s="232"/>
      <c r="AM253" s="242">
        <f t="shared" si="88"/>
        <v>0</v>
      </c>
      <c r="AN253" s="228">
        <f>15</f>
        <v>15</v>
      </c>
      <c r="AO253" s="228">
        <v>0.75</v>
      </c>
      <c r="AP253" s="242" t="str">
        <f t="shared" si="89"/>
        <v>-</v>
      </c>
      <c r="AQ253" s="242" t="str">
        <f t="shared" si="90"/>
        <v>-</v>
      </c>
      <c r="AR253" s="245" t="str" cm="1">
        <f t="array" ref="AR253">IF($AM$20="A",
IFERROR(INDEX($BZ$33:$CC$35, $BQ253,), "-"),
IFERROR(INDEX(($BZ$26:$CC$28,$BZ$29:$CC$31), $BQ253, , $BR253), "-"))</f>
        <v>-</v>
      </c>
      <c r="AS253" s="245"/>
      <c r="AT253" s="245"/>
      <c r="AU253" s="245"/>
      <c r="AV253" s="246" t="str" cm="1">
        <f t="array" ref="AV253">IF($AM$20="A",
IFERROR(INDEX($CE$33:$CE$35, $BQ253), "-"),
IFERROR(INDEX(($CE$26:$CE$28, $CE$29:$CE$31), $BQ253, , $BR253), "-"))</f>
        <v>-</v>
      </c>
      <c r="AW253" s="242" t="str">
        <f t="shared" si="91"/>
        <v>-</v>
      </c>
      <c r="AX253" s="242" t="str">
        <f t="shared" si="91"/>
        <v>-</v>
      </c>
      <c r="AY253" s="242" t="str">
        <f t="shared" si="91"/>
        <v>-</v>
      </c>
      <c r="AZ253" s="242" t="str">
        <f t="shared" si="91"/>
        <v>-</v>
      </c>
      <c r="BA253" s="242" t="str">
        <f t="shared" si="92"/>
        <v>-</v>
      </c>
      <c r="BB253" s="242" t="str">
        <f t="shared" si="92"/>
        <v>-</v>
      </c>
      <c r="BC253" s="242" t="str">
        <f t="shared" si="92"/>
        <v>-</v>
      </c>
      <c r="BD253" s="242" t="str">
        <f t="shared" si="92"/>
        <v>-</v>
      </c>
      <c r="BE253" s="242" t="str">
        <f t="shared" si="93"/>
        <v>-</v>
      </c>
      <c r="BF253" s="242" t="str">
        <f t="shared" si="93"/>
        <v>-</v>
      </c>
      <c r="BG253" s="242" t="str">
        <f t="shared" si="93"/>
        <v>-</v>
      </c>
      <c r="BH253" s="242" t="str">
        <f t="shared" si="93"/>
        <v>-</v>
      </c>
      <c r="BI253" s="242" t="str">
        <f t="shared" si="94"/>
        <v>-</v>
      </c>
      <c r="BJ253" s="242" t="str">
        <f t="shared" si="94"/>
        <v>-</v>
      </c>
      <c r="BK253" s="242" t="str">
        <f t="shared" si="94"/>
        <v>-</v>
      </c>
      <c r="BL253" s="242" t="str">
        <f t="shared" si="94"/>
        <v>-</v>
      </c>
      <c r="BM253" s="245" t="str" cm="1">
        <f t="array" ref="BM253">IFERROR(INDEX($CD$38:$CD$41, $BT253), "-")</f>
        <v>-</v>
      </c>
      <c r="BN253" s="242" t="str" cm="1">
        <f t="array" ref="BN253">IFERROR(INDEX($CD$38:$CD$41, $BS253), "-")</f>
        <v>-</v>
      </c>
      <c r="BO253" s="242">
        <f t="shared" si="95"/>
        <v>0</v>
      </c>
      <c r="BP253" s="242">
        <f t="shared" si="96"/>
        <v>0</v>
      </c>
      <c r="BQ253" s="247" t="str">
        <f t="shared" si="79"/>
        <v>-</v>
      </c>
      <c r="BR253" s="247" t="str">
        <f t="shared" si="80"/>
        <v>-</v>
      </c>
      <c r="BS253" s="247" t="str">
        <f t="shared" si="81"/>
        <v>-</v>
      </c>
      <c r="BT253" s="247" t="str">
        <f t="shared" si="82"/>
        <v>-</v>
      </c>
      <c r="BU253" s="247">
        <f t="shared" si="97"/>
        <v>0</v>
      </c>
      <c r="BV253" s="247" t="str">
        <f t="shared" si="98"/>
        <v>-</v>
      </c>
      <c r="BW253" s="232"/>
      <c r="CF253" s="232"/>
    </row>
    <row r="254" spans="1:84" ht="12.75" customHeight="1" x14ac:dyDescent="0.2">
      <c r="A254" s="240"/>
      <c r="B254" s="228">
        <v>231</v>
      </c>
      <c r="C254" s="137"/>
      <c r="D254" s="65"/>
      <c r="E254" s="241" t="str">
        <f>IF(ISBLANK(D254), "", VLOOKUP(D254, Z!$A$2:$C$4127, 3, FALSE))</f>
        <v/>
      </c>
      <c r="F254" s="138"/>
      <c r="G254" s="120"/>
      <c r="H254" s="120"/>
      <c r="I254" s="120"/>
      <c r="J254" s="120"/>
      <c r="K254" s="139"/>
      <c r="L254" s="168"/>
      <c r="M254" s="139"/>
      <c r="N254" s="139"/>
      <c r="O254" s="242">
        <f t="shared" si="78"/>
        <v>0</v>
      </c>
      <c r="P254" s="139"/>
      <c r="Q254" s="242">
        <f t="shared" si="83"/>
        <v>0</v>
      </c>
      <c r="R254" s="242" t="str">
        <f t="shared" si="84"/>
        <v>-</v>
      </c>
      <c r="S254" s="140"/>
      <c r="T254" s="141"/>
      <c r="U254" s="120"/>
      <c r="V254" s="139"/>
      <c r="W254" s="166"/>
      <c r="X254" s="243">
        <f t="shared" si="85"/>
        <v>0</v>
      </c>
      <c r="Y254" s="140"/>
      <c r="Z254" s="141"/>
      <c r="AA254" s="139"/>
      <c r="AB254" s="120"/>
      <c r="AC254" s="139"/>
      <c r="AD254" s="166"/>
      <c r="AE254" s="243">
        <f t="shared" si="86"/>
        <v>0</v>
      </c>
      <c r="AF254" s="142"/>
      <c r="AG254" s="137"/>
      <c r="AH254" s="65"/>
      <c r="AI254" s="241" t="str">
        <f>IF(ISBLANK(AH254), "", VLOOKUP(AH254, Z!$A$2:$C$4127, 3, FALSE))</f>
        <v/>
      </c>
      <c r="AJ254" s="143"/>
      <c r="AK254" s="244">
        <f t="shared" si="87"/>
        <v>0</v>
      </c>
      <c r="AL254" s="232"/>
      <c r="AM254" s="242">
        <f t="shared" si="88"/>
        <v>0</v>
      </c>
      <c r="AN254" s="228">
        <f>15</f>
        <v>15</v>
      </c>
      <c r="AO254" s="228">
        <v>0.75</v>
      </c>
      <c r="AP254" s="242" t="str">
        <f t="shared" si="89"/>
        <v>-</v>
      </c>
      <c r="AQ254" s="242" t="str">
        <f t="shared" si="90"/>
        <v>-</v>
      </c>
      <c r="AR254" s="245" t="str" cm="1">
        <f t="array" ref="AR254">IF($AM$20="A",
IFERROR(INDEX($BZ$33:$CC$35, $BQ254,), "-"),
IFERROR(INDEX(($BZ$26:$CC$28,$BZ$29:$CC$31), $BQ254, , $BR254), "-"))</f>
        <v>-</v>
      </c>
      <c r="AS254" s="245"/>
      <c r="AT254" s="245"/>
      <c r="AU254" s="245"/>
      <c r="AV254" s="246" t="str" cm="1">
        <f t="array" ref="AV254">IF($AM$20="A",
IFERROR(INDEX($CE$33:$CE$35, $BQ254), "-"),
IFERROR(INDEX(($CE$26:$CE$28, $CE$29:$CE$31), $BQ254, , $BR254), "-"))</f>
        <v>-</v>
      </c>
      <c r="AW254" s="242" t="str">
        <f t="shared" si="91"/>
        <v>-</v>
      </c>
      <c r="AX254" s="242" t="str">
        <f t="shared" si="91"/>
        <v>-</v>
      </c>
      <c r="AY254" s="242" t="str">
        <f t="shared" si="91"/>
        <v>-</v>
      </c>
      <c r="AZ254" s="242" t="str">
        <f t="shared" si="91"/>
        <v>-</v>
      </c>
      <c r="BA254" s="242" t="str">
        <f t="shared" si="92"/>
        <v>-</v>
      </c>
      <c r="BB254" s="242" t="str">
        <f t="shared" si="92"/>
        <v>-</v>
      </c>
      <c r="BC254" s="242" t="str">
        <f t="shared" si="92"/>
        <v>-</v>
      </c>
      <c r="BD254" s="242" t="str">
        <f t="shared" si="92"/>
        <v>-</v>
      </c>
      <c r="BE254" s="242" t="str">
        <f t="shared" si="93"/>
        <v>-</v>
      </c>
      <c r="BF254" s="242" t="str">
        <f t="shared" si="93"/>
        <v>-</v>
      </c>
      <c r="BG254" s="242" t="str">
        <f t="shared" si="93"/>
        <v>-</v>
      </c>
      <c r="BH254" s="242" t="str">
        <f t="shared" si="93"/>
        <v>-</v>
      </c>
      <c r="BI254" s="242" t="str">
        <f t="shared" si="94"/>
        <v>-</v>
      </c>
      <c r="BJ254" s="242" t="str">
        <f t="shared" si="94"/>
        <v>-</v>
      </c>
      <c r="BK254" s="242" t="str">
        <f t="shared" si="94"/>
        <v>-</v>
      </c>
      <c r="BL254" s="242" t="str">
        <f t="shared" si="94"/>
        <v>-</v>
      </c>
      <c r="BM254" s="245" t="str" cm="1">
        <f t="array" ref="BM254">IFERROR(INDEX($CD$38:$CD$41, $BT254), "-")</f>
        <v>-</v>
      </c>
      <c r="BN254" s="242" t="str" cm="1">
        <f t="array" ref="BN254">IFERROR(INDEX($CD$38:$CD$41, $BS254), "-")</f>
        <v>-</v>
      </c>
      <c r="BO254" s="242">
        <f t="shared" si="95"/>
        <v>0</v>
      </c>
      <c r="BP254" s="242">
        <f t="shared" si="96"/>
        <v>0</v>
      </c>
      <c r="BQ254" s="247" t="str">
        <f t="shared" si="79"/>
        <v>-</v>
      </c>
      <c r="BR254" s="247" t="str">
        <f t="shared" si="80"/>
        <v>-</v>
      </c>
      <c r="BS254" s="247" t="str">
        <f t="shared" si="81"/>
        <v>-</v>
      </c>
      <c r="BT254" s="247" t="str">
        <f t="shared" si="82"/>
        <v>-</v>
      </c>
      <c r="BU254" s="247">
        <f t="shared" si="97"/>
        <v>0</v>
      </c>
      <c r="BV254" s="247" t="str">
        <f t="shared" si="98"/>
        <v>-</v>
      </c>
      <c r="BW254" s="232"/>
      <c r="CF254" s="232"/>
    </row>
    <row r="255" spans="1:84" ht="12.75" customHeight="1" x14ac:dyDescent="0.2">
      <c r="A255" s="240"/>
      <c r="B255" s="228">
        <v>232</v>
      </c>
      <c r="C255" s="137"/>
      <c r="D255" s="65"/>
      <c r="E255" s="241" t="str">
        <f>IF(ISBLANK(D255), "", VLOOKUP(D255, Z!$A$2:$C$4127, 3, FALSE))</f>
        <v/>
      </c>
      <c r="F255" s="138"/>
      <c r="G255" s="120"/>
      <c r="H255" s="120"/>
      <c r="I255" s="120"/>
      <c r="J255" s="120"/>
      <c r="K255" s="139"/>
      <c r="L255" s="168"/>
      <c r="M255" s="139"/>
      <c r="N255" s="139"/>
      <c r="O255" s="242">
        <f t="shared" si="78"/>
        <v>0</v>
      </c>
      <c r="P255" s="139"/>
      <c r="Q255" s="242">
        <f t="shared" si="83"/>
        <v>0</v>
      </c>
      <c r="R255" s="242" t="str">
        <f t="shared" si="84"/>
        <v>-</v>
      </c>
      <c r="S255" s="140"/>
      <c r="T255" s="141"/>
      <c r="U255" s="120"/>
      <c r="V255" s="139"/>
      <c r="W255" s="166"/>
      <c r="X255" s="243">
        <f t="shared" si="85"/>
        <v>0</v>
      </c>
      <c r="Y255" s="140"/>
      <c r="Z255" s="141"/>
      <c r="AA255" s="139"/>
      <c r="AB255" s="120"/>
      <c r="AC255" s="139"/>
      <c r="AD255" s="166"/>
      <c r="AE255" s="243">
        <f t="shared" si="86"/>
        <v>0</v>
      </c>
      <c r="AF255" s="142"/>
      <c r="AG255" s="137"/>
      <c r="AH255" s="65"/>
      <c r="AI255" s="241" t="str">
        <f>IF(ISBLANK(AH255), "", VLOOKUP(AH255, Z!$A$2:$C$4127, 3, FALSE))</f>
        <v/>
      </c>
      <c r="AJ255" s="143"/>
      <c r="AK255" s="244">
        <f t="shared" si="87"/>
        <v>0</v>
      </c>
      <c r="AL255" s="232"/>
      <c r="AM255" s="242">
        <f t="shared" si="88"/>
        <v>0</v>
      </c>
      <c r="AN255" s="228">
        <f>15</f>
        <v>15</v>
      </c>
      <c r="AO255" s="228">
        <v>0.75</v>
      </c>
      <c r="AP255" s="242" t="str">
        <f t="shared" si="89"/>
        <v>-</v>
      </c>
      <c r="AQ255" s="242" t="str">
        <f t="shared" si="90"/>
        <v>-</v>
      </c>
      <c r="AR255" s="245" t="str" cm="1">
        <f t="array" ref="AR255">IF($AM$20="A",
IFERROR(INDEX($BZ$33:$CC$35, $BQ255,), "-"),
IFERROR(INDEX(($BZ$26:$CC$28,$BZ$29:$CC$31), $BQ255, , $BR255), "-"))</f>
        <v>-</v>
      </c>
      <c r="AS255" s="245"/>
      <c r="AT255" s="245"/>
      <c r="AU255" s="245"/>
      <c r="AV255" s="246" t="str" cm="1">
        <f t="array" ref="AV255">IF($AM$20="A",
IFERROR(INDEX($CE$33:$CE$35, $BQ255), "-"),
IFERROR(INDEX(($CE$26:$CE$28, $CE$29:$CE$31), $BQ255, , $BR255), "-"))</f>
        <v>-</v>
      </c>
      <c r="AW255" s="242" t="str">
        <f t="shared" si="91"/>
        <v>-</v>
      </c>
      <c r="AX255" s="242" t="str">
        <f t="shared" si="91"/>
        <v>-</v>
      </c>
      <c r="AY255" s="242" t="str">
        <f t="shared" si="91"/>
        <v>-</v>
      </c>
      <c r="AZ255" s="242" t="str">
        <f t="shared" si="91"/>
        <v>-</v>
      </c>
      <c r="BA255" s="242" t="str">
        <f t="shared" si="92"/>
        <v>-</v>
      </c>
      <c r="BB255" s="242" t="str">
        <f t="shared" si="92"/>
        <v>-</v>
      </c>
      <c r="BC255" s="242" t="str">
        <f t="shared" si="92"/>
        <v>-</v>
      </c>
      <c r="BD255" s="242" t="str">
        <f t="shared" si="92"/>
        <v>-</v>
      </c>
      <c r="BE255" s="242" t="str">
        <f t="shared" si="93"/>
        <v>-</v>
      </c>
      <c r="BF255" s="242" t="str">
        <f t="shared" si="93"/>
        <v>-</v>
      </c>
      <c r="BG255" s="242" t="str">
        <f t="shared" si="93"/>
        <v>-</v>
      </c>
      <c r="BH255" s="242" t="str">
        <f t="shared" si="93"/>
        <v>-</v>
      </c>
      <c r="BI255" s="242" t="str">
        <f t="shared" si="94"/>
        <v>-</v>
      </c>
      <c r="BJ255" s="242" t="str">
        <f t="shared" si="94"/>
        <v>-</v>
      </c>
      <c r="BK255" s="242" t="str">
        <f t="shared" si="94"/>
        <v>-</v>
      </c>
      <c r="BL255" s="242" t="str">
        <f t="shared" si="94"/>
        <v>-</v>
      </c>
      <c r="BM255" s="245" t="str" cm="1">
        <f t="array" ref="BM255">IFERROR(INDEX($CD$38:$CD$41, $BT255), "-")</f>
        <v>-</v>
      </c>
      <c r="BN255" s="242" t="str" cm="1">
        <f t="array" ref="BN255">IFERROR(INDEX($CD$38:$CD$41, $BS255), "-")</f>
        <v>-</v>
      </c>
      <c r="BO255" s="242">
        <f t="shared" si="95"/>
        <v>0</v>
      </c>
      <c r="BP255" s="242">
        <f t="shared" si="96"/>
        <v>0</v>
      </c>
      <c r="BQ255" s="247" t="str">
        <f t="shared" si="79"/>
        <v>-</v>
      </c>
      <c r="BR255" s="247" t="str">
        <f t="shared" si="80"/>
        <v>-</v>
      </c>
      <c r="BS255" s="247" t="str">
        <f t="shared" si="81"/>
        <v>-</v>
      </c>
      <c r="BT255" s="247" t="str">
        <f t="shared" si="82"/>
        <v>-</v>
      </c>
      <c r="BU255" s="247">
        <f t="shared" si="97"/>
        <v>0</v>
      </c>
      <c r="BV255" s="247" t="str">
        <f t="shared" si="98"/>
        <v>-</v>
      </c>
      <c r="BW255" s="232"/>
      <c r="CF255" s="232"/>
    </row>
    <row r="256" spans="1:84" ht="12.75" customHeight="1" x14ac:dyDescent="0.2">
      <c r="A256" s="240"/>
      <c r="B256" s="228">
        <v>233</v>
      </c>
      <c r="C256" s="137"/>
      <c r="D256" s="65"/>
      <c r="E256" s="241" t="str">
        <f>IF(ISBLANK(D256), "", VLOOKUP(D256, Z!$A$2:$C$4127, 3, FALSE))</f>
        <v/>
      </c>
      <c r="F256" s="138"/>
      <c r="G256" s="120"/>
      <c r="H256" s="120"/>
      <c r="I256" s="120"/>
      <c r="J256" s="120"/>
      <c r="K256" s="139"/>
      <c r="L256" s="168"/>
      <c r="M256" s="139"/>
      <c r="N256" s="139"/>
      <c r="O256" s="242">
        <f t="shared" si="78"/>
        <v>0</v>
      </c>
      <c r="P256" s="139"/>
      <c r="Q256" s="242">
        <f t="shared" si="83"/>
        <v>0</v>
      </c>
      <c r="R256" s="242" t="str">
        <f t="shared" si="84"/>
        <v>-</v>
      </c>
      <c r="S256" s="140"/>
      <c r="T256" s="141"/>
      <c r="U256" s="120"/>
      <c r="V256" s="139"/>
      <c r="W256" s="166"/>
      <c r="X256" s="243">
        <f t="shared" si="85"/>
        <v>0</v>
      </c>
      <c r="Y256" s="140"/>
      <c r="Z256" s="141"/>
      <c r="AA256" s="139"/>
      <c r="AB256" s="120"/>
      <c r="AC256" s="139"/>
      <c r="AD256" s="166"/>
      <c r="AE256" s="243">
        <f t="shared" si="86"/>
        <v>0</v>
      </c>
      <c r="AF256" s="142"/>
      <c r="AG256" s="137"/>
      <c r="AH256" s="65"/>
      <c r="AI256" s="241" t="str">
        <f>IF(ISBLANK(AH256), "", VLOOKUP(AH256, Z!$A$2:$C$4127, 3, FALSE))</f>
        <v/>
      </c>
      <c r="AJ256" s="143"/>
      <c r="AK256" s="244">
        <f t="shared" si="87"/>
        <v>0</v>
      </c>
      <c r="AL256" s="232"/>
      <c r="AM256" s="242">
        <f t="shared" si="88"/>
        <v>0</v>
      </c>
      <c r="AN256" s="228">
        <f>15</f>
        <v>15</v>
      </c>
      <c r="AO256" s="228">
        <v>0.75</v>
      </c>
      <c r="AP256" s="242" t="str">
        <f t="shared" si="89"/>
        <v>-</v>
      </c>
      <c r="AQ256" s="242" t="str">
        <f t="shared" si="90"/>
        <v>-</v>
      </c>
      <c r="AR256" s="245" t="str" cm="1">
        <f t="array" ref="AR256">IF($AM$20="A",
IFERROR(INDEX($BZ$33:$CC$35, $BQ256,), "-"),
IFERROR(INDEX(($BZ$26:$CC$28,$BZ$29:$CC$31), $BQ256, , $BR256), "-"))</f>
        <v>-</v>
      </c>
      <c r="AS256" s="245"/>
      <c r="AT256" s="245"/>
      <c r="AU256" s="245"/>
      <c r="AV256" s="246" t="str" cm="1">
        <f t="array" ref="AV256">IF($AM$20="A",
IFERROR(INDEX($CE$33:$CE$35, $BQ256), "-"),
IFERROR(INDEX(($CE$26:$CE$28, $CE$29:$CE$31), $BQ256, , $BR256), "-"))</f>
        <v>-</v>
      </c>
      <c r="AW256" s="242" t="str">
        <f t="shared" si="91"/>
        <v>-</v>
      </c>
      <c r="AX256" s="242" t="str">
        <f t="shared" si="91"/>
        <v>-</v>
      </c>
      <c r="AY256" s="242" t="str">
        <f t="shared" si="91"/>
        <v>-</v>
      </c>
      <c r="AZ256" s="242" t="str">
        <f t="shared" si="91"/>
        <v>-</v>
      </c>
      <c r="BA256" s="242" t="str">
        <f t="shared" si="92"/>
        <v>-</v>
      </c>
      <c r="BB256" s="242" t="str">
        <f t="shared" si="92"/>
        <v>-</v>
      </c>
      <c r="BC256" s="242" t="str">
        <f t="shared" si="92"/>
        <v>-</v>
      </c>
      <c r="BD256" s="242" t="str">
        <f t="shared" si="92"/>
        <v>-</v>
      </c>
      <c r="BE256" s="242" t="str">
        <f t="shared" si="93"/>
        <v>-</v>
      </c>
      <c r="BF256" s="242" t="str">
        <f t="shared" si="93"/>
        <v>-</v>
      </c>
      <c r="BG256" s="242" t="str">
        <f t="shared" si="93"/>
        <v>-</v>
      </c>
      <c r="BH256" s="242" t="str">
        <f t="shared" si="93"/>
        <v>-</v>
      </c>
      <c r="BI256" s="242" t="str">
        <f t="shared" si="94"/>
        <v>-</v>
      </c>
      <c r="BJ256" s="242" t="str">
        <f t="shared" si="94"/>
        <v>-</v>
      </c>
      <c r="BK256" s="242" t="str">
        <f t="shared" si="94"/>
        <v>-</v>
      </c>
      <c r="BL256" s="242" t="str">
        <f t="shared" si="94"/>
        <v>-</v>
      </c>
      <c r="BM256" s="245" t="str" cm="1">
        <f t="array" ref="BM256">IFERROR(INDEX($CD$38:$CD$41, $BT256), "-")</f>
        <v>-</v>
      </c>
      <c r="BN256" s="242" t="str" cm="1">
        <f t="array" ref="BN256">IFERROR(INDEX($CD$38:$CD$41, $BS256), "-")</f>
        <v>-</v>
      </c>
      <c r="BO256" s="242">
        <f t="shared" si="95"/>
        <v>0</v>
      </c>
      <c r="BP256" s="242">
        <f t="shared" si="96"/>
        <v>0</v>
      </c>
      <c r="BQ256" s="247" t="str">
        <f t="shared" si="79"/>
        <v>-</v>
      </c>
      <c r="BR256" s="247" t="str">
        <f t="shared" si="80"/>
        <v>-</v>
      </c>
      <c r="BS256" s="247" t="str">
        <f t="shared" si="81"/>
        <v>-</v>
      </c>
      <c r="BT256" s="247" t="str">
        <f t="shared" si="82"/>
        <v>-</v>
      </c>
      <c r="BU256" s="247">
        <f t="shared" si="97"/>
        <v>0</v>
      </c>
      <c r="BV256" s="247" t="str">
        <f t="shared" si="98"/>
        <v>-</v>
      </c>
      <c r="BW256" s="232"/>
      <c r="CF256" s="232"/>
    </row>
    <row r="257" spans="1:84" ht="12.75" customHeight="1" x14ac:dyDescent="0.2">
      <c r="A257" s="240"/>
      <c r="B257" s="228">
        <v>234</v>
      </c>
      <c r="C257" s="137"/>
      <c r="D257" s="65"/>
      <c r="E257" s="241" t="str">
        <f>IF(ISBLANK(D257), "", VLOOKUP(D257, Z!$A$2:$C$4127, 3, FALSE))</f>
        <v/>
      </c>
      <c r="F257" s="138"/>
      <c r="G257" s="120"/>
      <c r="H257" s="120"/>
      <c r="I257" s="120"/>
      <c r="J257" s="120"/>
      <c r="K257" s="139"/>
      <c r="L257" s="168"/>
      <c r="M257" s="139"/>
      <c r="N257" s="139"/>
      <c r="O257" s="242">
        <f t="shared" si="78"/>
        <v>0</v>
      </c>
      <c r="P257" s="139"/>
      <c r="Q257" s="242">
        <f t="shared" si="83"/>
        <v>0</v>
      </c>
      <c r="R257" s="242" t="str">
        <f t="shared" si="84"/>
        <v>-</v>
      </c>
      <c r="S257" s="140"/>
      <c r="T257" s="141"/>
      <c r="U257" s="120"/>
      <c r="V257" s="139"/>
      <c r="W257" s="166"/>
      <c r="X257" s="243">
        <f t="shared" si="85"/>
        <v>0</v>
      </c>
      <c r="Y257" s="140"/>
      <c r="Z257" s="141"/>
      <c r="AA257" s="139"/>
      <c r="AB257" s="120"/>
      <c r="AC257" s="139"/>
      <c r="AD257" s="166"/>
      <c r="AE257" s="243">
        <f t="shared" si="86"/>
        <v>0</v>
      </c>
      <c r="AF257" s="142"/>
      <c r="AG257" s="137"/>
      <c r="AH257" s="65"/>
      <c r="AI257" s="241" t="str">
        <f>IF(ISBLANK(AH257), "", VLOOKUP(AH257, Z!$A$2:$C$4127, 3, FALSE))</f>
        <v/>
      </c>
      <c r="AJ257" s="143"/>
      <c r="AK257" s="244">
        <f t="shared" si="87"/>
        <v>0</v>
      </c>
      <c r="AL257" s="232"/>
      <c r="AM257" s="242">
        <f t="shared" si="88"/>
        <v>0</v>
      </c>
      <c r="AN257" s="228">
        <f>15</f>
        <v>15</v>
      </c>
      <c r="AO257" s="228">
        <v>0.75</v>
      </c>
      <c r="AP257" s="242" t="str">
        <f t="shared" si="89"/>
        <v>-</v>
      </c>
      <c r="AQ257" s="242" t="str">
        <f t="shared" si="90"/>
        <v>-</v>
      </c>
      <c r="AR257" s="245" t="str" cm="1">
        <f t="array" ref="AR257">IF($AM$20="A",
IFERROR(INDEX($BZ$33:$CC$35, $BQ257,), "-"),
IFERROR(INDEX(($BZ$26:$CC$28,$BZ$29:$CC$31), $BQ257, , $BR257), "-"))</f>
        <v>-</v>
      </c>
      <c r="AS257" s="245"/>
      <c r="AT257" s="245"/>
      <c r="AU257" s="245"/>
      <c r="AV257" s="246" t="str" cm="1">
        <f t="array" ref="AV257">IF($AM$20="A",
IFERROR(INDEX($CE$33:$CE$35, $BQ257), "-"),
IFERROR(INDEX(($CE$26:$CE$28, $CE$29:$CE$31), $BQ257, , $BR257), "-"))</f>
        <v>-</v>
      </c>
      <c r="AW257" s="242" t="str">
        <f t="shared" si="91"/>
        <v>-</v>
      </c>
      <c r="AX257" s="242" t="str">
        <f t="shared" si="91"/>
        <v>-</v>
      </c>
      <c r="AY257" s="242" t="str">
        <f t="shared" si="91"/>
        <v>-</v>
      </c>
      <c r="AZ257" s="242" t="str">
        <f t="shared" si="91"/>
        <v>-</v>
      </c>
      <c r="BA257" s="242" t="str">
        <f t="shared" si="92"/>
        <v>-</v>
      </c>
      <c r="BB257" s="242" t="str">
        <f t="shared" si="92"/>
        <v>-</v>
      </c>
      <c r="BC257" s="242" t="str">
        <f t="shared" si="92"/>
        <v>-</v>
      </c>
      <c r="BD257" s="242" t="str">
        <f t="shared" si="92"/>
        <v>-</v>
      </c>
      <c r="BE257" s="242" t="str">
        <f t="shared" si="93"/>
        <v>-</v>
      </c>
      <c r="BF257" s="242" t="str">
        <f t="shared" si="93"/>
        <v>-</v>
      </c>
      <c r="BG257" s="242" t="str">
        <f t="shared" si="93"/>
        <v>-</v>
      </c>
      <c r="BH257" s="242" t="str">
        <f t="shared" si="93"/>
        <v>-</v>
      </c>
      <c r="BI257" s="242" t="str">
        <f t="shared" si="94"/>
        <v>-</v>
      </c>
      <c r="BJ257" s="242" t="str">
        <f t="shared" si="94"/>
        <v>-</v>
      </c>
      <c r="BK257" s="242" t="str">
        <f t="shared" si="94"/>
        <v>-</v>
      </c>
      <c r="BL257" s="242" t="str">
        <f t="shared" si="94"/>
        <v>-</v>
      </c>
      <c r="BM257" s="245" t="str" cm="1">
        <f t="array" ref="BM257">IFERROR(INDEX($CD$38:$CD$41, $BT257), "-")</f>
        <v>-</v>
      </c>
      <c r="BN257" s="242" t="str" cm="1">
        <f t="array" ref="BN257">IFERROR(INDEX($CD$38:$CD$41, $BS257), "-")</f>
        <v>-</v>
      </c>
      <c r="BO257" s="242">
        <f t="shared" si="95"/>
        <v>0</v>
      </c>
      <c r="BP257" s="242">
        <f t="shared" si="96"/>
        <v>0</v>
      </c>
      <c r="BQ257" s="247" t="str">
        <f t="shared" si="79"/>
        <v>-</v>
      </c>
      <c r="BR257" s="247" t="str">
        <f t="shared" si="80"/>
        <v>-</v>
      </c>
      <c r="BS257" s="247" t="str">
        <f t="shared" si="81"/>
        <v>-</v>
      </c>
      <c r="BT257" s="247" t="str">
        <f t="shared" si="82"/>
        <v>-</v>
      </c>
      <c r="BU257" s="247">
        <f t="shared" si="97"/>
        <v>0</v>
      </c>
      <c r="BV257" s="247" t="str">
        <f t="shared" si="98"/>
        <v>-</v>
      </c>
      <c r="BW257" s="232"/>
      <c r="CF257" s="232"/>
    </row>
    <row r="258" spans="1:84" ht="12.75" customHeight="1" x14ac:dyDescent="0.2">
      <c r="A258" s="240"/>
      <c r="B258" s="228">
        <v>235</v>
      </c>
      <c r="C258" s="137"/>
      <c r="D258" s="65"/>
      <c r="E258" s="241" t="str">
        <f>IF(ISBLANK(D258), "", VLOOKUP(D258, Z!$A$2:$C$4127, 3, FALSE))</f>
        <v/>
      </c>
      <c r="F258" s="138"/>
      <c r="G258" s="120"/>
      <c r="H258" s="120"/>
      <c r="I258" s="120"/>
      <c r="J258" s="120"/>
      <c r="K258" s="139"/>
      <c r="L258" s="168"/>
      <c r="M258" s="139"/>
      <c r="N258" s="139"/>
      <c r="O258" s="242">
        <f t="shared" si="78"/>
        <v>0</v>
      </c>
      <c r="P258" s="139"/>
      <c r="Q258" s="242">
        <f t="shared" si="83"/>
        <v>0</v>
      </c>
      <c r="R258" s="242" t="str">
        <f t="shared" si="84"/>
        <v>-</v>
      </c>
      <c r="S258" s="140"/>
      <c r="T258" s="141"/>
      <c r="U258" s="120"/>
      <c r="V258" s="139"/>
      <c r="W258" s="166"/>
      <c r="X258" s="243">
        <f t="shared" si="85"/>
        <v>0</v>
      </c>
      <c r="Y258" s="140"/>
      <c r="Z258" s="141"/>
      <c r="AA258" s="139"/>
      <c r="AB258" s="120"/>
      <c r="AC258" s="139"/>
      <c r="AD258" s="166"/>
      <c r="AE258" s="243">
        <f t="shared" si="86"/>
        <v>0</v>
      </c>
      <c r="AF258" s="142"/>
      <c r="AG258" s="137"/>
      <c r="AH258" s="65"/>
      <c r="AI258" s="241" t="str">
        <f>IF(ISBLANK(AH258), "", VLOOKUP(AH258, Z!$A$2:$C$4127, 3, FALSE))</f>
        <v/>
      </c>
      <c r="AJ258" s="143"/>
      <c r="AK258" s="244">
        <f t="shared" si="87"/>
        <v>0</v>
      </c>
      <c r="AL258" s="232"/>
      <c r="AM258" s="242">
        <f t="shared" si="88"/>
        <v>0</v>
      </c>
      <c r="AN258" s="228">
        <f>15</f>
        <v>15</v>
      </c>
      <c r="AO258" s="228">
        <v>0.75</v>
      </c>
      <c r="AP258" s="242" t="str">
        <f t="shared" si="89"/>
        <v>-</v>
      </c>
      <c r="AQ258" s="242" t="str">
        <f t="shared" si="90"/>
        <v>-</v>
      </c>
      <c r="AR258" s="245" t="str" cm="1">
        <f t="array" ref="AR258">IF($AM$20="A",
IFERROR(INDEX($BZ$33:$CC$35, $BQ258,), "-"),
IFERROR(INDEX(($BZ$26:$CC$28,$BZ$29:$CC$31), $BQ258, , $BR258), "-"))</f>
        <v>-</v>
      </c>
      <c r="AS258" s="245"/>
      <c r="AT258" s="245"/>
      <c r="AU258" s="245"/>
      <c r="AV258" s="246" t="str" cm="1">
        <f t="array" ref="AV258">IF($AM$20="A",
IFERROR(INDEX($CE$33:$CE$35, $BQ258), "-"),
IFERROR(INDEX(($CE$26:$CE$28, $CE$29:$CE$31), $BQ258, , $BR258), "-"))</f>
        <v>-</v>
      </c>
      <c r="AW258" s="242" t="str">
        <f t="shared" si="91"/>
        <v>-</v>
      </c>
      <c r="AX258" s="242" t="str">
        <f t="shared" si="91"/>
        <v>-</v>
      </c>
      <c r="AY258" s="242" t="str">
        <f t="shared" si="91"/>
        <v>-</v>
      </c>
      <c r="AZ258" s="242" t="str">
        <f t="shared" si="91"/>
        <v>-</v>
      </c>
      <c r="BA258" s="242" t="str">
        <f t="shared" si="92"/>
        <v>-</v>
      </c>
      <c r="BB258" s="242" t="str">
        <f t="shared" si="92"/>
        <v>-</v>
      </c>
      <c r="BC258" s="242" t="str">
        <f t="shared" si="92"/>
        <v>-</v>
      </c>
      <c r="BD258" s="242" t="str">
        <f t="shared" si="92"/>
        <v>-</v>
      </c>
      <c r="BE258" s="242" t="str">
        <f t="shared" si="93"/>
        <v>-</v>
      </c>
      <c r="BF258" s="242" t="str">
        <f t="shared" si="93"/>
        <v>-</v>
      </c>
      <c r="BG258" s="242" t="str">
        <f t="shared" si="93"/>
        <v>-</v>
      </c>
      <c r="BH258" s="242" t="str">
        <f t="shared" si="93"/>
        <v>-</v>
      </c>
      <c r="BI258" s="242" t="str">
        <f t="shared" si="94"/>
        <v>-</v>
      </c>
      <c r="BJ258" s="242" t="str">
        <f t="shared" si="94"/>
        <v>-</v>
      </c>
      <c r="BK258" s="242" t="str">
        <f t="shared" si="94"/>
        <v>-</v>
      </c>
      <c r="BL258" s="242" t="str">
        <f t="shared" si="94"/>
        <v>-</v>
      </c>
      <c r="BM258" s="245" t="str" cm="1">
        <f t="array" ref="BM258">IFERROR(INDEX($CD$38:$CD$41, $BT258), "-")</f>
        <v>-</v>
      </c>
      <c r="BN258" s="242" t="str" cm="1">
        <f t="array" ref="BN258">IFERROR(INDEX($CD$38:$CD$41, $BS258), "-")</f>
        <v>-</v>
      </c>
      <c r="BO258" s="242">
        <f t="shared" si="95"/>
        <v>0</v>
      </c>
      <c r="BP258" s="242">
        <f t="shared" si="96"/>
        <v>0</v>
      </c>
      <c r="BQ258" s="247" t="str">
        <f t="shared" si="79"/>
        <v>-</v>
      </c>
      <c r="BR258" s="247" t="str">
        <f t="shared" si="80"/>
        <v>-</v>
      </c>
      <c r="BS258" s="247" t="str">
        <f t="shared" si="81"/>
        <v>-</v>
      </c>
      <c r="BT258" s="247" t="str">
        <f t="shared" si="82"/>
        <v>-</v>
      </c>
      <c r="BU258" s="247">
        <f t="shared" si="97"/>
        <v>0</v>
      </c>
      <c r="BV258" s="247" t="str">
        <f t="shared" si="98"/>
        <v>-</v>
      </c>
      <c r="BW258" s="232"/>
      <c r="CF258" s="232"/>
    </row>
    <row r="259" spans="1:84" ht="12.75" customHeight="1" x14ac:dyDescent="0.2">
      <c r="A259" s="240"/>
      <c r="B259" s="228">
        <v>236</v>
      </c>
      <c r="C259" s="137"/>
      <c r="D259" s="65"/>
      <c r="E259" s="241" t="str">
        <f>IF(ISBLANK(D259), "", VLOOKUP(D259, Z!$A$2:$C$4127, 3, FALSE))</f>
        <v/>
      </c>
      <c r="F259" s="138"/>
      <c r="G259" s="120"/>
      <c r="H259" s="120"/>
      <c r="I259" s="120"/>
      <c r="J259" s="120"/>
      <c r="K259" s="139"/>
      <c r="L259" s="168"/>
      <c r="M259" s="139"/>
      <c r="N259" s="139"/>
      <c r="O259" s="242">
        <f t="shared" si="78"/>
        <v>0</v>
      </c>
      <c r="P259" s="139"/>
      <c r="Q259" s="242">
        <f t="shared" si="83"/>
        <v>0</v>
      </c>
      <c r="R259" s="242" t="str">
        <f t="shared" si="84"/>
        <v>-</v>
      </c>
      <c r="S259" s="140"/>
      <c r="T259" s="141"/>
      <c r="U259" s="120"/>
      <c r="V259" s="139"/>
      <c r="W259" s="166"/>
      <c r="X259" s="243">
        <f t="shared" si="85"/>
        <v>0</v>
      </c>
      <c r="Y259" s="140"/>
      <c r="Z259" s="141"/>
      <c r="AA259" s="139"/>
      <c r="AB259" s="120"/>
      <c r="AC259" s="139"/>
      <c r="AD259" s="166"/>
      <c r="AE259" s="243">
        <f t="shared" si="86"/>
        <v>0</v>
      </c>
      <c r="AF259" s="142"/>
      <c r="AG259" s="137"/>
      <c r="AH259" s="65"/>
      <c r="AI259" s="241" t="str">
        <f>IF(ISBLANK(AH259), "", VLOOKUP(AH259, Z!$A$2:$C$4127, 3, FALSE))</f>
        <v/>
      </c>
      <c r="AJ259" s="143"/>
      <c r="AK259" s="244">
        <f t="shared" si="87"/>
        <v>0</v>
      </c>
      <c r="AL259" s="232"/>
      <c r="AM259" s="242">
        <f t="shared" si="88"/>
        <v>0</v>
      </c>
      <c r="AN259" s="228">
        <f>15</f>
        <v>15</v>
      </c>
      <c r="AO259" s="228">
        <v>0.75</v>
      </c>
      <c r="AP259" s="242" t="str">
        <f t="shared" si="89"/>
        <v>-</v>
      </c>
      <c r="AQ259" s="242" t="str">
        <f t="shared" si="90"/>
        <v>-</v>
      </c>
      <c r="AR259" s="245" t="str" cm="1">
        <f t="array" ref="AR259">IF($AM$20="A",
IFERROR(INDEX($BZ$33:$CC$35, $BQ259,), "-"),
IFERROR(INDEX(($BZ$26:$CC$28,$BZ$29:$CC$31), $BQ259, , $BR259), "-"))</f>
        <v>-</v>
      </c>
      <c r="AS259" s="245"/>
      <c r="AT259" s="245"/>
      <c r="AU259" s="245"/>
      <c r="AV259" s="246" t="str" cm="1">
        <f t="array" ref="AV259">IF($AM$20="A",
IFERROR(INDEX($CE$33:$CE$35, $BQ259), "-"),
IFERROR(INDEX(($CE$26:$CE$28, $CE$29:$CE$31), $BQ259, , $BR259), "-"))</f>
        <v>-</v>
      </c>
      <c r="AW259" s="242" t="str">
        <f t="shared" si="91"/>
        <v>-</v>
      </c>
      <c r="AX259" s="242" t="str">
        <f t="shared" si="91"/>
        <v>-</v>
      </c>
      <c r="AY259" s="242" t="str">
        <f t="shared" si="91"/>
        <v>-</v>
      </c>
      <c r="AZ259" s="242" t="str">
        <f t="shared" si="91"/>
        <v>-</v>
      </c>
      <c r="BA259" s="242" t="str">
        <f t="shared" si="92"/>
        <v>-</v>
      </c>
      <c r="BB259" s="242" t="str">
        <f t="shared" si="92"/>
        <v>-</v>
      </c>
      <c r="BC259" s="242" t="str">
        <f t="shared" si="92"/>
        <v>-</v>
      </c>
      <c r="BD259" s="242" t="str">
        <f t="shared" si="92"/>
        <v>-</v>
      </c>
      <c r="BE259" s="242" t="str">
        <f t="shared" si="93"/>
        <v>-</v>
      </c>
      <c r="BF259" s="242" t="str">
        <f t="shared" si="93"/>
        <v>-</v>
      </c>
      <c r="BG259" s="242" t="str">
        <f t="shared" si="93"/>
        <v>-</v>
      </c>
      <c r="BH259" s="242" t="str">
        <f t="shared" si="93"/>
        <v>-</v>
      </c>
      <c r="BI259" s="242" t="str">
        <f t="shared" si="94"/>
        <v>-</v>
      </c>
      <c r="BJ259" s="242" t="str">
        <f t="shared" si="94"/>
        <v>-</v>
      </c>
      <c r="BK259" s="242" t="str">
        <f t="shared" si="94"/>
        <v>-</v>
      </c>
      <c r="BL259" s="242" t="str">
        <f t="shared" si="94"/>
        <v>-</v>
      </c>
      <c r="BM259" s="245" t="str" cm="1">
        <f t="array" ref="BM259">IFERROR(INDEX($CD$38:$CD$41, $BT259), "-")</f>
        <v>-</v>
      </c>
      <c r="BN259" s="242" t="str" cm="1">
        <f t="array" ref="BN259">IFERROR(INDEX($CD$38:$CD$41, $BS259), "-")</f>
        <v>-</v>
      </c>
      <c r="BO259" s="242">
        <f t="shared" si="95"/>
        <v>0</v>
      </c>
      <c r="BP259" s="242">
        <f t="shared" si="96"/>
        <v>0</v>
      </c>
      <c r="BQ259" s="247" t="str">
        <f t="shared" si="79"/>
        <v>-</v>
      </c>
      <c r="BR259" s="247" t="str">
        <f t="shared" si="80"/>
        <v>-</v>
      </c>
      <c r="BS259" s="247" t="str">
        <f t="shared" si="81"/>
        <v>-</v>
      </c>
      <c r="BT259" s="247" t="str">
        <f t="shared" si="82"/>
        <v>-</v>
      </c>
      <c r="BU259" s="247">
        <f t="shared" si="97"/>
        <v>0</v>
      </c>
      <c r="BV259" s="247" t="str">
        <f t="shared" si="98"/>
        <v>-</v>
      </c>
      <c r="BW259" s="232"/>
      <c r="CF259" s="232"/>
    </row>
    <row r="260" spans="1:84" ht="12.75" customHeight="1" x14ac:dyDescent="0.2">
      <c r="A260" s="240"/>
      <c r="B260" s="228">
        <v>237</v>
      </c>
      <c r="C260" s="137"/>
      <c r="D260" s="65"/>
      <c r="E260" s="241" t="str">
        <f>IF(ISBLANK(D260), "", VLOOKUP(D260, Z!$A$2:$C$4127, 3, FALSE))</f>
        <v/>
      </c>
      <c r="F260" s="138"/>
      <c r="G260" s="120"/>
      <c r="H260" s="120"/>
      <c r="I260" s="120"/>
      <c r="J260" s="120"/>
      <c r="K260" s="139"/>
      <c r="L260" s="168"/>
      <c r="M260" s="139"/>
      <c r="N260" s="139"/>
      <c r="O260" s="242">
        <f t="shared" si="78"/>
        <v>0</v>
      </c>
      <c r="P260" s="139"/>
      <c r="Q260" s="242">
        <f t="shared" si="83"/>
        <v>0</v>
      </c>
      <c r="R260" s="242" t="str">
        <f t="shared" si="84"/>
        <v>-</v>
      </c>
      <c r="S260" s="140"/>
      <c r="T260" s="141"/>
      <c r="U260" s="120"/>
      <c r="V260" s="139"/>
      <c r="W260" s="166"/>
      <c r="X260" s="243">
        <f t="shared" si="85"/>
        <v>0</v>
      </c>
      <c r="Y260" s="140"/>
      <c r="Z260" s="141"/>
      <c r="AA260" s="139"/>
      <c r="AB260" s="120"/>
      <c r="AC260" s="139"/>
      <c r="AD260" s="166"/>
      <c r="AE260" s="243">
        <f t="shared" si="86"/>
        <v>0</v>
      </c>
      <c r="AF260" s="142"/>
      <c r="AG260" s="137"/>
      <c r="AH260" s="65"/>
      <c r="AI260" s="241" t="str">
        <f>IF(ISBLANK(AH260), "", VLOOKUP(AH260, Z!$A$2:$C$4127, 3, FALSE))</f>
        <v/>
      </c>
      <c r="AJ260" s="143"/>
      <c r="AK260" s="244">
        <f t="shared" si="87"/>
        <v>0</v>
      </c>
      <c r="AL260" s="232"/>
      <c r="AM260" s="242">
        <f t="shared" si="88"/>
        <v>0</v>
      </c>
      <c r="AN260" s="228">
        <f>15</f>
        <v>15</v>
      </c>
      <c r="AO260" s="228">
        <v>0.75</v>
      </c>
      <c r="AP260" s="242" t="str">
        <f t="shared" si="89"/>
        <v>-</v>
      </c>
      <c r="AQ260" s="242" t="str">
        <f t="shared" si="90"/>
        <v>-</v>
      </c>
      <c r="AR260" s="245" t="str" cm="1">
        <f t="array" ref="AR260">IF($AM$20="A",
IFERROR(INDEX($BZ$33:$CC$35, $BQ260,), "-"),
IFERROR(INDEX(($BZ$26:$CC$28,$BZ$29:$CC$31), $BQ260, , $BR260), "-"))</f>
        <v>-</v>
      </c>
      <c r="AS260" s="245"/>
      <c r="AT260" s="245"/>
      <c r="AU260" s="245"/>
      <c r="AV260" s="246" t="str" cm="1">
        <f t="array" ref="AV260">IF($AM$20="A",
IFERROR(INDEX($CE$33:$CE$35, $BQ260), "-"),
IFERROR(INDEX(($CE$26:$CE$28, $CE$29:$CE$31), $BQ260, , $BR260), "-"))</f>
        <v>-</v>
      </c>
      <c r="AW260" s="242" t="str">
        <f t="shared" si="91"/>
        <v>-</v>
      </c>
      <c r="AX260" s="242" t="str">
        <f t="shared" si="91"/>
        <v>-</v>
      </c>
      <c r="AY260" s="242" t="str">
        <f t="shared" si="91"/>
        <v>-</v>
      </c>
      <c r="AZ260" s="242" t="str">
        <f t="shared" si="91"/>
        <v>-</v>
      </c>
      <c r="BA260" s="242" t="str">
        <f t="shared" si="92"/>
        <v>-</v>
      </c>
      <c r="BB260" s="242" t="str">
        <f t="shared" si="92"/>
        <v>-</v>
      </c>
      <c r="BC260" s="242" t="str">
        <f t="shared" si="92"/>
        <v>-</v>
      </c>
      <c r="BD260" s="242" t="str">
        <f t="shared" si="92"/>
        <v>-</v>
      </c>
      <c r="BE260" s="242" t="str">
        <f t="shared" si="93"/>
        <v>-</v>
      </c>
      <c r="BF260" s="242" t="str">
        <f t="shared" si="93"/>
        <v>-</v>
      </c>
      <c r="BG260" s="242" t="str">
        <f t="shared" si="93"/>
        <v>-</v>
      </c>
      <c r="BH260" s="242" t="str">
        <f t="shared" si="93"/>
        <v>-</v>
      </c>
      <c r="BI260" s="242" t="str">
        <f t="shared" si="94"/>
        <v>-</v>
      </c>
      <c r="BJ260" s="242" t="str">
        <f t="shared" si="94"/>
        <v>-</v>
      </c>
      <c r="BK260" s="242" t="str">
        <f t="shared" si="94"/>
        <v>-</v>
      </c>
      <c r="BL260" s="242" t="str">
        <f t="shared" si="94"/>
        <v>-</v>
      </c>
      <c r="BM260" s="245" t="str" cm="1">
        <f t="array" ref="BM260">IFERROR(INDEX($CD$38:$CD$41, $BT260), "-")</f>
        <v>-</v>
      </c>
      <c r="BN260" s="242" t="str" cm="1">
        <f t="array" ref="BN260">IFERROR(INDEX($CD$38:$CD$41, $BS260), "-")</f>
        <v>-</v>
      </c>
      <c r="BO260" s="242">
        <f t="shared" si="95"/>
        <v>0</v>
      </c>
      <c r="BP260" s="242">
        <f t="shared" si="96"/>
        <v>0</v>
      </c>
      <c r="BQ260" s="247" t="str">
        <f t="shared" si="79"/>
        <v>-</v>
      </c>
      <c r="BR260" s="247" t="str">
        <f t="shared" si="80"/>
        <v>-</v>
      </c>
      <c r="BS260" s="247" t="str">
        <f t="shared" si="81"/>
        <v>-</v>
      </c>
      <c r="BT260" s="247" t="str">
        <f t="shared" si="82"/>
        <v>-</v>
      </c>
      <c r="BU260" s="247">
        <f t="shared" si="97"/>
        <v>0</v>
      </c>
      <c r="BV260" s="247" t="str">
        <f t="shared" si="98"/>
        <v>-</v>
      </c>
      <c r="BW260" s="232"/>
      <c r="CF260" s="232"/>
    </row>
    <row r="261" spans="1:84" ht="12.75" customHeight="1" x14ac:dyDescent="0.2">
      <c r="A261" s="240"/>
      <c r="B261" s="228">
        <v>238</v>
      </c>
      <c r="C261" s="137"/>
      <c r="D261" s="65"/>
      <c r="E261" s="241" t="str">
        <f>IF(ISBLANK(D261), "", VLOOKUP(D261, Z!$A$2:$C$4127, 3, FALSE))</f>
        <v/>
      </c>
      <c r="F261" s="138"/>
      <c r="G261" s="120"/>
      <c r="H261" s="120"/>
      <c r="I261" s="120"/>
      <c r="J261" s="120"/>
      <c r="K261" s="139"/>
      <c r="L261" s="168"/>
      <c r="M261" s="139"/>
      <c r="N261" s="139"/>
      <c r="O261" s="242">
        <f t="shared" si="78"/>
        <v>0</v>
      </c>
      <c r="P261" s="139"/>
      <c r="Q261" s="242">
        <f t="shared" si="83"/>
        <v>0</v>
      </c>
      <c r="R261" s="242" t="str">
        <f t="shared" si="84"/>
        <v>-</v>
      </c>
      <c r="S261" s="140"/>
      <c r="T261" s="141"/>
      <c r="U261" s="120"/>
      <c r="V261" s="139"/>
      <c r="W261" s="166"/>
      <c r="X261" s="243">
        <f t="shared" si="85"/>
        <v>0</v>
      </c>
      <c r="Y261" s="140"/>
      <c r="Z261" s="141"/>
      <c r="AA261" s="139"/>
      <c r="AB261" s="120"/>
      <c r="AC261" s="139"/>
      <c r="AD261" s="166"/>
      <c r="AE261" s="243">
        <f t="shared" si="86"/>
        <v>0</v>
      </c>
      <c r="AF261" s="142"/>
      <c r="AG261" s="137"/>
      <c r="AH261" s="65"/>
      <c r="AI261" s="241" t="str">
        <f>IF(ISBLANK(AH261), "", VLOOKUP(AH261, Z!$A$2:$C$4127, 3, FALSE))</f>
        <v/>
      </c>
      <c r="AJ261" s="143"/>
      <c r="AK261" s="244">
        <f t="shared" si="87"/>
        <v>0</v>
      </c>
      <c r="AL261" s="232"/>
      <c r="AM261" s="242">
        <f t="shared" si="88"/>
        <v>0</v>
      </c>
      <c r="AN261" s="228">
        <f>15</f>
        <v>15</v>
      </c>
      <c r="AO261" s="228">
        <v>0.75</v>
      </c>
      <c r="AP261" s="242" t="str">
        <f t="shared" si="89"/>
        <v>-</v>
      </c>
      <c r="AQ261" s="242" t="str">
        <f t="shared" si="90"/>
        <v>-</v>
      </c>
      <c r="AR261" s="245" t="str" cm="1">
        <f t="array" ref="AR261">IF($AM$20="A",
IFERROR(INDEX($BZ$33:$CC$35, $BQ261,), "-"),
IFERROR(INDEX(($BZ$26:$CC$28,$BZ$29:$CC$31), $BQ261, , $BR261), "-"))</f>
        <v>-</v>
      </c>
      <c r="AS261" s="245"/>
      <c r="AT261" s="245"/>
      <c r="AU261" s="245"/>
      <c r="AV261" s="246" t="str" cm="1">
        <f t="array" ref="AV261">IF($AM$20="A",
IFERROR(INDEX($CE$33:$CE$35, $BQ261), "-"),
IFERROR(INDEX(($CE$26:$CE$28, $CE$29:$CE$31), $BQ261, , $BR261), "-"))</f>
        <v>-</v>
      </c>
      <c r="AW261" s="242" t="str">
        <f t="shared" si="91"/>
        <v>-</v>
      </c>
      <c r="AX261" s="242" t="str">
        <f t="shared" si="91"/>
        <v>-</v>
      </c>
      <c r="AY261" s="242" t="str">
        <f t="shared" si="91"/>
        <v>-</v>
      </c>
      <c r="AZ261" s="242" t="str">
        <f t="shared" si="91"/>
        <v>-</v>
      </c>
      <c r="BA261" s="242" t="str">
        <f t="shared" si="92"/>
        <v>-</v>
      </c>
      <c r="BB261" s="242" t="str">
        <f t="shared" si="92"/>
        <v>-</v>
      </c>
      <c r="BC261" s="242" t="str">
        <f t="shared" si="92"/>
        <v>-</v>
      </c>
      <c r="BD261" s="242" t="str">
        <f t="shared" si="92"/>
        <v>-</v>
      </c>
      <c r="BE261" s="242" t="str">
        <f t="shared" si="93"/>
        <v>-</v>
      </c>
      <c r="BF261" s="242" t="str">
        <f t="shared" si="93"/>
        <v>-</v>
      </c>
      <c r="BG261" s="242" t="str">
        <f t="shared" si="93"/>
        <v>-</v>
      </c>
      <c r="BH261" s="242" t="str">
        <f t="shared" si="93"/>
        <v>-</v>
      </c>
      <c r="BI261" s="242" t="str">
        <f t="shared" si="94"/>
        <v>-</v>
      </c>
      <c r="BJ261" s="242" t="str">
        <f t="shared" si="94"/>
        <v>-</v>
      </c>
      <c r="BK261" s="242" t="str">
        <f t="shared" si="94"/>
        <v>-</v>
      </c>
      <c r="BL261" s="242" t="str">
        <f t="shared" si="94"/>
        <v>-</v>
      </c>
      <c r="BM261" s="245" t="str" cm="1">
        <f t="array" ref="BM261">IFERROR(INDEX($CD$38:$CD$41, $BT261), "-")</f>
        <v>-</v>
      </c>
      <c r="BN261" s="242" t="str" cm="1">
        <f t="array" ref="BN261">IFERROR(INDEX($CD$38:$CD$41, $BS261), "-")</f>
        <v>-</v>
      </c>
      <c r="BO261" s="242">
        <f t="shared" si="95"/>
        <v>0</v>
      </c>
      <c r="BP261" s="242">
        <f t="shared" si="96"/>
        <v>0</v>
      </c>
      <c r="BQ261" s="247" t="str">
        <f t="shared" si="79"/>
        <v>-</v>
      </c>
      <c r="BR261" s="247" t="str">
        <f t="shared" si="80"/>
        <v>-</v>
      </c>
      <c r="BS261" s="247" t="str">
        <f t="shared" si="81"/>
        <v>-</v>
      </c>
      <c r="BT261" s="247" t="str">
        <f t="shared" si="82"/>
        <v>-</v>
      </c>
      <c r="BU261" s="247">
        <f t="shared" si="97"/>
        <v>0</v>
      </c>
      <c r="BV261" s="247" t="str">
        <f t="shared" si="98"/>
        <v>-</v>
      </c>
      <c r="BW261" s="232"/>
      <c r="CF261" s="232"/>
    </row>
    <row r="262" spans="1:84" ht="12.75" customHeight="1" x14ac:dyDescent="0.2">
      <c r="A262" s="240"/>
      <c r="B262" s="228">
        <v>239</v>
      </c>
      <c r="C262" s="137"/>
      <c r="D262" s="65"/>
      <c r="E262" s="241" t="str">
        <f>IF(ISBLANK(D262), "", VLOOKUP(D262, Z!$A$2:$C$4127, 3, FALSE))</f>
        <v/>
      </c>
      <c r="F262" s="138"/>
      <c r="G262" s="120"/>
      <c r="H262" s="120"/>
      <c r="I262" s="120"/>
      <c r="J262" s="120"/>
      <c r="K262" s="139"/>
      <c r="L262" s="168"/>
      <c r="M262" s="139"/>
      <c r="N262" s="139"/>
      <c r="O262" s="242">
        <f t="shared" si="78"/>
        <v>0</v>
      </c>
      <c r="P262" s="139"/>
      <c r="Q262" s="242">
        <f t="shared" si="83"/>
        <v>0</v>
      </c>
      <c r="R262" s="242" t="str">
        <f t="shared" si="84"/>
        <v>-</v>
      </c>
      <c r="S262" s="140"/>
      <c r="T262" s="141"/>
      <c r="U262" s="120"/>
      <c r="V262" s="139"/>
      <c r="W262" s="166"/>
      <c r="X262" s="243">
        <f t="shared" si="85"/>
        <v>0</v>
      </c>
      <c r="Y262" s="140"/>
      <c r="Z262" s="141"/>
      <c r="AA262" s="139"/>
      <c r="AB262" s="120"/>
      <c r="AC262" s="139"/>
      <c r="AD262" s="166"/>
      <c r="AE262" s="243">
        <f t="shared" si="86"/>
        <v>0</v>
      </c>
      <c r="AF262" s="142"/>
      <c r="AG262" s="137"/>
      <c r="AH262" s="65"/>
      <c r="AI262" s="241" t="str">
        <f>IF(ISBLANK(AH262), "", VLOOKUP(AH262, Z!$A$2:$C$4127, 3, FALSE))</f>
        <v/>
      </c>
      <c r="AJ262" s="143"/>
      <c r="AK262" s="244">
        <f t="shared" si="87"/>
        <v>0</v>
      </c>
      <c r="AL262" s="232"/>
      <c r="AM262" s="242">
        <f t="shared" si="88"/>
        <v>0</v>
      </c>
      <c r="AN262" s="228">
        <f>15</f>
        <v>15</v>
      </c>
      <c r="AO262" s="228">
        <v>0.75</v>
      </c>
      <c r="AP262" s="242" t="str">
        <f t="shared" si="89"/>
        <v>-</v>
      </c>
      <c r="AQ262" s="242" t="str">
        <f t="shared" si="90"/>
        <v>-</v>
      </c>
      <c r="AR262" s="245" t="str" cm="1">
        <f t="array" ref="AR262">IF($AM$20="A",
IFERROR(INDEX($BZ$33:$CC$35, $BQ262,), "-"),
IFERROR(INDEX(($BZ$26:$CC$28,$BZ$29:$CC$31), $BQ262, , $BR262), "-"))</f>
        <v>-</v>
      </c>
      <c r="AS262" s="245"/>
      <c r="AT262" s="245"/>
      <c r="AU262" s="245"/>
      <c r="AV262" s="246" t="str" cm="1">
        <f t="array" ref="AV262">IF($AM$20="A",
IFERROR(INDEX($CE$33:$CE$35, $BQ262), "-"),
IFERROR(INDEX(($CE$26:$CE$28, $CE$29:$CE$31), $BQ262, , $BR262), "-"))</f>
        <v>-</v>
      </c>
      <c r="AW262" s="242" t="str">
        <f t="shared" si="91"/>
        <v>-</v>
      </c>
      <c r="AX262" s="242" t="str">
        <f t="shared" si="91"/>
        <v>-</v>
      </c>
      <c r="AY262" s="242" t="str">
        <f t="shared" si="91"/>
        <v>-</v>
      </c>
      <c r="AZ262" s="242" t="str">
        <f t="shared" si="91"/>
        <v>-</v>
      </c>
      <c r="BA262" s="242" t="str">
        <f t="shared" si="92"/>
        <v>-</v>
      </c>
      <c r="BB262" s="242" t="str">
        <f t="shared" si="92"/>
        <v>-</v>
      </c>
      <c r="BC262" s="242" t="str">
        <f t="shared" si="92"/>
        <v>-</v>
      </c>
      <c r="BD262" s="242" t="str">
        <f t="shared" si="92"/>
        <v>-</v>
      </c>
      <c r="BE262" s="242" t="str">
        <f t="shared" si="93"/>
        <v>-</v>
      </c>
      <c r="BF262" s="242" t="str">
        <f t="shared" si="93"/>
        <v>-</v>
      </c>
      <c r="BG262" s="242" t="str">
        <f t="shared" si="93"/>
        <v>-</v>
      </c>
      <c r="BH262" s="242" t="str">
        <f t="shared" si="93"/>
        <v>-</v>
      </c>
      <c r="BI262" s="242" t="str">
        <f t="shared" si="94"/>
        <v>-</v>
      </c>
      <c r="BJ262" s="242" t="str">
        <f t="shared" si="94"/>
        <v>-</v>
      </c>
      <c r="BK262" s="242" t="str">
        <f t="shared" si="94"/>
        <v>-</v>
      </c>
      <c r="BL262" s="242" t="str">
        <f t="shared" si="94"/>
        <v>-</v>
      </c>
      <c r="BM262" s="245" t="str" cm="1">
        <f t="array" ref="BM262">IFERROR(INDEX($CD$38:$CD$41, $BT262), "-")</f>
        <v>-</v>
      </c>
      <c r="BN262" s="242" t="str" cm="1">
        <f t="array" ref="BN262">IFERROR(INDEX($CD$38:$CD$41, $BS262), "-")</f>
        <v>-</v>
      </c>
      <c r="BO262" s="242">
        <f t="shared" si="95"/>
        <v>0</v>
      </c>
      <c r="BP262" s="242">
        <f t="shared" si="96"/>
        <v>0</v>
      </c>
      <c r="BQ262" s="247" t="str">
        <f t="shared" si="79"/>
        <v>-</v>
      </c>
      <c r="BR262" s="247" t="str">
        <f t="shared" si="80"/>
        <v>-</v>
      </c>
      <c r="BS262" s="247" t="str">
        <f t="shared" si="81"/>
        <v>-</v>
      </c>
      <c r="BT262" s="247" t="str">
        <f t="shared" si="82"/>
        <v>-</v>
      </c>
      <c r="BU262" s="247">
        <f t="shared" si="97"/>
        <v>0</v>
      </c>
      <c r="BV262" s="247" t="str">
        <f t="shared" si="98"/>
        <v>-</v>
      </c>
      <c r="BW262" s="232"/>
      <c r="CF262" s="232"/>
    </row>
    <row r="263" spans="1:84" ht="12.75" customHeight="1" x14ac:dyDescent="0.2">
      <c r="A263" s="240"/>
      <c r="B263" s="228">
        <v>240</v>
      </c>
      <c r="C263" s="137"/>
      <c r="D263" s="65"/>
      <c r="E263" s="241" t="str">
        <f>IF(ISBLANK(D263), "", VLOOKUP(D263, Z!$A$2:$C$4127, 3, FALSE))</f>
        <v/>
      </c>
      <c r="F263" s="138"/>
      <c r="G263" s="120"/>
      <c r="H263" s="120"/>
      <c r="I263" s="120"/>
      <c r="J263" s="120"/>
      <c r="K263" s="139"/>
      <c r="L263" s="168"/>
      <c r="M263" s="139"/>
      <c r="N263" s="139"/>
      <c r="O263" s="242">
        <f t="shared" si="78"/>
        <v>0</v>
      </c>
      <c r="P263" s="139"/>
      <c r="Q263" s="242">
        <f t="shared" si="83"/>
        <v>0</v>
      </c>
      <c r="R263" s="242" t="str">
        <f t="shared" si="84"/>
        <v>-</v>
      </c>
      <c r="S263" s="140"/>
      <c r="T263" s="141"/>
      <c r="U263" s="120"/>
      <c r="V263" s="139"/>
      <c r="W263" s="166"/>
      <c r="X263" s="243">
        <f t="shared" si="85"/>
        <v>0</v>
      </c>
      <c r="Y263" s="140"/>
      <c r="Z263" s="141"/>
      <c r="AA263" s="139"/>
      <c r="AB263" s="120"/>
      <c r="AC263" s="139"/>
      <c r="AD263" s="166"/>
      <c r="AE263" s="243">
        <f t="shared" si="86"/>
        <v>0</v>
      </c>
      <c r="AF263" s="142"/>
      <c r="AG263" s="137"/>
      <c r="AH263" s="65"/>
      <c r="AI263" s="241" t="str">
        <f>IF(ISBLANK(AH263), "", VLOOKUP(AH263, Z!$A$2:$C$4127, 3, FALSE))</f>
        <v/>
      </c>
      <c r="AJ263" s="143"/>
      <c r="AK263" s="244">
        <f t="shared" si="87"/>
        <v>0</v>
      </c>
      <c r="AL263" s="232"/>
      <c r="AM263" s="242">
        <f t="shared" si="88"/>
        <v>0</v>
      </c>
      <c r="AN263" s="228">
        <f>15</f>
        <v>15</v>
      </c>
      <c r="AO263" s="228">
        <v>0.75</v>
      </c>
      <c r="AP263" s="242" t="str">
        <f t="shared" si="89"/>
        <v>-</v>
      </c>
      <c r="AQ263" s="242" t="str">
        <f t="shared" si="90"/>
        <v>-</v>
      </c>
      <c r="AR263" s="245" t="str" cm="1">
        <f t="array" ref="AR263">IF($AM$20="A",
IFERROR(INDEX($BZ$33:$CC$35, $BQ263,), "-"),
IFERROR(INDEX(($BZ$26:$CC$28,$BZ$29:$CC$31), $BQ263, , $BR263), "-"))</f>
        <v>-</v>
      </c>
      <c r="AS263" s="245"/>
      <c r="AT263" s="245"/>
      <c r="AU263" s="245"/>
      <c r="AV263" s="246" t="str" cm="1">
        <f t="array" ref="AV263">IF($AM$20="A",
IFERROR(INDEX($CE$33:$CE$35, $BQ263), "-"),
IFERROR(INDEX(($CE$26:$CE$28, $CE$29:$CE$31), $BQ263, , $BR263), "-"))</f>
        <v>-</v>
      </c>
      <c r="AW263" s="242" t="str">
        <f t="shared" si="91"/>
        <v>-</v>
      </c>
      <c r="AX263" s="242" t="str">
        <f t="shared" si="91"/>
        <v>-</v>
      </c>
      <c r="AY263" s="242" t="str">
        <f t="shared" si="91"/>
        <v>-</v>
      </c>
      <c r="AZ263" s="242" t="str">
        <f t="shared" si="91"/>
        <v>-</v>
      </c>
      <c r="BA263" s="242" t="str">
        <f t="shared" si="92"/>
        <v>-</v>
      </c>
      <c r="BB263" s="242" t="str">
        <f t="shared" si="92"/>
        <v>-</v>
      </c>
      <c r="BC263" s="242" t="str">
        <f t="shared" si="92"/>
        <v>-</v>
      </c>
      <c r="BD263" s="242" t="str">
        <f t="shared" si="92"/>
        <v>-</v>
      </c>
      <c r="BE263" s="242" t="str">
        <f t="shared" si="93"/>
        <v>-</v>
      </c>
      <c r="BF263" s="242" t="str">
        <f t="shared" si="93"/>
        <v>-</v>
      </c>
      <c r="BG263" s="242" t="str">
        <f t="shared" si="93"/>
        <v>-</v>
      </c>
      <c r="BH263" s="242" t="str">
        <f t="shared" si="93"/>
        <v>-</v>
      </c>
      <c r="BI263" s="242" t="str">
        <f t="shared" si="94"/>
        <v>-</v>
      </c>
      <c r="BJ263" s="242" t="str">
        <f t="shared" si="94"/>
        <v>-</v>
      </c>
      <c r="BK263" s="242" t="str">
        <f t="shared" si="94"/>
        <v>-</v>
      </c>
      <c r="BL263" s="242" t="str">
        <f t="shared" si="94"/>
        <v>-</v>
      </c>
      <c r="BM263" s="245" t="str" cm="1">
        <f t="array" ref="BM263">IFERROR(INDEX($CD$38:$CD$41, $BT263), "-")</f>
        <v>-</v>
      </c>
      <c r="BN263" s="242" t="str" cm="1">
        <f t="array" ref="BN263">IFERROR(INDEX($CD$38:$CD$41, $BS263), "-")</f>
        <v>-</v>
      </c>
      <c r="BO263" s="242">
        <f t="shared" si="95"/>
        <v>0</v>
      </c>
      <c r="BP263" s="242">
        <f t="shared" si="96"/>
        <v>0</v>
      </c>
      <c r="BQ263" s="247" t="str">
        <f t="shared" si="79"/>
        <v>-</v>
      </c>
      <c r="BR263" s="247" t="str">
        <f t="shared" si="80"/>
        <v>-</v>
      </c>
      <c r="BS263" s="247" t="str">
        <f t="shared" si="81"/>
        <v>-</v>
      </c>
      <c r="BT263" s="247" t="str">
        <f t="shared" si="82"/>
        <v>-</v>
      </c>
      <c r="BU263" s="247">
        <f t="shared" si="97"/>
        <v>0</v>
      </c>
      <c r="BV263" s="247" t="str">
        <f t="shared" si="98"/>
        <v>-</v>
      </c>
      <c r="BW263" s="232"/>
      <c r="CF263" s="232"/>
    </row>
    <row r="264" spans="1:84" ht="12.75" customHeight="1" x14ac:dyDescent="0.2">
      <c r="A264" s="240"/>
      <c r="B264" s="228">
        <v>241</v>
      </c>
      <c r="C264" s="137"/>
      <c r="D264" s="65"/>
      <c r="E264" s="241" t="str">
        <f>IF(ISBLANK(D264), "", VLOOKUP(D264, Z!$A$2:$C$4127, 3, FALSE))</f>
        <v/>
      </c>
      <c r="F264" s="138"/>
      <c r="G264" s="120"/>
      <c r="H264" s="120"/>
      <c r="I264" s="120"/>
      <c r="J264" s="120"/>
      <c r="K264" s="139"/>
      <c r="L264" s="168"/>
      <c r="M264" s="139"/>
      <c r="N264" s="139"/>
      <c r="O264" s="242">
        <f t="shared" si="78"/>
        <v>0</v>
      </c>
      <c r="P264" s="139"/>
      <c r="Q264" s="242">
        <f t="shared" si="83"/>
        <v>0</v>
      </c>
      <c r="R264" s="242" t="str">
        <f t="shared" si="84"/>
        <v>-</v>
      </c>
      <c r="S264" s="140"/>
      <c r="T264" s="141"/>
      <c r="U264" s="120"/>
      <c r="V264" s="139"/>
      <c r="W264" s="166"/>
      <c r="X264" s="243">
        <f t="shared" si="85"/>
        <v>0</v>
      </c>
      <c r="Y264" s="140"/>
      <c r="Z264" s="141"/>
      <c r="AA264" s="139"/>
      <c r="AB264" s="120"/>
      <c r="AC264" s="139"/>
      <c r="AD264" s="166"/>
      <c r="AE264" s="243">
        <f t="shared" si="86"/>
        <v>0</v>
      </c>
      <c r="AF264" s="142"/>
      <c r="AG264" s="137"/>
      <c r="AH264" s="65"/>
      <c r="AI264" s="241" t="str">
        <f>IF(ISBLANK(AH264), "", VLOOKUP(AH264, Z!$A$2:$C$4127, 3, FALSE))</f>
        <v/>
      </c>
      <c r="AJ264" s="143"/>
      <c r="AK264" s="244">
        <f t="shared" si="87"/>
        <v>0</v>
      </c>
      <c r="AL264" s="232"/>
      <c r="AM264" s="242">
        <f t="shared" si="88"/>
        <v>0</v>
      </c>
      <c r="AN264" s="228">
        <f>15</f>
        <v>15</v>
      </c>
      <c r="AO264" s="228">
        <v>0.75</v>
      </c>
      <c r="AP264" s="242" t="str">
        <f t="shared" si="89"/>
        <v>-</v>
      </c>
      <c r="AQ264" s="242" t="str">
        <f t="shared" si="90"/>
        <v>-</v>
      </c>
      <c r="AR264" s="245" t="str" cm="1">
        <f t="array" ref="AR264">IF($AM$20="A",
IFERROR(INDEX($BZ$33:$CC$35, $BQ264,), "-"),
IFERROR(INDEX(($BZ$26:$CC$28,$BZ$29:$CC$31), $BQ264, , $BR264), "-"))</f>
        <v>-</v>
      </c>
      <c r="AS264" s="245"/>
      <c r="AT264" s="245"/>
      <c r="AU264" s="245"/>
      <c r="AV264" s="246" t="str" cm="1">
        <f t="array" ref="AV264">IF($AM$20="A",
IFERROR(INDEX($CE$33:$CE$35, $BQ264), "-"),
IFERROR(INDEX(($CE$26:$CE$28, $CE$29:$CE$31), $BQ264, , $BR264), "-"))</f>
        <v>-</v>
      </c>
      <c r="AW264" s="242" t="str">
        <f t="shared" si="91"/>
        <v>-</v>
      </c>
      <c r="AX264" s="242" t="str">
        <f t="shared" si="91"/>
        <v>-</v>
      </c>
      <c r="AY264" s="242" t="str">
        <f t="shared" si="91"/>
        <v>-</v>
      </c>
      <c r="AZ264" s="242" t="str">
        <f t="shared" si="91"/>
        <v>-</v>
      </c>
      <c r="BA264" s="242" t="str">
        <f t="shared" si="92"/>
        <v>-</v>
      </c>
      <c r="BB264" s="242" t="str">
        <f t="shared" si="92"/>
        <v>-</v>
      </c>
      <c r="BC264" s="242" t="str">
        <f t="shared" si="92"/>
        <v>-</v>
      </c>
      <c r="BD264" s="242" t="str">
        <f t="shared" si="92"/>
        <v>-</v>
      </c>
      <c r="BE264" s="242" t="str">
        <f t="shared" si="93"/>
        <v>-</v>
      </c>
      <c r="BF264" s="242" t="str">
        <f t="shared" si="93"/>
        <v>-</v>
      </c>
      <c r="BG264" s="242" t="str">
        <f t="shared" si="93"/>
        <v>-</v>
      </c>
      <c r="BH264" s="242" t="str">
        <f t="shared" si="93"/>
        <v>-</v>
      </c>
      <c r="BI264" s="242" t="str">
        <f t="shared" si="94"/>
        <v>-</v>
      </c>
      <c r="BJ264" s="242" t="str">
        <f t="shared" si="94"/>
        <v>-</v>
      </c>
      <c r="BK264" s="242" t="str">
        <f t="shared" si="94"/>
        <v>-</v>
      </c>
      <c r="BL264" s="242" t="str">
        <f t="shared" si="94"/>
        <v>-</v>
      </c>
      <c r="BM264" s="245" t="str" cm="1">
        <f t="array" ref="BM264">IFERROR(INDEX($CD$38:$CD$41, $BT264), "-")</f>
        <v>-</v>
      </c>
      <c r="BN264" s="242" t="str" cm="1">
        <f t="array" ref="BN264">IFERROR(INDEX($CD$38:$CD$41, $BS264), "-")</f>
        <v>-</v>
      </c>
      <c r="BO264" s="242">
        <f t="shared" si="95"/>
        <v>0</v>
      </c>
      <c r="BP264" s="242">
        <f t="shared" si="96"/>
        <v>0</v>
      </c>
      <c r="BQ264" s="247" t="str">
        <f t="shared" si="79"/>
        <v>-</v>
      </c>
      <c r="BR264" s="247" t="str">
        <f t="shared" si="80"/>
        <v>-</v>
      </c>
      <c r="BS264" s="247" t="str">
        <f t="shared" si="81"/>
        <v>-</v>
      </c>
      <c r="BT264" s="247" t="str">
        <f t="shared" si="82"/>
        <v>-</v>
      </c>
      <c r="BU264" s="247">
        <f t="shared" si="97"/>
        <v>0</v>
      </c>
      <c r="BV264" s="247" t="str">
        <f t="shared" si="98"/>
        <v>-</v>
      </c>
      <c r="BW264" s="232"/>
      <c r="CF264" s="232"/>
    </row>
    <row r="265" spans="1:84" ht="12.75" customHeight="1" x14ac:dyDescent="0.2">
      <c r="A265" s="240"/>
      <c r="B265" s="228">
        <v>242</v>
      </c>
      <c r="C265" s="137"/>
      <c r="D265" s="65"/>
      <c r="E265" s="241" t="str">
        <f>IF(ISBLANK(D265), "", VLOOKUP(D265, Z!$A$2:$C$4127, 3, FALSE))</f>
        <v/>
      </c>
      <c r="F265" s="138"/>
      <c r="G265" s="120"/>
      <c r="H265" s="120"/>
      <c r="I265" s="120"/>
      <c r="J265" s="120"/>
      <c r="K265" s="139"/>
      <c r="L265" s="168"/>
      <c r="M265" s="139"/>
      <c r="N265" s="139"/>
      <c r="O265" s="242">
        <f t="shared" si="78"/>
        <v>0</v>
      </c>
      <c r="P265" s="139"/>
      <c r="Q265" s="242">
        <f t="shared" si="83"/>
        <v>0</v>
      </c>
      <c r="R265" s="242" t="str">
        <f t="shared" si="84"/>
        <v>-</v>
      </c>
      <c r="S265" s="140"/>
      <c r="T265" s="141"/>
      <c r="U265" s="120"/>
      <c r="V265" s="139"/>
      <c r="W265" s="166"/>
      <c r="X265" s="243">
        <f t="shared" si="85"/>
        <v>0</v>
      </c>
      <c r="Y265" s="140"/>
      <c r="Z265" s="141"/>
      <c r="AA265" s="139"/>
      <c r="AB265" s="120"/>
      <c r="AC265" s="139"/>
      <c r="AD265" s="166"/>
      <c r="AE265" s="243">
        <f t="shared" si="86"/>
        <v>0</v>
      </c>
      <c r="AF265" s="142"/>
      <c r="AG265" s="137"/>
      <c r="AH265" s="65"/>
      <c r="AI265" s="241" t="str">
        <f>IF(ISBLANK(AH265), "", VLOOKUP(AH265, Z!$A$2:$C$4127, 3, FALSE))</f>
        <v/>
      </c>
      <c r="AJ265" s="143"/>
      <c r="AK265" s="244">
        <f t="shared" si="87"/>
        <v>0</v>
      </c>
      <c r="AL265" s="232"/>
      <c r="AM265" s="242">
        <f t="shared" si="88"/>
        <v>0</v>
      </c>
      <c r="AN265" s="228">
        <f>15</f>
        <v>15</v>
      </c>
      <c r="AO265" s="228">
        <v>0.75</v>
      </c>
      <c r="AP265" s="242" t="str">
        <f t="shared" si="89"/>
        <v>-</v>
      </c>
      <c r="AQ265" s="242" t="str">
        <f t="shared" si="90"/>
        <v>-</v>
      </c>
      <c r="AR265" s="245" t="str" cm="1">
        <f t="array" ref="AR265">IF($AM$20="A",
IFERROR(INDEX($BZ$33:$CC$35, $BQ265,), "-"),
IFERROR(INDEX(($BZ$26:$CC$28,$BZ$29:$CC$31), $BQ265, , $BR265), "-"))</f>
        <v>-</v>
      </c>
      <c r="AS265" s="245"/>
      <c r="AT265" s="245"/>
      <c r="AU265" s="245"/>
      <c r="AV265" s="246" t="str" cm="1">
        <f t="array" ref="AV265">IF($AM$20="A",
IFERROR(INDEX($CE$33:$CE$35, $BQ265), "-"),
IFERROR(INDEX(($CE$26:$CE$28, $CE$29:$CE$31), $BQ265, , $BR265), "-"))</f>
        <v>-</v>
      </c>
      <c r="AW265" s="242" t="str">
        <f t="shared" si="91"/>
        <v>-</v>
      </c>
      <c r="AX265" s="242" t="str">
        <f t="shared" si="91"/>
        <v>-</v>
      </c>
      <c r="AY265" s="242" t="str">
        <f t="shared" si="91"/>
        <v>-</v>
      </c>
      <c r="AZ265" s="242" t="str">
        <f t="shared" si="91"/>
        <v>-</v>
      </c>
      <c r="BA265" s="242" t="str">
        <f t="shared" si="92"/>
        <v>-</v>
      </c>
      <c r="BB265" s="242" t="str">
        <f t="shared" si="92"/>
        <v>-</v>
      </c>
      <c r="BC265" s="242" t="str">
        <f t="shared" si="92"/>
        <v>-</v>
      </c>
      <c r="BD265" s="242" t="str">
        <f t="shared" si="92"/>
        <v>-</v>
      </c>
      <c r="BE265" s="242" t="str">
        <f t="shared" si="93"/>
        <v>-</v>
      </c>
      <c r="BF265" s="242" t="str">
        <f t="shared" si="93"/>
        <v>-</v>
      </c>
      <c r="BG265" s="242" t="str">
        <f t="shared" si="93"/>
        <v>-</v>
      </c>
      <c r="BH265" s="242" t="str">
        <f t="shared" si="93"/>
        <v>-</v>
      </c>
      <c r="BI265" s="242" t="str">
        <f t="shared" si="94"/>
        <v>-</v>
      </c>
      <c r="BJ265" s="242" t="str">
        <f t="shared" si="94"/>
        <v>-</v>
      </c>
      <c r="BK265" s="242" t="str">
        <f t="shared" si="94"/>
        <v>-</v>
      </c>
      <c r="BL265" s="242" t="str">
        <f t="shared" si="94"/>
        <v>-</v>
      </c>
      <c r="BM265" s="245" t="str" cm="1">
        <f t="array" ref="BM265">IFERROR(INDEX($CD$38:$CD$41, $BT265), "-")</f>
        <v>-</v>
      </c>
      <c r="BN265" s="242" t="str" cm="1">
        <f t="array" ref="BN265">IFERROR(INDEX($CD$38:$CD$41, $BS265), "-")</f>
        <v>-</v>
      </c>
      <c r="BO265" s="242">
        <f t="shared" si="95"/>
        <v>0</v>
      </c>
      <c r="BP265" s="242">
        <f t="shared" si="96"/>
        <v>0</v>
      </c>
      <c r="BQ265" s="247" t="str">
        <f t="shared" si="79"/>
        <v>-</v>
      </c>
      <c r="BR265" s="247" t="str">
        <f t="shared" si="80"/>
        <v>-</v>
      </c>
      <c r="BS265" s="247" t="str">
        <f t="shared" si="81"/>
        <v>-</v>
      </c>
      <c r="BT265" s="247" t="str">
        <f t="shared" si="82"/>
        <v>-</v>
      </c>
      <c r="BU265" s="247">
        <f t="shared" si="97"/>
        <v>0</v>
      </c>
      <c r="BV265" s="247" t="str">
        <f t="shared" si="98"/>
        <v>-</v>
      </c>
      <c r="BW265" s="232"/>
      <c r="CF265" s="232"/>
    </row>
    <row r="266" spans="1:84" ht="12.75" customHeight="1" x14ac:dyDescent="0.2">
      <c r="A266" s="240"/>
      <c r="B266" s="228">
        <v>243</v>
      </c>
      <c r="C266" s="137"/>
      <c r="D266" s="65"/>
      <c r="E266" s="241" t="str">
        <f>IF(ISBLANK(D266), "", VLOOKUP(D266, Z!$A$2:$C$4127, 3, FALSE))</f>
        <v/>
      </c>
      <c r="F266" s="138"/>
      <c r="G266" s="120"/>
      <c r="H266" s="120"/>
      <c r="I266" s="120"/>
      <c r="J266" s="120"/>
      <c r="K266" s="139"/>
      <c r="L266" s="168"/>
      <c r="M266" s="139"/>
      <c r="N266" s="139"/>
      <c r="O266" s="242">
        <f t="shared" si="78"/>
        <v>0</v>
      </c>
      <c r="P266" s="139"/>
      <c r="Q266" s="242">
        <f t="shared" si="83"/>
        <v>0</v>
      </c>
      <c r="R266" s="242" t="str">
        <f t="shared" si="84"/>
        <v>-</v>
      </c>
      <c r="S266" s="140"/>
      <c r="T266" s="141"/>
      <c r="U266" s="120"/>
      <c r="V266" s="139"/>
      <c r="W266" s="166"/>
      <c r="X266" s="243">
        <f t="shared" si="85"/>
        <v>0</v>
      </c>
      <c r="Y266" s="140"/>
      <c r="Z266" s="141"/>
      <c r="AA266" s="139"/>
      <c r="AB266" s="120"/>
      <c r="AC266" s="139"/>
      <c r="AD266" s="166"/>
      <c r="AE266" s="243">
        <f t="shared" si="86"/>
        <v>0</v>
      </c>
      <c r="AF266" s="142"/>
      <c r="AG266" s="137"/>
      <c r="AH266" s="65"/>
      <c r="AI266" s="241" t="str">
        <f>IF(ISBLANK(AH266), "", VLOOKUP(AH266, Z!$A$2:$C$4127, 3, FALSE))</f>
        <v/>
      </c>
      <c r="AJ266" s="143"/>
      <c r="AK266" s="244">
        <f t="shared" si="87"/>
        <v>0</v>
      </c>
      <c r="AL266" s="232"/>
      <c r="AM266" s="242">
        <f t="shared" si="88"/>
        <v>0</v>
      </c>
      <c r="AN266" s="228">
        <f>15</f>
        <v>15</v>
      </c>
      <c r="AO266" s="228">
        <v>0.75</v>
      </c>
      <c r="AP266" s="242" t="str">
        <f t="shared" si="89"/>
        <v>-</v>
      </c>
      <c r="AQ266" s="242" t="str">
        <f t="shared" si="90"/>
        <v>-</v>
      </c>
      <c r="AR266" s="245" t="str" cm="1">
        <f t="array" ref="AR266">IF($AM$20="A",
IFERROR(INDEX($BZ$33:$CC$35, $BQ266,), "-"),
IFERROR(INDEX(($BZ$26:$CC$28,$BZ$29:$CC$31), $BQ266, , $BR266), "-"))</f>
        <v>-</v>
      </c>
      <c r="AS266" s="245"/>
      <c r="AT266" s="245"/>
      <c r="AU266" s="245"/>
      <c r="AV266" s="246" t="str" cm="1">
        <f t="array" ref="AV266">IF($AM$20="A",
IFERROR(INDEX($CE$33:$CE$35, $BQ266), "-"),
IFERROR(INDEX(($CE$26:$CE$28, $CE$29:$CE$31), $BQ266, , $BR266), "-"))</f>
        <v>-</v>
      </c>
      <c r="AW266" s="242" t="str">
        <f t="shared" si="91"/>
        <v>-</v>
      </c>
      <c r="AX266" s="242" t="str">
        <f t="shared" si="91"/>
        <v>-</v>
      </c>
      <c r="AY266" s="242" t="str">
        <f t="shared" si="91"/>
        <v>-</v>
      </c>
      <c r="AZ266" s="242" t="str">
        <f t="shared" si="91"/>
        <v>-</v>
      </c>
      <c r="BA266" s="242" t="str">
        <f t="shared" si="92"/>
        <v>-</v>
      </c>
      <c r="BB266" s="242" t="str">
        <f t="shared" si="92"/>
        <v>-</v>
      </c>
      <c r="BC266" s="242" t="str">
        <f t="shared" si="92"/>
        <v>-</v>
      </c>
      <c r="BD266" s="242" t="str">
        <f t="shared" si="92"/>
        <v>-</v>
      </c>
      <c r="BE266" s="242" t="str">
        <f t="shared" si="93"/>
        <v>-</v>
      </c>
      <c r="BF266" s="242" t="str">
        <f t="shared" si="93"/>
        <v>-</v>
      </c>
      <c r="BG266" s="242" t="str">
        <f t="shared" si="93"/>
        <v>-</v>
      </c>
      <c r="BH266" s="242" t="str">
        <f t="shared" si="93"/>
        <v>-</v>
      </c>
      <c r="BI266" s="242" t="str">
        <f t="shared" si="94"/>
        <v>-</v>
      </c>
      <c r="BJ266" s="242" t="str">
        <f t="shared" si="94"/>
        <v>-</v>
      </c>
      <c r="BK266" s="242" t="str">
        <f t="shared" si="94"/>
        <v>-</v>
      </c>
      <c r="BL266" s="242" t="str">
        <f t="shared" si="94"/>
        <v>-</v>
      </c>
      <c r="BM266" s="245" t="str" cm="1">
        <f t="array" ref="BM266">IFERROR(INDEX($CD$38:$CD$41, $BT266), "-")</f>
        <v>-</v>
      </c>
      <c r="BN266" s="242" t="str" cm="1">
        <f t="array" ref="BN266">IFERROR(INDEX($CD$38:$CD$41, $BS266), "-")</f>
        <v>-</v>
      </c>
      <c r="BO266" s="242">
        <f t="shared" si="95"/>
        <v>0</v>
      </c>
      <c r="BP266" s="242">
        <f t="shared" si="96"/>
        <v>0</v>
      </c>
      <c r="BQ266" s="247" t="str">
        <f t="shared" si="79"/>
        <v>-</v>
      </c>
      <c r="BR266" s="247" t="str">
        <f t="shared" si="80"/>
        <v>-</v>
      </c>
      <c r="BS266" s="247" t="str">
        <f t="shared" si="81"/>
        <v>-</v>
      </c>
      <c r="BT266" s="247" t="str">
        <f t="shared" si="82"/>
        <v>-</v>
      </c>
      <c r="BU266" s="247">
        <f t="shared" si="97"/>
        <v>0</v>
      </c>
      <c r="BV266" s="247" t="str">
        <f t="shared" si="98"/>
        <v>-</v>
      </c>
      <c r="BW266" s="232"/>
      <c r="CF266" s="232"/>
    </row>
    <row r="267" spans="1:84" ht="12.75" customHeight="1" x14ac:dyDescent="0.2">
      <c r="A267" s="240"/>
      <c r="B267" s="228">
        <v>244</v>
      </c>
      <c r="C267" s="137"/>
      <c r="D267" s="65"/>
      <c r="E267" s="241" t="str">
        <f>IF(ISBLANK(D267), "", VLOOKUP(D267, Z!$A$2:$C$4127, 3, FALSE))</f>
        <v/>
      </c>
      <c r="F267" s="138"/>
      <c r="G267" s="120"/>
      <c r="H267" s="120"/>
      <c r="I267" s="120"/>
      <c r="J267" s="120"/>
      <c r="K267" s="139"/>
      <c r="L267" s="168"/>
      <c r="M267" s="139"/>
      <c r="N267" s="139"/>
      <c r="O267" s="242">
        <f t="shared" si="78"/>
        <v>0</v>
      </c>
      <c r="P267" s="139"/>
      <c r="Q267" s="242">
        <f t="shared" si="83"/>
        <v>0</v>
      </c>
      <c r="R267" s="242" t="str">
        <f t="shared" si="84"/>
        <v>-</v>
      </c>
      <c r="S267" s="140"/>
      <c r="T267" s="141"/>
      <c r="U267" s="120"/>
      <c r="V267" s="139"/>
      <c r="W267" s="166"/>
      <c r="X267" s="243">
        <f t="shared" si="85"/>
        <v>0</v>
      </c>
      <c r="Y267" s="140"/>
      <c r="Z267" s="141"/>
      <c r="AA267" s="139"/>
      <c r="AB267" s="120"/>
      <c r="AC267" s="139"/>
      <c r="AD267" s="166"/>
      <c r="AE267" s="243">
        <f t="shared" si="86"/>
        <v>0</v>
      </c>
      <c r="AF267" s="142"/>
      <c r="AG267" s="137"/>
      <c r="AH267" s="65"/>
      <c r="AI267" s="241" t="str">
        <f>IF(ISBLANK(AH267), "", VLOOKUP(AH267, Z!$A$2:$C$4127, 3, FALSE))</f>
        <v/>
      </c>
      <c r="AJ267" s="143"/>
      <c r="AK267" s="244">
        <f t="shared" si="87"/>
        <v>0</v>
      </c>
      <c r="AL267" s="232"/>
      <c r="AM267" s="242">
        <f t="shared" si="88"/>
        <v>0</v>
      </c>
      <c r="AN267" s="228">
        <f>15</f>
        <v>15</v>
      </c>
      <c r="AO267" s="228">
        <v>0.75</v>
      </c>
      <c r="AP267" s="242" t="str">
        <f t="shared" si="89"/>
        <v>-</v>
      </c>
      <c r="AQ267" s="242" t="str">
        <f t="shared" si="90"/>
        <v>-</v>
      </c>
      <c r="AR267" s="245" t="str" cm="1">
        <f t="array" ref="AR267">IF($AM$20="A",
IFERROR(INDEX($BZ$33:$CC$35, $BQ267,), "-"),
IFERROR(INDEX(($BZ$26:$CC$28,$BZ$29:$CC$31), $BQ267, , $BR267), "-"))</f>
        <v>-</v>
      </c>
      <c r="AS267" s="245"/>
      <c r="AT267" s="245"/>
      <c r="AU267" s="245"/>
      <c r="AV267" s="246" t="str" cm="1">
        <f t="array" ref="AV267">IF($AM$20="A",
IFERROR(INDEX($CE$33:$CE$35, $BQ267), "-"),
IFERROR(INDEX(($CE$26:$CE$28, $CE$29:$CE$31), $BQ267, , $BR267), "-"))</f>
        <v>-</v>
      </c>
      <c r="AW267" s="242" t="str">
        <f t="shared" si="91"/>
        <v>-</v>
      </c>
      <c r="AX267" s="242" t="str">
        <f t="shared" si="91"/>
        <v>-</v>
      </c>
      <c r="AY267" s="242" t="str">
        <f t="shared" si="91"/>
        <v>-</v>
      </c>
      <c r="AZ267" s="242" t="str">
        <f t="shared" si="91"/>
        <v>-</v>
      </c>
      <c r="BA267" s="242" t="str">
        <f t="shared" si="92"/>
        <v>-</v>
      </c>
      <c r="BB267" s="242" t="str">
        <f t="shared" si="92"/>
        <v>-</v>
      </c>
      <c r="BC267" s="242" t="str">
        <f t="shared" si="92"/>
        <v>-</v>
      </c>
      <c r="BD267" s="242" t="str">
        <f t="shared" si="92"/>
        <v>-</v>
      </c>
      <c r="BE267" s="242" t="str">
        <f t="shared" si="93"/>
        <v>-</v>
      </c>
      <c r="BF267" s="242" t="str">
        <f t="shared" si="93"/>
        <v>-</v>
      </c>
      <c r="BG267" s="242" t="str">
        <f t="shared" si="93"/>
        <v>-</v>
      </c>
      <c r="BH267" s="242" t="str">
        <f t="shared" si="93"/>
        <v>-</v>
      </c>
      <c r="BI267" s="242" t="str">
        <f t="shared" si="94"/>
        <v>-</v>
      </c>
      <c r="BJ267" s="242" t="str">
        <f t="shared" si="94"/>
        <v>-</v>
      </c>
      <c r="BK267" s="242" t="str">
        <f t="shared" si="94"/>
        <v>-</v>
      </c>
      <c r="BL267" s="242" t="str">
        <f t="shared" si="94"/>
        <v>-</v>
      </c>
      <c r="BM267" s="245" t="str" cm="1">
        <f t="array" ref="BM267">IFERROR(INDEX($CD$38:$CD$41, $BT267), "-")</f>
        <v>-</v>
      </c>
      <c r="BN267" s="242" t="str" cm="1">
        <f t="array" ref="BN267">IFERROR(INDEX($CD$38:$CD$41, $BS267), "-")</f>
        <v>-</v>
      </c>
      <c r="BO267" s="242">
        <f t="shared" si="95"/>
        <v>0</v>
      </c>
      <c r="BP267" s="242">
        <f t="shared" si="96"/>
        <v>0</v>
      </c>
      <c r="BQ267" s="247" t="str">
        <f t="shared" si="79"/>
        <v>-</v>
      </c>
      <c r="BR267" s="247" t="str">
        <f t="shared" si="80"/>
        <v>-</v>
      </c>
      <c r="BS267" s="247" t="str">
        <f t="shared" si="81"/>
        <v>-</v>
      </c>
      <c r="BT267" s="247" t="str">
        <f t="shared" si="82"/>
        <v>-</v>
      </c>
      <c r="BU267" s="247">
        <f t="shared" si="97"/>
        <v>0</v>
      </c>
      <c r="BV267" s="247" t="str">
        <f t="shared" si="98"/>
        <v>-</v>
      </c>
      <c r="BW267" s="232"/>
      <c r="CF267" s="232"/>
    </row>
    <row r="268" spans="1:84" ht="12.75" customHeight="1" x14ac:dyDescent="0.2">
      <c r="A268" s="240"/>
      <c r="B268" s="228">
        <v>245</v>
      </c>
      <c r="C268" s="137"/>
      <c r="D268" s="65"/>
      <c r="E268" s="241" t="str">
        <f>IF(ISBLANK(D268), "", VLOOKUP(D268, Z!$A$2:$C$4127, 3, FALSE))</f>
        <v/>
      </c>
      <c r="F268" s="138"/>
      <c r="G268" s="120"/>
      <c r="H268" s="120"/>
      <c r="I268" s="120"/>
      <c r="J268" s="120"/>
      <c r="K268" s="139"/>
      <c r="L268" s="168"/>
      <c r="M268" s="139"/>
      <c r="N268" s="139"/>
      <c r="O268" s="242">
        <f t="shared" si="78"/>
        <v>0</v>
      </c>
      <c r="P268" s="139"/>
      <c r="Q268" s="242">
        <f t="shared" si="83"/>
        <v>0</v>
      </c>
      <c r="R268" s="242" t="str">
        <f t="shared" si="84"/>
        <v>-</v>
      </c>
      <c r="S268" s="140"/>
      <c r="T268" s="141"/>
      <c r="U268" s="120"/>
      <c r="V268" s="139"/>
      <c r="W268" s="166"/>
      <c r="X268" s="243">
        <f t="shared" si="85"/>
        <v>0</v>
      </c>
      <c r="Y268" s="140"/>
      <c r="Z268" s="141"/>
      <c r="AA268" s="139"/>
      <c r="AB268" s="120"/>
      <c r="AC268" s="139"/>
      <c r="AD268" s="166"/>
      <c r="AE268" s="243">
        <f t="shared" si="86"/>
        <v>0</v>
      </c>
      <c r="AF268" s="142"/>
      <c r="AG268" s="137"/>
      <c r="AH268" s="65"/>
      <c r="AI268" s="241" t="str">
        <f>IF(ISBLANK(AH268), "", VLOOKUP(AH268, Z!$A$2:$C$4127, 3, FALSE))</f>
        <v/>
      </c>
      <c r="AJ268" s="143"/>
      <c r="AK268" s="244">
        <f t="shared" si="87"/>
        <v>0</v>
      </c>
      <c r="AL268" s="232"/>
      <c r="AM268" s="242">
        <f t="shared" si="88"/>
        <v>0</v>
      </c>
      <c r="AN268" s="228">
        <f>15</f>
        <v>15</v>
      </c>
      <c r="AO268" s="228">
        <v>0.75</v>
      </c>
      <c r="AP268" s="242" t="str">
        <f t="shared" si="89"/>
        <v>-</v>
      </c>
      <c r="AQ268" s="242" t="str">
        <f t="shared" si="90"/>
        <v>-</v>
      </c>
      <c r="AR268" s="245" t="str" cm="1">
        <f t="array" ref="AR268">IF($AM$20="A",
IFERROR(INDEX($BZ$33:$CC$35, $BQ268,), "-"),
IFERROR(INDEX(($BZ$26:$CC$28,$BZ$29:$CC$31), $BQ268, , $BR268), "-"))</f>
        <v>-</v>
      </c>
      <c r="AS268" s="245"/>
      <c r="AT268" s="245"/>
      <c r="AU268" s="245"/>
      <c r="AV268" s="246" t="str" cm="1">
        <f t="array" ref="AV268">IF($AM$20="A",
IFERROR(INDEX($CE$33:$CE$35, $BQ268), "-"),
IFERROR(INDEX(($CE$26:$CE$28, $CE$29:$CE$31), $BQ268, , $BR268), "-"))</f>
        <v>-</v>
      </c>
      <c r="AW268" s="242" t="str">
        <f t="shared" si="91"/>
        <v>-</v>
      </c>
      <c r="AX268" s="242" t="str">
        <f t="shared" si="91"/>
        <v>-</v>
      </c>
      <c r="AY268" s="242" t="str">
        <f t="shared" si="91"/>
        <v>-</v>
      </c>
      <c r="AZ268" s="242" t="str">
        <f t="shared" si="91"/>
        <v>-</v>
      </c>
      <c r="BA268" s="242" t="str">
        <f t="shared" si="92"/>
        <v>-</v>
      </c>
      <c r="BB268" s="242" t="str">
        <f t="shared" si="92"/>
        <v>-</v>
      </c>
      <c r="BC268" s="242" t="str">
        <f t="shared" si="92"/>
        <v>-</v>
      </c>
      <c r="BD268" s="242" t="str">
        <f t="shared" si="92"/>
        <v>-</v>
      </c>
      <c r="BE268" s="242" t="str">
        <f t="shared" si="93"/>
        <v>-</v>
      </c>
      <c r="BF268" s="242" t="str">
        <f t="shared" si="93"/>
        <v>-</v>
      </c>
      <c r="BG268" s="242" t="str">
        <f t="shared" si="93"/>
        <v>-</v>
      </c>
      <c r="BH268" s="242" t="str">
        <f t="shared" si="93"/>
        <v>-</v>
      </c>
      <c r="BI268" s="242" t="str">
        <f t="shared" si="94"/>
        <v>-</v>
      </c>
      <c r="BJ268" s="242" t="str">
        <f t="shared" si="94"/>
        <v>-</v>
      </c>
      <c r="BK268" s="242" t="str">
        <f t="shared" si="94"/>
        <v>-</v>
      </c>
      <c r="BL268" s="242" t="str">
        <f t="shared" si="94"/>
        <v>-</v>
      </c>
      <c r="BM268" s="245" t="str" cm="1">
        <f t="array" ref="BM268">IFERROR(INDEX($CD$38:$CD$41, $BT268), "-")</f>
        <v>-</v>
      </c>
      <c r="BN268" s="242" t="str" cm="1">
        <f t="array" ref="BN268">IFERROR(INDEX($CD$38:$CD$41, $BS268), "-")</f>
        <v>-</v>
      </c>
      <c r="BO268" s="242">
        <f t="shared" si="95"/>
        <v>0</v>
      </c>
      <c r="BP268" s="242">
        <f t="shared" si="96"/>
        <v>0</v>
      </c>
      <c r="BQ268" s="247" t="str">
        <f t="shared" si="79"/>
        <v>-</v>
      </c>
      <c r="BR268" s="247" t="str">
        <f t="shared" si="80"/>
        <v>-</v>
      </c>
      <c r="BS268" s="247" t="str">
        <f t="shared" si="81"/>
        <v>-</v>
      </c>
      <c r="BT268" s="247" t="str">
        <f t="shared" si="82"/>
        <v>-</v>
      </c>
      <c r="BU268" s="247">
        <f t="shared" si="97"/>
        <v>0</v>
      </c>
      <c r="BV268" s="247" t="str">
        <f t="shared" si="98"/>
        <v>-</v>
      </c>
      <c r="BW268" s="232"/>
      <c r="CF268" s="232"/>
    </row>
    <row r="269" spans="1:84" ht="12.75" customHeight="1" x14ac:dyDescent="0.2">
      <c r="A269" s="240"/>
      <c r="B269" s="228">
        <v>246</v>
      </c>
      <c r="C269" s="137"/>
      <c r="D269" s="65"/>
      <c r="E269" s="241" t="str">
        <f>IF(ISBLANK(D269), "", VLOOKUP(D269, Z!$A$2:$C$4127, 3, FALSE))</f>
        <v/>
      </c>
      <c r="F269" s="138"/>
      <c r="G269" s="120"/>
      <c r="H269" s="120"/>
      <c r="I269" s="120"/>
      <c r="J269" s="120"/>
      <c r="K269" s="139"/>
      <c r="L269" s="168"/>
      <c r="M269" s="139"/>
      <c r="N269" s="139"/>
      <c r="O269" s="242">
        <f t="shared" si="78"/>
        <v>0</v>
      </c>
      <c r="P269" s="139"/>
      <c r="Q269" s="242">
        <f t="shared" si="83"/>
        <v>0</v>
      </c>
      <c r="R269" s="242" t="str">
        <f t="shared" si="84"/>
        <v>-</v>
      </c>
      <c r="S269" s="140"/>
      <c r="T269" s="141"/>
      <c r="U269" s="120"/>
      <c r="V269" s="139"/>
      <c r="W269" s="166"/>
      <c r="X269" s="243">
        <f t="shared" si="85"/>
        <v>0</v>
      </c>
      <c r="Y269" s="140"/>
      <c r="Z269" s="141"/>
      <c r="AA269" s="139"/>
      <c r="AB269" s="120"/>
      <c r="AC269" s="139"/>
      <c r="AD269" s="166"/>
      <c r="AE269" s="243">
        <f t="shared" si="86"/>
        <v>0</v>
      </c>
      <c r="AF269" s="142"/>
      <c r="AG269" s="137"/>
      <c r="AH269" s="65"/>
      <c r="AI269" s="241" t="str">
        <f>IF(ISBLANK(AH269), "", VLOOKUP(AH269, Z!$A$2:$C$4127, 3, FALSE))</f>
        <v/>
      </c>
      <c r="AJ269" s="143"/>
      <c r="AK269" s="244">
        <f t="shared" si="87"/>
        <v>0</v>
      </c>
      <c r="AL269" s="232"/>
      <c r="AM269" s="242">
        <f t="shared" si="88"/>
        <v>0</v>
      </c>
      <c r="AN269" s="228">
        <f>15</f>
        <v>15</v>
      </c>
      <c r="AO269" s="228">
        <v>0.75</v>
      </c>
      <c r="AP269" s="242" t="str">
        <f t="shared" si="89"/>
        <v>-</v>
      </c>
      <c r="AQ269" s="242" t="str">
        <f t="shared" si="90"/>
        <v>-</v>
      </c>
      <c r="AR269" s="245" t="str" cm="1">
        <f t="array" ref="AR269">IF($AM$20="A",
IFERROR(INDEX($BZ$33:$CC$35, $BQ269,), "-"),
IFERROR(INDEX(($BZ$26:$CC$28,$BZ$29:$CC$31), $BQ269, , $BR269), "-"))</f>
        <v>-</v>
      </c>
      <c r="AS269" s="245"/>
      <c r="AT269" s="245"/>
      <c r="AU269" s="245"/>
      <c r="AV269" s="246" t="str" cm="1">
        <f t="array" ref="AV269">IF($AM$20="A",
IFERROR(INDEX($CE$33:$CE$35, $BQ269), "-"),
IFERROR(INDEX(($CE$26:$CE$28, $CE$29:$CE$31), $BQ269, , $BR269), "-"))</f>
        <v>-</v>
      </c>
      <c r="AW269" s="242" t="str">
        <f t="shared" si="91"/>
        <v>-</v>
      </c>
      <c r="AX269" s="242" t="str">
        <f t="shared" si="91"/>
        <v>-</v>
      </c>
      <c r="AY269" s="242" t="str">
        <f t="shared" si="91"/>
        <v>-</v>
      </c>
      <c r="AZ269" s="242" t="str">
        <f t="shared" si="91"/>
        <v>-</v>
      </c>
      <c r="BA269" s="242" t="str">
        <f t="shared" si="92"/>
        <v>-</v>
      </c>
      <c r="BB269" s="242" t="str">
        <f t="shared" si="92"/>
        <v>-</v>
      </c>
      <c r="BC269" s="242" t="str">
        <f t="shared" si="92"/>
        <v>-</v>
      </c>
      <c r="BD269" s="242" t="str">
        <f t="shared" si="92"/>
        <v>-</v>
      </c>
      <c r="BE269" s="242" t="str">
        <f t="shared" si="93"/>
        <v>-</v>
      </c>
      <c r="BF269" s="242" t="str">
        <f t="shared" si="93"/>
        <v>-</v>
      </c>
      <c r="BG269" s="242" t="str">
        <f t="shared" si="93"/>
        <v>-</v>
      </c>
      <c r="BH269" s="242" t="str">
        <f t="shared" si="93"/>
        <v>-</v>
      </c>
      <c r="BI269" s="242" t="str">
        <f t="shared" si="94"/>
        <v>-</v>
      </c>
      <c r="BJ269" s="242" t="str">
        <f t="shared" si="94"/>
        <v>-</v>
      </c>
      <c r="BK269" s="242" t="str">
        <f t="shared" si="94"/>
        <v>-</v>
      </c>
      <c r="BL269" s="242" t="str">
        <f t="shared" si="94"/>
        <v>-</v>
      </c>
      <c r="BM269" s="245" t="str" cm="1">
        <f t="array" ref="BM269">IFERROR(INDEX($CD$38:$CD$41, $BT269), "-")</f>
        <v>-</v>
      </c>
      <c r="BN269" s="242" t="str" cm="1">
        <f t="array" ref="BN269">IFERROR(INDEX($CD$38:$CD$41, $BS269), "-")</f>
        <v>-</v>
      </c>
      <c r="BO269" s="242">
        <f t="shared" si="95"/>
        <v>0</v>
      </c>
      <c r="BP269" s="242">
        <f t="shared" si="96"/>
        <v>0</v>
      </c>
      <c r="BQ269" s="247" t="str">
        <f t="shared" si="79"/>
        <v>-</v>
      </c>
      <c r="BR269" s="247" t="str">
        <f t="shared" si="80"/>
        <v>-</v>
      </c>
      <c r="BS269" s="247" t="str">
        <f t="shared" si="81"/>
        <v>-</v>
      </c>
      <c r="BT269" s="247" t="str">
        <f t="shared" si="82"/>
        <v>-</v>
      </c>
      <c r="BU269" s="247">
        <f t="shared" si="97"/>
        <v>0</v>
      </c>
      <c r="BV269" s="247" t="str">
        <f t="shared" si="98"/>
        <v>-</v>
      </c>
      <c r="BW269" s="232"/>
      <c r="CF269" s="232"/>
    </row>
    <row r="270" spans="1:84" ht="12.75" customHeight="1" x14ac:dyDescent="0.2">
      <c r="A270" s="240"/>
      <c r="B270" s="228">
        <v>247</v>
      </c>
      <c r="C270" s="137"/>
      <c r="D270" s="65"/>
      <c r="E270" s="241" t="str">
        <f>IF(ISBLANK(D270), "", VLOOKUP(D270, Z!$A$2:$C$4127, 3, FALSE))</f>
        <v/>
      </c>
      <c r="F270" s="138"/>
      <c r="G270" s="120"/>
      <c r="H270" s="120"/>
      <c r="I270" s="120"/>
      <c r="J270" s="120"/>
      <c r="K270" s="139"/>
      <c r="L270" s="168"/>
      <c r="M270" s="139"/>
      <c r="N270" s="139"/>
      <c r="O270" s="242">
        <f t="shared" si="78"/>
        <v>0</v>
      </c>
      <c r="P270" s="139"/>
      <c r="Q270" s="242">
        <f t="shared" si="83"/>
        <v>0</v>
      </c>
      <c r="R270" s="242" t="str">
        <f t="shared" si="84"/>
        <v>-</v>
      </c>
      <c r="S270" s="140"/>
      <c r="T270" s="141"/>
      <c r="U270" s="120"/>
      <c r="V270" s="139"/>
      <c r="W270" s="166"/>
      <c r="X270" s="243">
        <f t="shared" si="85"/>
        <v>0</v>
      </c>
      <c r="Y270" s="140"/>
      <c r="Z270" s="141"/>
      <c r="AA270" s="139"/>
      <c r="AB270" s="120"/>
      <c r="AC270" s="139"/>
      <c r="AD270" s="166"/>
      <c r="AE270" s="243">
        <f t="shared" si="86"/>
        <v>0</v>
      </c>
      <c r="AF270" s="142"/>
      <c r="AG270" s="137"/>
      <c r="AH270" s="65"/>
      <c r="AI270" s="241" t="str">
        <f>IF(ISBLANK(AH270), "", VLOOKUP(AH270, Z!$A$2:$C$4127, 3, FALSE))</f>
        <v/>
      </c>
      <c r="AJ270" s="143"/>
      <c r="AK270" s="244">
        <f t="shared" si="87"/>
        <v>0</v>
      </c>
      <c r="AL270" s="232"/>
      <c r="AM270" s="242">
        <f t="shared" si="88"/>
        <v>0</v>
      </c>
      <c r="AN270" s="228">
        <f>15</f>
        <v>15</v>
      </c>
      <c r="AO270" s="228">
        <v>0.75</v>
      </c>
      <c r="AP270" s="242" t="str">
        <f t="shared" si="89"/>
        <v>-</v>
      </c>
      <c r="AQ270" s="242" t="str">
        <f t="shared" si="90"/>
        <v>-</v>
      </c>
      <c r="AR270" s="245" t="str" cm="1">
        <f t="array" ref="AR270">IF($AM$20="A",
IFERROR(INDEX($BZ$33:$CC$35, $BQ270,), "-"),
IFERROR(INDEX(($BZ$26:$CC$28,$BZ$29:$CC$31), $BQ270, , $BR270), "-"))</f>
        <v>-</v>
      </c>
      <c r="AS270" s="245"/>
      <c r="AT270" s="245"/>
      <c r="AU270" s="245"/>
      <c r="AV270" s="246" t="str" cm="1">
        <f t="array" ref="AV270">IF($AM$20="A",
IFERROR(INDEX($CE$33:$CE$35, $BQ270), "-"),
IFERROR(INDEX(($CE$26:$CE$28, $CE$29:$CE$31), $BQ270, , $BR270), "-"))</f>
        <v>-</v>
      </c>
      <c r="AW270" s="242" t="str">
        <f t="shared" si="91"/>
        <v>-</v>
      </c>
      <c r="AX270" s="242" t="str">
        <f t="shared" si="91"/>
        <v>-</v>
      </c>
      <c r="AY270" s="242" t="str">
        <f t="shared" si="91"/>
        <v>-</v>
      </c>
      <c r="AZ270" s="242" t="str">
        <f t="shared" si="91"/>
        <v>-</v>
      </c>
      <c r="BA270" s="242" t="str">
        <f t="shared" si="92"/>
        <v>-</v>
      </c>
      <c r="BB270" s="242" t="str">
        <f t="shared" si="92"/>
        <v>-</v>
      </c>
      <c r="BC270" s="242" t="str">
        <f t="shared" si="92"/>
        <v>-</v>
      </c>
      <c r="BD270" s="242" t="str">
        <f t="shared" si="92"/>
        <v>-</v>
      </c>
      <c r="BE270" s="242" t="str">
        <f t="shared" si="93"/>
        <v>-</v>
      </c>
      <c r="BF270" s="242" t="str">
        <f t="shared" si="93"/>
        <v>-</v>
      </c>
      <c r="BG270" s="242" t="str">
        <f t="shared" si="93"/>
        <v>-</v>
      </c>
      <c r="BH270" s="242" t="str">
        <f t="shared" si="93"/>
        <v>-</v>
      </c>
      <c r="BI270" s="242" t="str">
        <f t="shared" si="94"/>
        <v>-</v>
      </c>
      <c r="BJ270" s="242" t="str">
        <f t="shared" si="94"/>
        <v>-</v>
      </c>
      <c r="BK270" s="242" t="str">
        <f t="shared" si="94"/>
        <v>-</v>
      </c>
      <c r="BL270" s="242" t="str">
        <f t="shared" si="94"/>
        <v>-</v>
      </c>
      <c r="BM270" s="245" t="str" cm="1">
        <f t="array" ref="BM270">IFERROR(INDEX($CD$38:$CD$41, $BT270), "-")</f>
        <v>-</v>
      </c>
      <c r="BN270" s="242" t="str" cm="1">
        <f t="array" ref="BN270">IFERROR(INDEX($CD$38:$CD$41, $BS270), "-")</f>
        <v>-</v>
      </c>
      <c r="BO270" s="242">
        <f t="shared" si="95"/>
        <v>0</v>
      </c>
      <c r="BP270" s="242">
        <f t="shared" si="96"/>
        <v>0</v>
      </c>
      <c r="BQ270" s="247" t="str">
        <f t="shared" si="79"/>
        <v>-</v>
      </c>
      <c r="BR270" s="247" t="str">
        <f t="shared" si="80"/>
        <v>-</v>
      </c>
      <c r="BS270" s="247" t="str">
        <f t="shared" si="81"/>
        <v>-</v>
      </c>
      <c r="BT270" s="247" t="str">
        <f t="shared" si="82"/>
        <v>-</v>
      </c>
      <c r="BU270" s="247">
        <f t="shared" si="97"/>
        <v>0</v>
      </c>
      <c r="BV270" s="247" t="str">
        <f t="shared" si="98"/>
        <v>-</v>
      </c>
      <c r="BW270" s="232"/>
      <c r="CF270" s="232"/>
    </row>
    <row r="271" spans="1:84" ht="12.75" customHeight="1" x14ac:dyDescent="0.2">
      <c r="A271" s="240"/>
      <c r="B271" s="228">
        <v>248</v>
      </c>
      <c r="C271" s="137"/>
      <c r="D271" s="65"/>
      <c r="E271" s="241" t="str">
        <f>IF(ISBLANK(D271), "", VLOOKUP(D271, Z!$A$2:$C$4127, 3, FALSE))</f>
        <v/>
      </c>
      <c r="F271" s="138"/>
      <c r="G271" s="120"/>
      <c r="H271" s="120"/>
      <c r="I271" s="120"/>
      <c r="J271" s="120"/>
      <c r="K271" s="139"/>
      <c r="L271" s="168"/>
      <c r="M271" s="139"/>
      <c r="N271" s="139"/>
      <c r="O271" s="242">
        <f t="shared" si="78"/>
        <v>0</v>
      </c>
      <c r="P271" s="139"/>
      <c r="Q271" s="242">
        <f t="shared" si="83"/>
        <v>0</v>
      </c>
      <c r="R271" s="242" t="str">
        <f t="shared" si="84"/>
        <v>-</v>
      </c>
      <c r="S271" s="140"/>
      <c r="T271" s="141"/>
      <c r="U271" s="120"/>
      <c r="V271" s="139"/>
      <c r="W271" s="166"/>
      <c r="X271" s="243">
        <f t="shared" si="85"/>
        <v>0</v>
      </c>
      <c r="Y271" s="140"/>
      <c r="Z271" s="141"/>
      <c r="AA271" s="139"/>
      <c r="AB271" s="120"/>
      <c r="AC271" s="139"/>
      <c r="AD271" s="166"/>
      <c r="AE271" s="243">
        <f t="shared" si="86"/>
        <v>0</v>
      </c>
      <c r="AF271" s="142"/>
      <c r="AG271" s="137"/>
      <c r="AH271" s="65"/>
      <c r="AI271" s="241" t="str">
        <f>IF(ISBLANK(AH271), "", VLOOKUP(AH271, Z!$A$2:$C$4127, 3, FALSE))</f>
        <v/>
      </c>
      <c r="AJ271" s="143"/>
      <c r="AK271" s="244">
        <f t="shared" si="87"/>
        <v>0</v>
      </c>
      <c r="AL271" s="232"/>
      <c r="AM271" s="242">
        <f t="shared" si="88"/>
        <v>0</v>
      </c>
      <c r="AN271" s="228">
        <f>15</f>
        <v>15</v>
      </c>
      <c r="AO271" s="228">
        <v>0.75</v>
      </c>
      <c r="AP271" s="242" t="str">
        <f t="shared" si="89"/>
        <v>-</v>
      </c>
      <c r="AQ271" s="242" t="str">
        <f t="shared" si="90"/>
        <v>-</v>
      </c>
      <c r="AR271" s="245" t="str" cm="1">
        <f t="array" ref="AR271">IF($AM$20="A",
IFERROR(INDEX($BZ$33:$CC$35, $BQ271,), "-"),
IFERROR(INDEX(($BZ$26:$CC$28,$BZ$29:$CC$31), $BQ271, , $BR271), "-"))</f>
        <v>-</v>
      </c>
      <c r="AS271" s="245"/>
      <c r="AT271" s="245"/>
      <c r="AU271" s="245"/>
      <c r="AV271" s="246" t="str" cm="1">
        <f t="array" ref="AV271">IF($AM$20="A",
IFERROR(INDEX($CE$33:$CE$35, $BQ271), "-"),
IFERROR(INDEX(($CE$26:$CE$28, $CE$29:$CE$31), $BQ271, , $BR271), "-"))</f>
        <v>-</v>
      </c>
      <c r="AW271" s="242" t="str">
        <f t="shared" si="91"/>
        <v>-</v>
      </c>
      <c r="AX271" s="242" t="str">
        <f t="shared" si="91"/>
        <v>-</v>
      </c>
      <c r="AY271" s="242" t="str">
        <f t="shared" si="91"/>
        <v>-</v>
      </c>
      <c r="AZ271" s="242" t="str">
        <f t="shared" si="91"/>
        <v>-</v>
      </c>
      <c r="BA271" s="242" t="str">
        <f t="shared" si="92"/>
        <v>-</v>
      </c>
      <c r="BB271" s="242" t="str">
        <f t="shared" si="92"/>
        <v>-</v>
      </c>
      <c r="BC271" s="242" t="str">
        <f t="shared" si="92"/>
        <v>-</v>
      </c>
      <c r="BD271" s="242" t="str">
        <f t="shared" si="92"/>
        <v>-</v>
      </c>
      <c r="BE271" s="242" t="str">
        <f t="shared" si="93"/>
        <v>-</v>
      </c>
      <c r="BF271" s="242" t="str">
        <f t="shared" si="93"/>
        <v>-</v>
      </c>
      <c r="BG271" s="242" t="str">
        <f t="shared" si="93"/>
        <v>-</v>
      </c>
      <c r="BH271" s="242" t="str">
        <f t="shared" si="93"/>
        <v>-</v>
      </c>
      <c r="BI271" s="242" t="str">
        <f t="shared" si="94"/>
        <v>-</v>
      </c>
      <c r="BJ271" s="242" t="str">
        <f t="shared" si="94"/>
        <v>-</v>
      </c>
      <c r="BK271" s="242" t="str">
        <f t="shared" si="94"/>
        <v>-</v>
      </c>
      <c r="BL271" s="242" t="str">
        <f t="shared" si="94"/>
        <v>-</v>
      </c>
      <c r="BM271" s="245" t="str" cm="1">
        <f t="array" ref="BM271">IFERROR(INDEX($CD$38:$CD$41, $BT271), "-")</f>
        <v>-</v>
      </c>
      <c r="BN271" s="242" t="str" cm="1">
        <f t="array" ref="BN271">IFERROR(INDEX($CD$38:$CD$41, $BS271), "-")</f>
        <v>-</v>
      </c>
      <c r="BO271" s="242">
        <f t="shared" si="95"/>
        <v>0</v>
      </c>
      <c r="BP271" s="242">
        <f t="shared" si="96"/>
        <v>0</v>
      </c>
      <c r="BQ271" s="247" t="str">
        <f t="shared" si="79"/>
        <v>-</v>
      </c>
      <c r="BR271" s="247" t="str">
        <f t="shared" si="80"/>
        <v>-</v>
      </c>
      <c r="BS271" s="247" t="str">
        <f t="shared" si="81"/>
        <v>-</v>
      </c>
      <c r="BT271" s="247" t="str">
        <f t="shared" si="82"/>
        <v>-</v>
      </c>
      <c r="BU271" s="247">
        <f t="shared" si="97"/>
        <v>0</v>
      </c>
      <c r="BV271" s="247" t="str">
        <f t="shared" si="98"/>
        <v>-</v>
      </c>
      <c r="BW271" s="232"/>
      <c r="CF271" s="232"/>
    </row>
    <row r="272" spans="1:84" ht="12.75" customHeight="1" x14ac:dyDescent="0.2">
      <c r="A272" s="240"/>
      <c r="B272" s="228">
        <v>249</v>
      </c>
      <c r="C272" s="137"/>
      <c r="D272" s="65"/>
      <c r="E272" s="241" t="str">
        <f>IF(ISBLANK(D272), "", VLOOKUP(D272, Z!$A$2:$C$4127, 3, FALSE))</f>
        <v/>
      </c>
      <c r="F272" s="138"/>
      <c r="G272" s="120"/>
      <c r="H272" s="120"/>
      <c r="I272" s="120"/>
      <c r="J272" s="120"/>
      <c r="K272" s="139"/>
      <c r="L272" s="168"/>
      <c r="M272" s="139"/>
      <c r="N272" s="139"/>
      <c r="O272" s="242">
        <f t="shared" si="78"/>
        <v>0</v>
      </c>
      <c r="P272" s="139"/>
      <c r="Q272" s="242">
        <f t="shared" si="83"/>
        <v>0</v>
      </c>
      <c r="R272" s="242" t="str">
        <f t="shared" si="84"/>
        <v>-</v>
      </c>
      <c r="S272" s="140"/>
      <c r="T272" s="141"/>
      <c r="U272" s="120"/>
      <c r="V272" s="139"/>
      <c r="W272" s="166"/>
      <c r="X272" s="243">
        <f t="shared" si="85"/>
        <v>0</v>
      </c>
      <c r="Y272" s="140"/>
      <c r="Z272" s="141"/>
      <c r="AA272" s="139"/>
      <c r="AB272" s="120"/>
      <c r="AC272" s="139"/>
      <c r="AD272" s="166"/>
      <c r="AE272" s="243">
        <f t="shared" si="86"/>
        <v>0</v>
      </c>
      <c r="AF272" s="142"/>
      <c r="AG272" s="137"/>
      <c r="AH272" s="65"/>
      <c r="AI272" s="241" t="str">
        <f>IF(ISBLANK(AH272), "", VLOOKUP(AH272, Z!$A$2:$C$4127, 3, FALSE))</f>
        <v/>
      </c>
      <c r="AJ272" s="143"/>
      <c r="AK272" s="244">
        <f t="shared" si="87"/>
        <v>0</v>
      </c>
      <c r="AL272" s="232"/>
      <c r="AM272" s="242">
        <f t="shared" si="88"/>
        <v>0</v>
      </c>
      <c r="AN272" s="228">
        <f>15</f>
        <v>15</v>
      </c>
      <c r="AO272" s="228">
        <v>0.75</v>
      </c>
      <c r="AP272" s="242" t="str">
        <f t="shared" si="89"/>
        <v>-</v>
      </c>
      <c r="AQ272" s="242" t="str">
        <f t="shared" si="90"/>
        <v>-</v>
      </c>
      <c r="AR272" s="245" t="str" cm="1">
        <f t="array" ref="AR272">IF($AM$20="A",
IFERROR(INDEX($BZ$33:$CC$35, $BQ272,), "-"),
IFERROR(INDEX(($BZ$26:$CC$28,$BZ$29:$CC$31), $BQ272, , $BR272), "-"))</f>
        <v>-</v>
      </c>
      <c r="AS272" s="245"/>
      <c r="AT272" s="245"/>
      <c r="AU272" s="245"/>
      <c r="AV272" s="246" t="str" cm="1">
        <f t="array" ref="AV272">IF($AM$20="A",
IFERROR(INDEX($CE$33:$CE$35, $BQ272), "-"),
IFERROR(INDEX(($CE$26:$CE$28, $CE$29:$CE$31), $BQ272, , $BR272), "-"))</f>
        <v>-</v>
      </c>
      <c r="AW272" s="242" t="str">
        <f t="shared" si="91"/>
        <v>-</v>
      </c>
      <c r="AX272" s="242" t="str">
        <f t="shared" si="91"/>
        <v>-</v>
      </c>
      <c r="AY272" s="242" t="str">
        <f t="shared" si="91"/>
        <v>-</v>
      </c>
      <c r="AZ272" s="242" t="str">
        <f t="shared" si="91"/>
        <v>-</v>
      </c>
      <c r="BA272" s="242" t="str">
        <f t="shared" si="92"/>
        <v>-</v>
      </c>
      <c r="BB272" s="242" t="str">
        <f t="shared" si="92"/>
        <v>-</v>
      </c>
      <c r="BC272" s="242" t="str">
        <f t="shared" si="92"/>
        <v>-</v>
      </c>
      <c r="BD272" s="242" t="str">
        <f t="shared" si="92"/>
        <v>-</v>
      </c>
      <c r="BE272" s="242" t="str">
        <f t="shared" si="93"/>
        <v>-</v>
      </c>
      <c r="BF272" s="242" t="str">
        <f t="shared" si="93"/>
        <v>-</v>
      </c>
      <c r="BG272" s="242" t="str">
        <f t="shared" si="93"/>
        <v>-</v>
      </c>
      <c r="BH272" s="242" t="str">
        <f t="shared" si="93"/>
        <v>-</v>
      </c>
      <c r="BI272" s="242" t="str">
        <f t="shared" si="94"/>
        <v>-</v>
      </c>
      <c r="BJ272" s="242" t="str">
        <f t="shared" si="94"/>
        <v>-</v>
      </c>
      <c r="BK272" s="242" t="str">
        <f t="shared" si="94"/>
        <v>-</v>
      </c>
      <c r="BL272" s="242" t="str">
        <f t="shared" si="94"/>
        <v>-</v>
      </c>
      <c r="BM272" s="245" t="str" cm="1">
        <f t="array" ref="BM272">IFERROR(INDEX($CD$38:$CD$41, $BT272), "-")</f>
        <v>-</v>
      </c>
      <c r="BN272" s="242" t="str" cm="1">
        <f t="array" ref="BN272">IFERROR(INDEX($CD$38:$CD$41, $BS272), "-")</f>
        <v>-</v>
      </c>
      <c r="BO272" s="242">
        <f t="shared" si="95"/>
        <v>0</v>
      </c>
      <c r="BP272" s="242">
        <f t="shared" si="96"/>
        <v>0</v>
      </c>
      <c r="BQ272" s="247" t="str">
        <f t="shared" si="79"/>
        <v>-</v>
      </c>
      <c r="BR272" s="247" t="str">
        <f t="shared" si="80"/>
        <v>-</v>
      </c>
      <c r="BS272" s="247" t="str">
        <f t="shared" si="81"/>
        <v>-</v>
      </c>
      <c r="BT272" s="247" t="str">
        <f t="shared" si="82"/>
        <v>-</v>
      </c>
      <c r="BU272" s="247">
        <f t="shared" si="97"/>
        <v>0</v>
      </c>
      <c r="BV272" s="247" t="str">
        <f t="shared" si="98"/>
        <v>-</v>
      </c>
      <c r="BW272" s="232"/>
      <c r="CF272" s="232"/>
    </row>
    <row r="273" spans="1:84" ht="12.75" customHeight="1" x14ac:dyDescent="0.2">
      <c r="A273" s="240"/>
      <c r="B273" s="228">
        <v>250</v>
      </c>
      <c r="C273" s="137"/>
      <c r="D273" s="65"/>
      <c r="E273" s="241" t="str">
        <f>IF(ISBLANK(D273), "", VLOOKUP(D273, Z!$A$2:$C$4127, 3, FALSE))</f>
        <v/>
      </c>
      <c r="F273" s="138"/>
      <c r="G273" s="120"/>
      <c r="H273" s="120"/>
      <c r="I273" s="120"/>
      <c r="J273" s="120"/>
      <c r="K273" s="139"/>
      <c r="L273" s="168"/>
      <c r="M273" s="139"/>
      <c r="N273" s="139"/>
      <c r="O273" s="242">
        <f t="shared" si="78"/>
        <v>0</v>
      </c>
      <c r="P273" s="139"/>
      <c r="Q273" s="242">
        <f t="shared" si="83"/>
        <v>0</v>
      </c>
      <c r="R273" s="242" t="str">
        <f t="shared" si="84"/>
        <v>-</v>
      </c>
      <c r="S273" s="140"/>
      <c r="T273" s="141"/>
      <c r="U273" s="120"/>
      <c r="V273" s="139"/>
      <c r="W273" s="166"/>
      <c r="X273" s="243">
        <f t="shared" si="85"/>
        <v>0</v>
      </c>
      <c r="Y273" s="140"/>
      <c r="Z273" s="141"/>
      <c r="AA273" s="139"/>
      <c r="AB273" s="120"/>
      <c r="AC273" s="139"/>
      <c r="AD273" s="166"/>
      <c r="AE273" s="243">
        <f t="shared" si="86"/>
        <v>0</v>
      </c>
      <c r="AF273" s="142"/>
      <c r="AG273" s="137"/>
      <c r="AH273" s="65"/>
      <c r="AI273" s="241" t="str">
        <f>IF(ISBLANK(AH273), "", VLOOKUP(AH273, Z!$A$2:$C$4127, 3, FALSE))</f>
        <v/>
      </c>
      <c r="AJ273" s="143"/>
      <c r="AK273" s="244">
        <f t="shared" si="87"/>
        <v>0</v>
      </c>
      <c r="AL273" s="232"/>
      <c r="AM273" s="242">
        <f t="shared" si="88"/>
        <v>0</v>
      </c>
      <c r="AN273" s="228">
        <f>15</f>
        <v>15</v>
      </c>
      <c r="AO273" s="228">
        <v>0.75</v>
      </c>
      <c r="AP273" s="242" t="str">
        <f t="shared" si="89"/>
        <v>-</v>
      </c>
      <c r="AQ273" s="242" t="str">
        <f t="shared" si="90"/>
        <v>-</v>
      </c>
      <c r="AR273" s="245" t="str" cm="1">
        <f t="array" ref="AR273">IF($AM$20="A",
IFERROR(INDEX($BZ$33:$CC$35, $BQ273,), "-"),
IFERROR(INDEX(($BZ$26:$CC$28,$BZ$29:$CC$31), $BQ273, , $BR273), "-"))</f>
        <v>-</v>
      </c>
      <c r="AS273" s="245"/>
      <c r="AT273" s="245"/>
      <c r="AU273" s="245"/>
      <c r="AV273" s="246" t="str" cm="1">
        <f t="array" ref="AV273">IF($AM$20="A",
IFERROR(INDEX($CE$33:$CE$35, $BQ273), "-"),
IFERROR(INDEX(($CE$26:$CE$28, $CE$29:$CE$31), $BQ273, , $BR273), "-"))</f>
        <v>-</v>
      </c>
      <c r="AW273" s="242" t="str">
        <f t="shared" si="91"/>
        <v>-</v>
      </c>
      <c r="AX273" s="242" t="str">
        <f t="shared" si="91"/>
        <v>-</v>
      </c>
      <c r="AY273" s="242" t="str">
        <f t="shared" si="91"/>
        <v>-</v>
      </c>
      <c r="AZ273" s="242" t="str">
        <f t="shared" si="91"/>
        <v>-</v>
      </c>
      <c r="BA273" s="242" t="str">
        <f t="shared" si="92"/>
        <v>-</v>
      </c>
      <c r="BB273" s="242" t="str">
        <f t="shared" si="92"/>
        <v>-</v>
      </c>
      <c r="BC273" s="242" t="str">
        <f t="shared" si="92"/>
        <v>-</v>
      </c>
      <c r="BD273" s="242" t="str">
        <f t="shared" si="92"/>
        <v>-</v>
      </c>
      <c r="BE273" s="242" t="str">
        <f t="shared" si="93"/>
        <v>-</v>
      </c>
      <c r="BF273" s="242" t="str">
        <f t="shared" si="93"/>
        <v>-</v>
      </c>
      <c r="BG273" s="242" t="str">
        <f t="shared" si="93"/>
        <v>-</v>
      </c>
      <c r="BH273" s="242" t="str">
        <f t="shared" si="93"/>
        <v>-</v>
      </c>
      <c r="BI273" s="242" t="str">
        <f t="shared" si="94"/>
        <v>-</v>
      </c>
      <c r="BJ273" s="242" t="str">
        <f t="shared" si="94"/>
        <v>-</v>
      </c>
      <c r="BK273" s="242" t="str">
        <f t="shared" si="94"/>
        <v>-</v>
      </c>
      <c r="BL273" s="242" t="str">
        <f t="shared" si="94"/>
        <v>-</v>
      </c>
      <c r="BM273" s="245" t="str" cm="1">
        <f t="array" ref="BM273">IFERROR(INDEX($CD$38:$CD$41, $BT273), "-")</f>
        <v>-</v>
      </c>
      <c r="BN273" s="242" t="str" cm="1">
        <f t="array" ref="BN273">IFERROR(INDEX($CD$38:$CD$41, $BS273), "-")</f>
        <v>-</v>
      </c>
      <c r="BO273" s="242">
        <f t="shared" si="95"/>
        <v>0</v>
      </c>
      <c r="BP273" s="242">
        <f t="shared" si="96"/>
        <v>0</v>
      </c>
      <c r="BQ273" s="247" t="str">
        <f t="shared" si="79"/>
        <v>-</v>
      </c>
      <c r="BR273" s="247" t="str">
        <f t="shared" si="80"/>
        <v>-</v>
      </c>
      <c r="BS273" s="247" t="str">
        <f t="shared" si="81"/>
        <v>-</v>
      </c>
      <c r="BT273" s="247" t="str">
        <f t="shared" si="82"/>
        <v>-</v>
      </c>
      <c r="BU273" s="247">
        <f t="shared" si="97"/>
        <v>0</v>
      </c>
      <c r="BV273" s="247" t="str">
        <f t="shared" si="98"/>
        <v>-</v>
      </c>
      <c r="BW273" s="232"/>
      <c r="CF273" s="232"/>
    </row>
    <row r="274" spans="1:84" ht="12.75" customHeight="1" x14ac:dyDescent="0.2">
      <c r="A274" s="240"/>
      <c r="B274" s="228">
        <v>251</v>
      </c>
      <c r="C274" s="137"/>
      <c r="D274" s="65"/>
      <c r="E274" s="241" t="str">
        <f>IF(ISBLANK(D274), "", VLOOKUP(D274, Z!$A$2:$C$4127, 3, FALSE))</f>
        <v/>
      </c>
      <c r="F274" s="138"/>
      <c r="G274" s="120"/>
      <c r="H274" s="120"/>
      <c r="I274" s="120"/>
      <c r="J274" s="120"/>
      <c r="K274" s="139"/>
      <c r="L274" s="168"/>
      <c r="M274" s="139"/>
      <c r="N274" s="139"/>
      <c r="O274" s="242">
        <f t="shared" si="78"/>
        <v>0</v>
      </c>
      <c r="P274" s="139"/>
      <c r="Q274" s="242">
        <f t="shared" si="83"/>
        <v>0</v>
      </c>
      <c r="R274" s="242" t="str">
        <f t="shared" si="84"/>
        <v>-</v>
      </c>
      <c r="S274" s="140"/>
      <c r="T274" s="141"/>
      <c r="U274" s="120"/>
      <c r="V274" s="139"/>
      <c r="W274" s="166"/>
      <c r="X274" s="243">
        <f t="shared" si="85"/>
        <v>0</v>
      </c>
      <c r="Y274" s="140"/>
      <c r="Z274" s="141"/>
      <c r="AA274" s="139"/>
      <c r="AB274" s="120"/>
      <c r="AC274" s="139"/>
      <c r="AD274" s="166"/>
      <c r="AE274" s="243">
        <f t="shared" si="86"/>
        <v>0</v>
      </c>
      <c r="AF274" s="142"/>
      <c r="AG274" s="137"/>
      <c r="AH274" s="65"/>
      <c r="AI274" s="241" t="str">
        <f>IF(ISBLANK(AH274), "", VLOOKUP(AH274, Z!$A$2:$C$4127, 3, FALSE))</f>
        <v/>
      </c>
      <c r="AJ274" s="143"/>
      <c r="AK274" s="244">
        <f t="shared" si="87"/>
        <v>0</v>
      </c>
      <c r="AL274" s="232"/>
      <c r="AM274" s="242">
        <f t="shared" si="88"/>
        <v>0</v>
      </c>
      <c r="AN274" s="228">
        <f>15</f>
        <v>15</v>
      </c>
      <c r="AO274" s="228">
        <v>0.75</v>
      </c>
      <c r="AP274" s="242" t="str">
        <f t="shared" si="89"/>
        <v>-</v>
      </c>
      <c r="AQ274" s="242" t="str">
        <f t="shared" si="90"/>
        <v>-</v>
      </c>
      <c r="AR274" s="245" t="str" cm="1">
        <f t="array" ref="AR274">IF($AM$20="A",
IFERROR(INDEX($BZ$33:$CC$35, $BQ274,), "-"),
IFERROR(INDEX(($BZ$26:$CC$28,$BZ$29:$CC$31), $BQ274, , $BR274), "-"))</f>
        <v>-</v>
      </c>
      <c r="AS274" s="245"/>
      <c r="AT274" s="245"/>
      <c r="AU274" s="245"/>
      <c r="AV274" s="246" t="str" cm="1">
        <f t="array" ref="AV274">IF($AM$20="A",
IFERROR(INDEX($CE$33:$CE$35, $BQ274), "-"),
IFERROR(INDEX(($CE$26:$CE$28, $CE$29:$CE$31), $BQ274, , $BR274), "-"))</f>
        <v>-</v>
      </c>
      <c r="AW274" s="242" t="str">
        <f t="shared" si="91"/>
        <v>-</v>
      </c>
      <c r="AX274" s="242" t="str">
        <f t="shared" si="91"/>
        <v>-</v>
      </c>
      <c r="AY274" s="242" t="str">
        <f t="shared" si="91"/>
        <v>-</v>
      </c>
      <c r="AZ274" s="242" t="str">
        <f t="shared" si="91"/>
        <v>-</v>
      </c>
      <c r="BA274" s="242" t="str">
        <f t="shared" si="92"/>
        <v>-</v>
      </c>
      <c r="BB274" s="242" t="str">
        <f t="shared" si="92"/>
        <v>-</v>
      </c>
      <c r="BC274" s="242" t="str">
        <f t="shared" si="92"/>
        <v>-</v>
      </c>
      <c r="BD274" s="242" t="str">
        <f t="shared" si="92"/>
        <v>-</v>
      </c>
      <c r="BE274" s="242" t="str">
        <f t="shared" si="93"/>
        <v>-</v>
      </c>
      <c r="BF274" s="242" t="str">
        <f t="shared" si="93"/>
        <v>-</v>
      </c>
      <c r="BG274" s="242" t="str">
        <f t="shared" si="93"/>
        <v>-</v>
      </c>
      <c r="BH274" s="242" t="str">
        <f t="shared" si="93"/>
        <v>-</v>
      </c>
      <c r="BI274" s="242" t="str">
        <f t="shared" si="94"/>
        <v>-</v>
      </c>
      <c r="BJ274" s="242" t="str">
        <f t="shared" si="94"/>
        <v>-</v>
      </c>
      <c r="BK274" s="242" t="str">
        <f t="shared" si="94"/>
        <v>-</v>
      </c>
      <c r="BL274" s="242" t="str">
        <f t="shared" si="94"/>
        <v>-</v>
      </c>
      <c r="BM274" s="245" t="str" cm="1">
        <f t="array" ref="BM274">IFERROR(INDEX($CD$38:$CD$41, $BT274), "-")</f>
        <v>-</v>
      </c>
      <c r="BN274" s="242" t="str" cm="1">
        <f t="array" ref="BN274">IFERROR(INDEX($CD$38:$CD$41, $BS274), "-")</f>
        <v>-</v>
      </c>
      <c r="BO274" s="242">
        <f t="shared" si="95"/>
        <v>0</v>
      </c>
      <c r="BP274" s="242">
        <f t="shared" si="96"/>
        <v>0</v>
      </c>
      <c r="BQ274" s="247" t="str">
        <f t="shared" si="79"/>
        <v>-</v>
      </c>
      <c r="BR274" s="247" t="str">
        <f t="shared" si="80"/>
        <v>-</v>
      </c>
      <c r="BS274" s="247" t="str">
        <f t="shared" si="81"/>
        <v>-</v>
      </c>
      <c r="BT274" s="247" t="str">
        <f t="shared" si="82"/>
        <v>-</v>
      </c>
      <c r="BU274" s="247">
        <f t="shared" si="97"/>
        <v>0</v>
      </c>
      <c r="BV274" s="247" t="str">
        <f t="shared" si="98"/>
        <v>-</v>
      </c>
      <c r="BW274" s="232"/>
      <c r="CF274" s="232"/>
    </row>
    <row r="275" spans="1:84" ht="12.75" customHeight="1" x14ac:dyDescent="0.2">
      <c r="A275" s="240"/>
      <c r="B275" s="228">
        <v>252</v>
      </c>
      <c r="C275" s="137"/>
      <c r="D275" s="65"/>
      <c r="E275" s="241" t="str">
        <f>IF(ISBLANK(D275), "", VLOOKUP(D275, Z!$A$2:$C$4127, 3, FALSE))</f>
        <v/>
      </c>
      <c r="F275" s="138"/>
      <c r="G275" s="120"/>
      <c r="H275" s="120"/>
      <c r="I275" s="120"/>
      <c r="J275" s="120"/>
      <c r="K275" s="139"/>
      <c r="L275" s="168"/>
      <c r="M275" s="139"/>
      <c r="N275" s="139"/>
      <c r="O275" s="242">
        <f t="shared" si="78"/>
        <v>0</v>
      </c>
      <c r="P275" s="139"/>
      <c r="Q275" s="242">
        <f t="shared" si="83"/>
        <v>0</v>
      </c>
      <c r="R275" s="242" t="str">
        <f t="shared" si="84"/>
        <v>-</v>
      </c>
      <c r="S275" s="140"/>
      <c r="T275" s="141"/>
      <c r="U275" s="120"/>
      <c r="V275" s="139"/>
      <c r="W275" s="166"/>
      <c r="X275" s="243">
        <f t="shared" si="85"/>
        <v>0</v>
      </c>
      <c r="Y275" s="140"/>
      <c r="Z275" s="141"/>
      <c r="AA275" s="139"/>
      <c r="AB275" s="120"/>
      <c r="AC275" s="139"/>
      <c r="AD275" s="166"/>
      <c r="AE275" s="243">
        <f t="shared" si="86"/>
        <v>0</v>
      </c>
      <c r="AF275" s="142"/>
      <c r="AG275" s="137"/>
      <c r="AH275" s="65"/>
      <c r="AI275" s="241" t="str">
        <f>IF(ISBLANK(AH275), "", VLOOKUP(AH275, Z!$A$2:$C$4127, 3, FALSE))</f>
        <v/>
      </c>
      <c r="AJ275" s="143"/>
      <c r="AK275" s="244">
        <f t="shared" si="87"/>
        <v>0</v>
      </c>
      <c r="AL275" s="232"/>
      <c r="AM275" s="242">
        <f t="shared" si="88"/>
        <v>0</v>
      </c>
      <c r="AN275" s="228">
        <f>15</f>
        <v>15</v>
      </c>
      <c r="AO275" s="228">
        <v>0.75</v>
      </c>
      <c r="AP275" s="242" t="str">
        <f t="shared" si="89"/>
        <v>-</v>
      </c>
      <c r="AQ275" s="242" t="str">
        <f t="shared" si="90"/>
        <v>-</v>
      </c>
      <c r="AR275" s="245" t="str" cm="1">
        <f t="array" ref="AR275">IF($AM$20="A",
IFERROR(INDEX($BZ$33:$CC$35, $BQ275,), "-"),
IFERROR(INDEX(($BZ$26:$CC$28,$BZ$29:$CC$31), $BQ275, , $BR275), "-"))</f>
        <v>-</v>
      </c>
      <c r="AS275" s="245"/>
      <c r="AT275" s="245"/>
      <c r="AU275" s="245"/>
      <c r="AV275" s="246" t="str" cm="1">
        <f t="array" ref="AV275">IF($AM$20="A",
IFERROR(INDEX($CE$33:$CE$35, $BQ275), "-"),
IFERROR(INDEX(($CE$26:$CE$28, $CE$29:$CE$31), $BQ275, , $BR275), "-"))</f>
        <v>-</v>
      </c>
      <c r="AW275" s="242" t="str">
        <f t="shared" si="91"/>
        <v>-</v>
      </c>
      <c r="AX275" s="242" t="str">
        <f t="shared" si="91"/>
        <v>-</v>
      </c>
      <c r="AY275" s="242" t="str">
        <f t="shared" si="91"/>
        <v>-</v>
      </c>
      <c r="AZ275" s="242" t="str">
        <f t="shared" si="91"/>
        <v>-</v>
      </c>
      <c r="BA275" s="242" t="str">
        <f t="shared" si="92"/>
        <v>-</v>
      </c>
      <c r="BB275" s="242" t="str">
        <f t="shared" si="92"/>
        <v>-</v>
      </c>
      <c r="BC275" s="242" t="str">
        <f t="shared" si="92"/>
        <v>-</v>
      </c>
      <c r="BD275" s="242" t="str">
        <f t="shared" si="92"/>
        <v>-</v>
      </c>
      <c r="BE275" s="242" t="str">
        <f t="shared" si="93"/>
        <v>-</v>
      </c>
      <c r="BF275" s="242" t="str">
        <f t="shared" si="93"/>
        <v>-</v>
      </c>
      <c r="BG275" s="242" t="str">
        <f t="shared" si="93"/>
        <v>-</v>
      </c>
      <c r="BH275" s="242" t="str">
        <f t="shared" si="93"/>
        <v>-</v>
      </c>
      <c r="BI275" s="242" t="str">
        <f t="shared" si="94"/>
        <v>-</v>
      </c>
      <c r="BJ275" s="242" t="str">
        <f t="shared" si="94"/>
        <v>-</v>
      </c>
      <c r="BK275" s="242" t="str">
        <f t="shared" si="94"/>
        <v>-</v>
      </c>
      <c r="BL275" s="242" t="str">
        <f t="shared" si="94"/>
        <v>-</v>
      </c>
      <c r="BM275" s="245" t="str" cm="1">
        <f t="array" ref="BM275">IFERROR(INDEX($CD$38:$CD$41, $BT275), "-")</f>
        <v>-</v>
      </c>
      <c r="BN275" s="242" t="str" cm="1">
        <f t="array" ref="BN275">IFERROR(INDEX($CD$38:$CD$41, $BS275), "-")</f>
        <v>-</v>
      </c>
      <c r="BO275" s="242">
        <f t="shared" si="95"/>
        <v>0</v>
      </c>
      <c r="BP275" s="242">
        <f t="shared" si="96"/>
        <v>0</v>
      </c>
      <c r="BQ275" s="247" t="str">
        <f t="shared" si="79"/>
        <v>-</v>
      </c>
      <c r="BR275" s="247" t="str">
        <f t="shared" si="80"/>
        <v>-</v>
      </c>
      <c r="BS275" s="247" t="str">
        <f t="shared" si="81"/>
        <v>-</v>
      </c>
      <c r="BT275" s="247" t="str">
        <f t="shared" si="82"/>
        <v>-</v>
      </c>
      <c r="BU275" s="247">
        <f t="shared" si="97"/>
        <v>0</v>
      </c>
      <c r="BV275" s="247" t="str">
        <f t="shared" si="98"/>
        <v>-</v>
      </c>
      <c r="BW275" s="232"/>
      <c r="CF275" s="232"/>
    </row>
    <row r="276" spans="1:84" ht="12.75" customHeight="1" x14ac:dyDescent="0.2">
      <c r="A276" s="240"/>
      <c r="B276" s="228">
        <v>253</v>
      </c>
      <c r="C276" s="137"/>
      <c r="D276" s="65"/>
      <c r="E276" s="241" t="str">
        <f>IF(ISBLANK(D276), "", VLOOKUP(D276, Z!$A$2:$C$4127, 3, FALSE))</f>
        <v/>
      </c>
      <c r="F276" s="138"/>
      <c r="G276" s="120"/>
      <c r="H276" s="120"/>
      <c r="I276" s="120"/>
      <c r="J276" s="120"/>
      <c r="K276" s="139"/>
      <c r="L276" s="168"/>
      <c r="M276" s="139"/>
      <c r="N276" s="139"/>
      <c r="O276" s="242">
        <f t="shared" si="78"/>
        <v>0</v>
      </c>
      <c r="P276" s="139"/>
      <c r="Q276" s="242">
        <f t="shared" si="83"/>
        <v>0</v>
      </c>
      <c r="R276" s="242" t="str">
        <f t="shared" si="84"/>
        <v>-</v>
      </c>
      <c r="S276" s="140"/>
      <c r="T276" s="141"/>
      <c r="U276" s="120"/>
      <c r="V276" s="139"/>
      <c r="W276" s="166"/>
      <c r="X276" s="243">
        <f t="shared" si="85"/>
        <v>0</v>
      </c>
      <c r="Y276" s="140"/>
      <c r="Z276" s="141"/>
      <c r="AA276" s="139"/>
      <c r="AB276" s="120"/>
      <c r="AC276" s="139"/>
      <c r="AD276" s="166"/>
      <c r="AE276" s="243">
        <f t="shared" si="86"/>
        <v>0</v>
      </c>
      <c r="AF276" s="142"/>
      <c r="AG276" s="137"/>
      <c r="AH276" s="65"/>
      <c r="AI276" s="241" t="str">
        <f>IF(ISBLANK(AH276), "", VLOOKUP(AH276, Z!$A$2:$C$4127, 3, FALSE))</f>
        <v/>
      </c>
      <c r="AJ276" s="143"/>
      <c r="AK276" s="244">
        <f t="shared" si="87"/>
        <v>0</v>
      </c>
      <c r="AL276" s="232"/>
      <c r="AM276" s="242">
        <f t="shared" si="88"/>
        <v>0</v>
      </c>
      <c r="AN276" s="228">
        <f>15</f>
        <v>15</v>
      </c>
      <c r="AO276" s="228">
        <v>0.75</v>
      </c>
      <c r="AP276" s="242" t="str">
        <f t="shared" si="89"/>
        <v>-</v>
      </c>
      <c r="AQ276" s="242" t="str">
        <f t="shared" si="90"/>
        <v>-</v>
      </c>
      <c r="AR276" s="245" t="str" cm="1">
        <f t="array" ref="AR276">IF($AM$20="A",
IFERROR(INDEX($BZ$33:$CC$35, $BQ276,), "-"),
IFERROR(INDEX(($BZ$26:$CC$28,$BZ$29:$CC$31), $BQ276, , $BR276), "-"))</f>
        <v>-</v>
      </c>
      <c r="AS276" s="245"/>
      <c r="AT276" s="245"/>
      <c r="AU276" s="245"/>
      <c r="AV276" s="246" t="str" cm="1">
        <f t="array" ref="AV276">IF($AM$20="A",
IFERROR(INDEX($CE$33:$CE$35, $BQ276), "-"),
IFERROR(INDEX(($CE$26:$CE$28, $CE$29:$CE$31), $BQ276, , $BR276), "-"))</f>
        <v>-</v>
      </c>
      <c r="AW276" s="242" t="str">
        <f t="shared" si="91"/>
        <v>-</v>
      </c>
      <c r="AX276" s="242" t="str">
        <f t="shared" si="91"/>
        <v>-</v>
      </c>
      <c r="AY276" s="242" t="str">
        <f t="shared" si="91"/>
        <v>-</v>
      </c>
      <c r="AZ276" s="242" t="str">
        <f t="shared" si="91"/>
        <v>-</v>
      </c>
      <c r="BA276" s="242" t="str">
        <f t="shared" si="92"/>
        <v>-</v>
      </c>
      <c r="BB276" s="242" t="str">
        <f t="shared" si="92"/>
        <v>-</v>
      </c>
      <c r="BC276" s="242" t="str">
        <f t="shared" si="92"/>
        <v>-</v>
      </c>
      <c r="BD276" s="242" t="str">
        <f t="shared" si="92"/>
        <v>-</v>
      </c>
      <c r="BE276" s="242" t="str">
        <f t="shared" si="93"/>
        <v>-</v>
      </c>
      <c r="BF276" s="242" t="str">
        <f t="shared" si="93"/>
        <v>-</v>
      </c>
      <c r="BG276" s="242" t="str">
        <f t="shared" si="93"/>
        <v>-</v>
      </c>
      <c r="BH276" s="242" t="str">
        <f t="shared" si="93"/>
        <v>-</v>
      </c>
      <c r="BI276" s="242" t="str">
        <f t="shared" si="94"/>
        <v>-</v>
      </c>
      <c r="BJ276" s="242" t="str">
        <f t="shared" si="94"/>
        <v>-</v>
      </c>
      <c r="BK276" s="242" t="str">
        <f t="shared" si="94"/>
        <v>-</v>
      </c>
      <c r="BL276" s="242" t="str">
        <f t="shared" si="94"/>
        <v>-</v>
      </c>
      <c r="BM276" s="245" t="str" cm="1">
        <f t="array" ref="BM276">IFERROR(INDEX($CD$38:$CD$41, $BT276), "-")</f>
        <v>-</v>
      </c>
      <c r="BN276" s="242" t="str" cm="1">
        <f t="array" ref="BN276">IFERROR(INDEX($CD$38:$CD$41, $BS276), "-")</f>
        <v>-</v>
      </c>
      <c r="BO276" s="242">
        <f t="shared" si="95"/>
        <v>0</v>
      </c>
      <c r="BP276" s="242">
        <f t="shared" si="96"/>
        <v>0</v>
      </c>
      <c r="BQ276" s="247" t="str">
        <f t="shared" si="79"/>
        <v>-</v>
      </c>
      <c r="BR276" s="247" t="str">
        <f t="shared" si="80"/>
        <v>-</v>
      </c>
      <c r="BS276" s="247" t="str">
        <f t="shared" si="81"/>
        <v>-</v>
      </c>
      <c r="BT276" s="247" t="str">
        <f t="shared" si="82"/>
        <v>-</v>
      </c>
      <c r="BU276" s="247">
        <f t="shared" si="97"/>
        <v>0</v>
      </c>
      <c r="BV276" s="247" t="str">
        <f t="shared" si="98"/>
        <v>-</v>
      </c>
      <c r="BW276" s="232"/>
      <c r="CF276" s="232"/>
    </row>
    <row r="277" spans="1:84" ht="12.75" customHeight="1" x14ac:dyDescent="0.2">
      <c r="A277" s="240"/>
      <c r="B277" s="228">
        <v>254</v>
      </c>
      <c r="C277" s="137"/>
      <c r="D277" s="65"/>
      <c r="E277" s="241" t="str">
        <f>IF(ISBLANK(D277), "", VLOOKUP(D277, Z!$A$2:$C$4127, 3, FALSE))</f>
        <v/>
      </c>
      <c r="F277" s="138"/>
      <c r="G277" s="120"/>
      <c r="H277" s="120"/>
      <c r="I277" s="120"/>
      <c r="J277" s="120"/>
      <c r="K277" s="139"/>
      <c r="L277" s="168"/>
      <c r="M277" s="139"/>
      <c r="N277" s="139"/>
      <c r="O277" s="242">
        <f t="shared" si="78"/>
        <v>0</v>
      </c>
      <c r="P277" s="139"/>
      <c r="Q277" s="242">
        <f t="shared" si="83"/>
        <v>0</v>
      </c>
      <c r="R277" s="242" t="str">
        <f t="shared" si="84"/>
        <v>-</v>
      </c>
      <c r="S277" s="140"/>
      <c r="T277" s="141"/>
      <c r="U277" s="120"/>
      <c r="V277" s="139"/>
      <c r="W277" s="166"/>
      <c r="X277" s="243">
        <f t="shared" si="85"/>
        <v>0</v>
      </c>
      <c r="Y277" s="140"/>
      <c r="Z277" s="141"/>
      <c r="AA277" s="139"/>
      <c r="AB277" s="120"/>
      <c r="AC277" s="139"/>
      <c r="AD277" s="166"/>
      <c r="AE277" s="243">
        <f t="shared" si="86"/>
        <v>0</v>
      </c>
      <c r="AF277" s="142"/>
      <c r="AG277" s="137"/>
      <c r="AH277" s="65"/>
      <c r="AI277" s="241" t="str">
        <f>IF(ISBLANK(AH277), "", VLOOKUP(AH277, Z!$A$2:$C$4127, 3, FALSE))</f>
        <v/>
      </c>
      <c r="AJ277" s="143"/>
      <c r="AK277" s="244">
        <f t="shared" si="87"/>
        <v>0</v>
      </c>
      <c r="AL277" s="232"/>
      <c r="AM277" s="242">
        <f t="shared" si="88"/>
        <v>0</v>
      </c>
      <c r="AN277" s="228">
        <f>15</f>
        <v>15</v>
      </c>
      <c r="AO277" s="228">
        <v>0.75</v>
      </c>
      <c r="AP277" s="242" t="str">
        <f t="shared" si="89"/>
        <v>-</v>
      </c>
      <c r="AQ277" s="242" t="str">
        <f t="shared" si="90"/>
        <v>-</v>
      </c>
      <c r="AR277" s="245" t="str" cm="1">
        <f t="array" ref="AR277">IF($AM$20="A",
IFERROR(INDEX($BZ$33:$CC$35, $BQ277,), "-"),
IFERROR(INDEX(($BZ$26:$CC$28,$BZ$29:$CC$31), $BQ277, , $BR277), "-"))</f>
        <v>-</v>
      </c>
      <c r="AS277" s="245"/>
      <c r="AT277" s="245"/>
      <c r="AU277" s="245"/>
      <c r="AV277" s="246" t="str" cm="1">
        <f t="array" ref="AV277">IF($AM$20="A",
IFERROR(INDEX($CE$33:$CE$35, $BQ277), "-"),
IFERROR(INDEX(($CE$26:$CE$28, $CE$29:$CE$31), $BQ277, , $BR277), "-"))</f>
        <v>-</v>
      </c>
      <c r="AW277" s="242" t="str">
        <f t="shared" si="91"/>
        <v>-</v>
      </c>
      <c r="AX277" s="242" t="str">
        <f t="shared" si="91"/>
        <v>-</v>
      </c>
      <c r="AY277" s="242" t="str">
        <f t="shared" si="91"/>
        <v>-</v>
      </c>
      <c r="AZ277" s="242" t="str">
        <f t="shared" si="91"/>
        <v>-</v>
      </c>
      <c r="BA277" s="242" t="str">
        <f t="shared" si="92"/>
        <v>-</v>
      </c>
      <c r="BB277" s="242" t="str">
        <f t="shared" si="92"/>
        <v>-</v>
      </c>
      <c r="BC277" s="242" t="str">
        <f t="shared" si="92"/>
        <v>-</v>
      </c>
      <c r="BD277" s="242" t="str">
        <f t="shared" si="92"/>
        <v>-</v>
      </c>
      <c r="BE277" s="242" t="str">
        <f t="shared" si="93"/>
        <v>-</v>
      </c>
      <c r="BF277" s="242" t="str">
        <f t="shared" si="93"/>
        <v>-</v>
      </c>
      <c r="BG277" s="242" t="str">
        <f t="shared" si="93"/>
        <v>-</v>
      </c>
      <c r="BH277" s="242" t="str">
        <f t="shared" si="93"/>
        <v>-</v>
      </c>
      <c r="BI277" s="242" t="str">
        <f t="shared" si="94"/>
        <v>-</v>
      </c>
      <c r="BJ277" s="242" t="str">
        <f t="shared" si="94"/>
        <v>-</v>
      </c>
      <c r="BK277" s="242" t="str">
        <f t="shared" si="94"/>
        <v>-</v>
      </c>
      <c r="BL277" s="242" t="str">
        <f t="shared" si="94"/>
        <v>-</v>
      </c>
      <c r="BM277" s="245" t="str" cm="1">
        <f t="array" ref="BM277">IFERROR(INDEX($CD$38:$CD$41, $BT277), "-")</f>
        <v>-</v>
      </c>
      <c r="BN277" s="242" t="str" cm="1">
        <f t="array" ref="BN277">IFERROR(INDEX($CD$38:$CD$41, $BS277), "-")</f>
        <v>-</v>
      </c>
      <c r="BO277" s="242">
        <f t="shared" si="95"/>
        <v>0</v>
      </c>
      <c r="BP277" s="242">
        <f t="shared" si="96"/>
        <v>0</v>
      </c>
      <c r="BQ277" s="247" t="str">
        <f t="shared" si="79"/>
        <v>-</v>
      </c>
      <c r="BR277" s="247" t="str">
        <f t="shared" si="80"/>
        <v>-</v>
      </c>
      <c r="BS277" s="247" t="str">
        <f t="shared" si="81"/>
        <v>-</v>
      </c>
      <c r="BT277" s="247" t="str">
        <f t="shared" si="82"/>
        <v>-</v>
      </c>
      <c r="BU277" s="247">
        <f t="shared" si="97"/>
        <v>0</v>
      </c>
      <c r="BV277" s="247" t="str">
        <f t="shared" si="98"/>
        <v>-</v>
      </c>
      <c r="BW277" s="232"/>
      <c r="CF277" s="232"/>
    </row>
    <row r="278" spans="1:84" ht="12.75" customHeight="1" x14ac:dyDescent="0.2">
      <c r="A278" s="240"/>
      <c r="B278" s="228">
        <v>255</v>
      </c>
      <c r="C278" s="137"/>
      <c r="D278" s="65"/>
      <c r="E278" s="241" t="str">
        <f>IF(ISBLANK(D278), "", VLOOKUP(D278, Z!$A$2:$C$4127, 3, FALSE))</f>
        <v/>
      </c>
      <c r="F278" s="138"/>
      <c r="G278" s="120"/>
      <c r="H278" s="120"/>
      <c r="I278" s="120"/>
      <c r="J278" s="120"/>
      <c r="K278" s="139"/>
      <c r="L278" s="168"/>
      <c r="M278" s="139"/>
      <c r="N278" s="139"/>
      <c r="O278" s="242">
        <f t="shared" si="78"/>
        <v>0</v>
      </c>
      <c r="P278" s="139"/>
      <c r="Q278" s="242">
        <f t="shared" si="83"/>
        <v>0</v>
      </c>
      <c r="R278" s="242" t="str">
        <f t="shared" si="84"/>
        <v>-</v>
      </c>
      <c r="S278" s="140"/>
      <c r="T278" s="141"/>
      <c r="U278" s="120"/>
      <c r="V278" s="139"/>
      <c r="W278" s="166"/>
      <c r="X278" s="243">
        <f t="shared" si="85"/>
        <v>0</v>
      </c>
      <c r="Y278" s="140"/>
      <c r="Z278" s="141"/>
      <c r="AA278" s="139"/>
      <c r="AB278" s="120"/>
      <c r="AC278" s="139"/>
      <c r="AD278" s="166"/>
      <c r="AE278" s="243">
        <f t="shared" si="86"/>
        <v>0</v>
      </c>
      <c r="AF278" s="142"/>
      <c r="AG278" s="137"/>
      <c r="AH278" s="65"/>
      <c r="AI278" s="241" t="str">
        <f>IF(ISBLANK(AH278), "", VLOOKUP(AH278, Z!$A$2:$C$4127, 3, FALSE))</f>
        <v/>
      </c>
      <c r="AJ278" s="143"/>
      <c r="AK278" s="244">
        <f t="shared" si="87"/>
        <v>0</v>
      </c>
      <c r="AL278" s="232"/>
      <c r="AM278" s="242">
        <f t="shared" si="88"/>
        <v>0</v>
      </c>
      <c r="AN278" s="228">
        <f>15</f>
        <v>15</v>
      </c>
      <c r="AO278" s="228">
        <v>0.75</v>
      </c>
      <c r="AP278" s="242" t="str">
        <f t="shared" si="89"/>
        <v>-</v>
      </c>
      <c r="AQ278" s="242" t="str">
        <f t="shared" si="90"/>
        <v>-</v>
      </c>
      <c r="AR278" s="245" t="str" cm="1">
        <f t="array" ref="AR278">IF($AM$20="A",
IFERROR(INDEX($BZ$33:$CC$35, $BQ278,), "-"),
IFERROR(INDEX(($BZ$26:$CC$28,$BZ$29:$CC$31), $BQ278, , $BR278), "-"))</f>
        <v>-</v>
      </c>
      <c r="AS278" s="245"/>
      <c r="AT278" s="245"/>
      <c r="AU278" s="245"/>
      <c r="AV278" s="246" t="str" cm="1">
        <f t="array" ref="AV278">IF($AM$20="A",
IFERROR(INDEX($CE$33:$CE$35, $BQ278), "-"),
IFERROR(INDEX(($CE$26:$CE$28, $CE$29:$CE$31), $BQ278, , $BR278), "-"))</f>
        <v>-</v>
      </c>
      <c r="AW278" s="242" t="str">
        <f t="shared" si="91"/>
        <v>-</v>
      </c>
      <c r="AX278" s="242" t="str">
        <f t="shared" si="91"/>
        <v>-</v>
      </c>
      <c r="AY278" s="242" t="str">
        <f t="shared" si="91"/>
        <v>-</v>
      </c>
      <c r="AZ278" s="242" t="str">
        <f t="shared" si="91"/>
        <v>-</v>
      </c>
      <c r="BA278" s="242" t="str">
        <f t="shared" si="92"/>
        <v>-</v>
      </c>
      <c r="BB278" s="242" t="str">
        <f t="shared" si="92"/>
        <v>-</v>
      </c>
      <c r="BC278" s="242" t="str">
        <f t="shared" si="92"/>
        <v>-</v>
      </c>
      <c r="BD278" s="242" t="str">
        <f t="shared" si="92"/>
        <v>-</v>
      </c>
      <c r="BE278" s="242" t="str">
        <f t="shared" si="93"/>
        <v>-</v>
      </c>
      <c r="BF278" s="242" t="str">
        <f t="shared" si="93"/>
        <v>-</v>
      </c>
      <c r="BG278" s="242" t="str">
        <f t="shared" si="93"/>
        <v>-</v>
      </c>
      <c r="BH278" s="242" t="str">
        <f t="shared" si="93"/>
        <v>-</v>
      </c>
      <c r="BI278" s="242" t="str">
        <f t="shared" si="94"/>
        <v>-</v>
      </c>
      <c r="BJ278" s="242" t="str">
        <f t="shared" si="94"/>
        <v>-</v>
      </c>
      <c r="BK278" s="242" t="str">
        <f t="shared" si="94"/>
        <v>-</v>
      </c>
      <c r="BL278" s="242" t="str">
        <f t="shared" si="94"/>
        <v>-</v>
      </c>
      <c r="BM278" s="245" t="str" cm="1">
        <f t="array" ref="BM278">IFERROR(INDEX($CD$38:$CD$41, $BT278), "-")</f>
        <v>-</v>
      </c>
      <c r="BN278" s="242" t="str" cm="1">
        <f t="array" ref="BN278">IFERROR(INDEX($CD$38:$CD$41, $BS278), "-")</f>
        <v>-</v>
      </c>
      <c r="BO278" s="242">
        <f t="shared" si="95"/>
        <v>0</v>
      </c>
      <c r="BP278" s="242">
        <f t="shared" si="96"/>
        <v>0</v>
      </c>
      <c r="BQ278" s="247" t="str">
        <f t="shared" si="79"/>
        <v>-</v>
      </c>
      <c r="BR278" s="247" t="str">
        <f t="shared" si="80"/>
        <v>-</v>
      </c>
      <c r="BS278" s="247" t="str">
        <f t="shared" si="81"/>
        <v>-</v>
      </c>
      <c r="BT278" s="247" t="str">
        <f t="shared" si="82"/>
        <v>-</v>
      </c>
      <c r="BU278" s="247">
        <f t="shared" si="97"/>
        <v>0</v>
      </c>
      <c r="BV278" s="247" t="str">
        <f t="shared" si="98"/>
        <v>-</v>
      </c>
      <c r="BW278" s="232"/>
      <c r="CF278" s="232"/>
    </row>
    <row r="279" spans="1:84" ht="12.75" customHeight="1" x14ac:dyDescent="0.2">
      <c r="A279" s="240"/>
      <c r="B279" s="228">
        <v>256</v>
      </c>
      <c r="C279" s="137"/>
      <c r="D279" s="65"/>
      <c r="E279" s="241" t="str">
        <f>IF(ISBLANK(D279), "", VLOOKUP(D279, Z!$A$2:$C$4127, 3, FALSE))</f>
        <v/>
      </c>
      <c r="F279" s="138"/>
      <c r="G279" s="120"/>
      <c r="H279" s="120"/>
      <c r="I279" s="120"/>
      <c r="J279" s="120"/>
      <c r="K279" s="139"/>
      <c r="L279" s="168"/>
      <c r="M279" s="139"/>
      <c r="N279" s="139"/>
      <c r="O279" s="242">
        <f t="shared" si="78"/>
        <v>0</v>
      </c>
      <c r="P279" s="139"/>
      <c r="Q279" s="242">
        <f t="shared" si="83"/>
        <v>0</v>
      </c>
      <c r="R279" s="242" t="str">
        <f t="shared" si="84"/>
        <v>-</v>
      </c>
      <c r="S279" s="140"/>
      <c r="T279" s="141"/>
      <c r="U279" s="120"/>
      <c r="V279" s="139"/>
      <c r="W279" s="166"/>
      <c r="X279" s="243">
        <f t="shared" si="85"/>
        <v>0</v>
      </c>
      <c r="Y279" s="140"/>
      <c r="Z279" s="141"/>
      <c r="AA279" s="139"/>
      <c r="AB279" s="120"/>
      <c r="AC279" s="139"/>
      <c r="AD279" s="166"/>
      <c r="AE279" s="243">
        <f t="shared" si="86"/>
        <v>0</v>
      </c>
      <c r="AF279" s="142"/>
      <c r="AG279" s="137"/>
      <c r="AH279" s="65"/>
      <c r="AI279" s="241" t="str">
        <f>IF(ISBLANK(AH279), "", VLOOKUP(AH279, Z!$A$2:$C$4127, 3, FALSE))</f>
        <v/>
      </c>
      <c r="AJ279" s="143"/>
      <c r="AK279" s="244">
        <f t="shared" si="87"/>
        <v>0</v>
      </c>
      <c r="AL279" s="232"/>
      <c r="AM279" s="242">
        <f t="shared" si="88"/>
        <v>0</v>
      </c>
      <c r="AN279" s="228">
        <f>15</f>
        <v>15</v>
      </c>
      <c r="AO279" s="228">
        <v>0.75</v>
      </c>
      <c r="AP279" s="242" t="str">
        <f t="shared" si="89"/>
        <v>-</v>
      </c>
      <c r="AQ279" s="242" t="str">
        <f t="shared" si="90"/>
        <v>-</v>
      </c>
      <c r="AR279" s="245" t="str" cm="1">
        <f t="array" ref="AR279">IF($AM$20="A",
IFERROR(INDEX($BZ$33:$CC$35, $BQ279,), "-"),
IFERROR(INDEX(($BZ$26:$CC$28,$BZ$29:$CC$31), $BQ279, , $BR279), "-"))</f>
        <v>-</v>
      </c>
      <c r="AS279" s="245"/>
      <c r="AT279" s="245"/>
      <c r="AU279" s="245"/>
      <c r="AV279" s="246" t="str" cm="1">
        <f t="array" ref="AV279">IF($AM$20="A",
IFERROR(INDEX($CE$33:$CE$35, $BQ279), "-"),
IFERROR(INDEX(($CE$26:$CE$28, $CE$29:$CE$31), $BQ279, , $BR279), "-"))</f>
        <v>-</v>
      </c>
      <c r="AW279" s="242" t="str">
        <f t="shared" si="91"/>
        <v>-</v>
      </c>
      <c r="AX279" s="242" t="str">
        <f t="shared" si="91"/>
        <v>-</v>
      </c>
      <c r="AY279" s="242" t="str">
        <f t="shared" si="91"/>
        <v>-</v>
      </c>
      <c r="AZ279" s="242" t="str">
        <f t="shared" si="91"/>
        <v>-</v>
      </c>
      <c r="BA279" s="242" t="str">
        <f t="shared" si="92"/>
        <v>-</v>
      </c>
      <c r="BB279" s="242" t="str">
        <f t="shared" si="92"/>
        <v>-</v>
      </c>
      <c r="BC279" s="242" t="str">
        <f t="shared" si="92"/>
        <v>-</v>
      </c>
      <c r="BD279" s="242" t="str">
        <f t="shared" si="92"/>
        <v>-</v>
      </c>
      <c r="BE279" s="242" t="str">
        <f t="shared" si="93"/>
        <v>-</v>
      </c>
      <c r="BF279" s="242" t="str">
        <f t="shared" si="93"/>
        <v>-</v>
      </c>
      <c r="BG279" s="242" t="str">
        <f t="shared" si="93"/>
        <v>-</v>
      </c>
      <c r="BH279" s="242" t="str">
        <f t="shared" si="93"/>
        <v>-</v>
      </c>
      <c r="BI279" s="242" t="str">
        <f t="shared" si="94"/>
        <v>-</v>
      </c>
      <c r="BJ279" s="242" t="str">
        <f t="shared" si="94"/>
        <v>-</v>
      </c>
      <c r="BK279" s="242" t="str">
        <f t="shared" si="94"/>
        <v>-</v>
      </c>
      <c r="BL279" s="242" t="str">
        <f t="shared" si="94"/>
        <v>-</v>
      </c>
      <c r="BM279" s="245" t="str" cm="1">
        <f t="array" ref="BM279">IFERROR(INDEX($CD$38:$CD$41, $BT279), "-")</f>
        <v>-</v>
      </c>
      <c r="BN279" s="242" t="str" cm="1">
        <f t="array" ref="BN279">IFERROR(INDEX($CD$38:$CD$41, $BS279), "-")</f>
        <v>-</v>
      </c>
      <c r="BO279" s="242">
        <f t="shared" si="95"/>
        <v>0</v>
      </c>
      <c r="BP279" s="242">
        <f t="shared" si="96"/>
        <v>0</v>
      </c>
      <c r="BQ279" s="247" t="str">
        <f t="shared" si="79"/>
        <v>-</v>
      </c>
      <c r="BR279" s="247" t="str">
        <f t="shared" si="80"/>
        <v>-</v>
      </c>
      <c r="BS279" s="247" t="str">
        <f t="shared" si="81"/>
        <v>-</v>
      </c>
      <c r="BT279" s="247" t="str">
        <f t="shared" si="82"/>
        <v>-</v>
      </c>
      <c r="BU279" s="247">
        <f t="shared" si="97"/>
        <v>0</v>
      </c>
      <c r="BV279" s="247" t="str">
        <f t="shared" si="98"/>
        <v>-</v>
      </c>
      <c r="BW279" s="232"/>
      <c r="CF279" s="232"/>
    </row>
    <row r="280" spans="1:84" ht="12.75" customHeight="1" x14ac:dyDescent="0.2">
      <c r="A280" s="240"/>
      <c r="B280" s="228">
        <v>257</v>
      </c>
      <c r="C280" s="137"/>
      <c r="D280" s="65"/>
      <c r="E280" s="241" t="str">
        <f>IF(ISBLANK(D280), "", VLOOKUP(D280, Z!$A$2:$C$4127, 3, FALSE))</f>
        <v/>
      </c>
      <c r="F280" s="138"/>
      <c r="G280" s="120"/>
      <c r="H280" s="120"/>
      <c r="I280" s="120"/>
      <c r="J280" s="120"/>
      <c r="K280" s="139"/>
      <c r="L280" s="168"/>
      <c r="M280" s="139"/>
      <c r="N280" s="139"/>
      <c r="O280" s="242">
        <f t="shared" ref="O280:O343" si="99">IFERROR(M280 / (1.18*N280), 0)</f>
        <v>0</v>
      </c>
      <c r="P280" s="139"/>
      <c r="Q280" s="242">
        <f t="shared" si="83"/>
        <v>0</v>
      </c>
      <c r="R280" s="242" t="str">
        <f t="shared" si="84"/>
        <v>-</v>
      </c>
      <c r="S280" s="140"/>
      <c r="T280" s="141"/>
      <c r="U280" s="120"/>
      <c r="V280" s="139"/>
      <c r="W280" s="166"/>
      <c r="X280" s="243">
        <f t="shared" si="85"/>
        <v>0</v>
      </c>
      <c r="Y280" s="140"/>
      <c r="Z280" s="141"/>
      <c r="AA280" s="139"/>
      <c r="AB280" s="120"/>
      <c r="AC280" s="139"/>
      <c r="AD280" s="166"/>
      <c r="AE280" s="243">
        <f t="shared" si="86"/>
        <v>0</v>
      </c>
      <c r="AF280" s="142"/>
      <c r="AG280" s="137"/>
      <c r="AH280" s="65"/>
      <c r="AI280" s="241" t="str">
        <f>IF(ISBLANK(AH280), "", VLOOKUP(AH280, Z!$A$2:$C$4127, 3, FALSE))</f>
        <v/>
      </c>
      <c r="AJ280" s="143"/>
      <c r="AK280" s="244">
        <f t="shared" si="87"/>
        <v>0</v>
      </c>
      <c r="AL280" s="232"/>
      <c r="AM280" s="242">
        <f t="shared" si="88"/>
        <v>0</v>
      </c>
      <c r="AN280" s="228">
        <f>15</f>
        <v>15</v>
      </c>
      <c r="AO280" s="228">
        <v>0.75</v>
      </c>
      <c r="AP280" s="242" t="str">
        <f t="shared" si="89"/>
        <v>-</v>
      </c>
      <c r="AQ280" s="242" t="str">
        <f t="shared" si="90"/>
        <v>-</v>
      </c>
      <c r="AR280" s="245" t="str" cm="1">
        <f t="array" ref="AR280">IF($AM$20="A",
IFERROR(INDEX($BZ$33:$CC$35, $BQ280,), "-"),
IFERROR(INDEX(($BZ$26:$CC$28,$BZ$29:$CC$31), $BQ280, , $BR280), "-"))</f>
        <v>-</v>
      </c>
      <c r="AS280" s="245"/>
      <c r="AT280" s="245"/>
      <c r="AU280" s="245"/>
      <c r="AV280" s="246" t="str" cm="1">
        <f t="array" ref="AV280">IF($AM$20="A",
IFERROR(INDEX($CE$33:$CE$35, $BQ280), "-"),
IFERROR(INDEX(($CE$26:$CE$28, $CE$29:$CE$31), $BQ280, , $BR280), "-"))</f>
        <v>-</v>
      </c>
      <c r="AW280" s="242" t="str">
        <f t="shared" si="91"/>
        <v>-</v>
      </c>
      <c r="AX280" s="242" t="str">
        <f t="shared" si="91"/>
        <v>-</v>
      </c>
      <c r="AY280" s="242" t="str">
        <f t="shared" si="91"/>
        <v>-</v>
      </c>
      <c r="AZ280" s="242" t="str">
        <f t="shared" ref="AX280:AZ343" si="100">IF($BT280=1, $BO280 * (-0.34*AZ$23^2 + 0.67*AZ$23 + 0.67), "-")</f>
        <v>-</v>
      </c>
      <c r="BA280" s="242" t="str">
        <f t="shared" si="92"/>
        <v>-</v>
      </c>
      <c r="BB280" s="242" t="str">
        <f t="shared" si="92"/>
        <v>-</v>
      </c>
      <c r="BC280" s="242" t="str">
        <f t="shared" si="92"/>
        <v>-</v>
      </c>
      <c r="BD280" s="242" t="str">
        <f t="shared" ref="BB280:BD343" si="101">IF($BS280=1, $BP280 * (-0.34*BD$23^2 + 0.67*BD$23 + 0.67), "-")</f>
        <v>-</v>
      </c>
      <c r="BE280" s="242" t="str">
        <f t="shared" si="93"/>
        <v>-</v>
      </c>
      <c r="BF280" s="242" t="str">
        <f t="shared" si="93"/>
        <v>-</v>
      </c>
      <c r="BG280" s="242" t="str">
        <f t="shared" si="93"/>
        <v>-</v>
      </c>
      <c r="BH280" s="242" t="str">
        <f t="shared" ref="BF280:BH343" si="102">IFERROR(BH$23 * (1 - (1-BH$23)/0.75 * (1-$BM280)) * $BO280 * 1 / (-(BH$23^2) + 2*BH$23), "-")</f>
        <v>-</v>
      </c>
      <c r="BI280" s="242" t="str">
        <f t="shared" si="94"/>
        <v>-</v>
      </c>
      <c r="BJ280" s="242" t="str">
        <f t="shared" si="94"/>
        <v>-</v>
      </c>
      <c r="BK280" s="242" t="str">
        <f t="shared" si="94"/>
        <v>-</v>
      </c>
      <c r="BL280" s="242" t="str">
        <f t="shared" ref="BJ280:BL343" si="103">IFERROR(BL$23 * (1 - (1-BL$23)/0.75 * (1-$BN280)) * $BP280 * 1 / (-(BL$23^2) + 2*BL$23), "-")</f>
        <v>-</v>
      </c>
      <c r="BM280" s="245" t="str" cm="1">
        <f t="array" ref="BM280">IFERROR(INDEX($CD$38:$CD$41, $BT280), "-")</f>
        <v>-</v>
      </c>
      <c r="BN280" s="242" t="str" cm="1">
        <f t="array" ref="BN280">IFERROR(INDEX($CD$38:$CD$41, $BS280), "-")</f>
        <v>-</v>
      </c>
      <c r="BO280" s="242">
        <f t="shared" si="95"/>
        <v>0</v>
      </c>
      <c r="BP280" s="242">
        <f t="shared" si="96"/>
        <v>0</v>
      </c>
      <c r="BQ280" s="247" t="str">
        <f t="shared" ref="BQ280:BQ343" si="104">IF($AM$20="A",
IFERROR(MATCH($I280,INDEX(Kat_A,,1),0),IFERROR(MATCH($I280,INDEX(Kat_A,,2),0),IFERROR(MATCH($I280,INDEX(Kat_A,,3),0),"-"))),
IFERROR(MATCH($G280,INDEX(Kat_B,,1),0),IFERROR(MATCH($G280,INDEX(Kat_B,,2),0),IFERROR(MATCH($G280,INDEX(Kat_B,,3),0),"-")))
)</f>
        <v>-</v>
      </c>
      <c r="BR280" s="247" t="str">
        <f t="shared" ref="BR280:BR343" si="105">IF($AM$20="A",
IFERROR(MATCH($J280,INDEX(Sys_A,,1),0),IFERROR(MATCH($J280,INDEX(Sys_A,,2),0),IFERROR(MATCH($J280,INDEX(Sys_A,,3),0),"-"))),
IFERROR(MATCH($H280,INDEX(Sys_B,,1),0),IFERROR(MATCH($H280,INDEX(Sys_B,,2),0),IFERROR(MATCH($H280,INDEX(Sys_B,,3),0),"-")))
)</f>
        <v>-</v>
      </c>
      <c r="BS280" s="247" t="str">
        <f t="shared" ref="BS280:BS343" si="106">IF($AM$20="B", 1, IFERROR(MATCH($U280,INDEX(Reg,,1),0),IFERROR(MATCH($U280,INDEX(Reg,,2),0),IFERROR(MATCH($U280,INDEX(Reg,,3),0),"-"))))</f>
        <v>-</v>
      </c>
      <c r="BT280" s="247" t="str">
        <f t="shared" ref="BT280:BT343" si="107">IF($AM$20="B", 1, IFERROR(MATCH($AB280,INDEX(Reg,,1),0),IFERROR(MATCH($AB280,INDEX(Reg,,2),0),IFERROR(MATCH($AB280,INDEX(Reg,,3),0),"-"))))</f>
        <v>-</v>
      </c>
      <c r="BU280" s="247">
        <f t="shared" si="97"/>
        <v>0</v>
      </c>
      <c r="BV280" s="247" t="str">
        <f t="shared" si="98"/>
        <v>-</v>
      </c>
      <c r="BW280" s="232"/>
      <c r="CF280" s="232"/>
    </row>
    <row r="281" spans="1:84" ht="12.75" customHeight="1" x14ac:dyDescent="0.2">
      <c r="A281" s="240"/>
      <c r="B281" s="228">
        <v>258</v>
      </c>
      <c r="C281" s="137"/>
      <c r="D281" s="65"/>
      <c r="E281" s="241" t="str">
        <f>IF(ISBLANK(D281), "", VLOOKUP(D281, Z!$A$2:$C$4127, 3, FALSE))</f>
        <v/>
      </c>
      <c r="F281" s="138"/>
      <c r="G281" s="120"/>
      <c r="H281" s="120"/>
      <c r="I281" s="120"/>
      <c r="J281" s="120"/>
      <c r="K281" s="139"/>
      <c r="L281" s="168"/>
      <c r="M281" s="139"/>
      <c r="N281" s="139"/>
      <c r="O281" s="242">
        <f t="shared" si="99"/>
        <v>0</v>
      </c>
      <c r="P281" s="139"/>
      <c r="Q281" s="242">
        <f t="shared" ref="Q281:Q344" si="108">P281*O281*9.82/3.6</f>
        <v>0</v>
      </c>
      <c r="R281" s="242" t="str">
        <f t="shared" ref="R281:R344" si="109">BV281</f>
        <v>-</v>
      </c>
      <c r="S281" s="140"/>
      <c r="T281" s="141"/>
      <c r="U281" s="120"/>
      <c r="V281" s="139"/>
      <c r="W281" s="166"/>
      <c r="X281" s="243">
        <f t="shared" ref="X281:X344" si="110">IFERROR(AQ281*1000, 0)</f>
        <v>0</v>
      </c>
      <c r="Y281" s="140"/>
      <c r="Z281" s="141"/>
      <c r="AA281" s="139"/>
      <c r="AB281" s="120"/>
      <c r="AC281" s="139"/>
      <c r="AD281" s="166"/>
      <c r="AE281" s="243">
        <f t="shared" ref="AE281:AE344" si="111">IFERROR(AP281*1000, 0)</f>
        <v>0</v>
      </c>
      <c r="AF281" s="142"/>
      <c r="AG281" s="137"/>
      <c r="AH281" s="65"/>
      <c r="AI281" s="241" t="str">
        <f>IF(ISBLANK(AH281), "", VLOOKUP(AH281, Z!$A$2:$C$4127, 3, FALSE))</f>
        <v/>
      </c>
      <c r="AJ281" s="143"/>
      <c r="AK281" s="244">
        <f t="shared" ref="AK281:AK344" si="112">IFERROR(AM281*1000, 0)</f>
        <v>0</v>
      </c>
      <c r="AL281" s="232"/>
      <c r="AM281" s="242">
        <f t="shared" ref="AM281:AM344" si="113">IFERROR(AO281*AN281*(AQ281-AP281), 0)</f>
        <v>0</v>
      </c>
      <c r="AN281" s="228">
        <f>15</f>
        <v>15</v>
      </c>
      <c r="AO281" s="228">
        <v>0.75</v>
      </c>
      <c r="AP281" s="242" t="str">
        <f t="shared" ref="AP281:AP344" si="114">IFERROR((SUMPRODUCT($AW281:$AZ281,_xlfn.ANCHORARRAY( $AR281)) + SUMPRODUCT($BE281:$BH281,_xlfn.ANCHORARRAY( $AR281))) * $AV281/1000/1000, "-")</f>
        <v>-</v>
      </c>
      <c r="AQ281" s="242" t="str">
        <f t="shared" ref="AQ281:AQ344" si="115">IFERROR((SUMPRODUCT($BA281:$BD281,_xlfn.ANCHORARRAY( $AR281)) + SUMPRODUCT($BI281:$BL281,_xlfn.ANCHORARRAY( $AR281))) * $AV281/1000/1000, "-")</f>
        <v>-</v>
      </c>
      <c r="AR281" s="245" t="str" cm="1">
        <f t="array" ref="AR281">IF($AM$20="A",
IFERROR(INDEX($BZ$33:$CC$35, $BQ281,), "-"),
IFERROR(INDEX(($BZ$26:$CC$28,$BZ$29:$CC$31), $BQ281, , $BR281), "-"))</f>
        <v>-</v>
      </c>
      <c r="AS281" s="245"/>
      <c r="AT281" s="245"/>
      <c r="AU281" s="245"/>
      <c r="AV281" s="246" t="str" cm="1">
        <f t="array" ref="AV281">IF($AM$20="A",
IFERROR(INDEX($CE$33:$CE$35, $BQ281), "-"),
IFERROR(INDEX(($CE$26:$CE$28, $CE$29:$CE$31), $BQ281, , $BR281), "-"))</f>
        <v>-</v>
      </c>
      <c r="AW281" s="242" t="str">
        <f t="shared" ref="AW281:AZ344" si="116">IF($BT281=1, $BO281 * (-0.34*AW$23^2 + 0.67*AW$23 + 0.67), "-")</f>
        <v>-</v>
      </c>
      <c r="AX281" s="242" t="str">
        <f t="shared" si="100"/>
        <v>-</v>
      </c>
      <c r="AY281" s="242" t="str">
        <f t="shared" si="100"/>
        <v>-</v>
      </c>
      <c r="AZ281" s="242" t="str">
        <f t="shared" si="100"/>
        <v>-</v>
      </c>
      <c r="BA281" s="242" t="str">
        <f t="shared" ref="BA281:BD344" si="117">IF($BS281=1, $BP281 * (-0.34*BA$23^2 + 0.67*BA$23 + 0.67), "-")</f>
        <v>-</v>
      </c>
      <c r="BB281" s="242" t="str">
        <f t="shared" si="101"/>
        <v>-</v>
      </c>
      <c r="BC281" s="242" t="str">
        <f t="shared" si="101"/>
        <v>-</v>
      </c>
      <c r="BD281" s="242" t="str">
        <f t="shared" si="101"/>
        <v>-</v>
      </c>
      <c r="BE281" s="242" t="str">
        <f t="shared" ref="BE281:BH344" si="118">IFERROR(BE$23 * (1 - (1-BE$23)/0.75 * (1-$BM281)) * $BO281 * 1 / (-(BE$23^2) + 2*BE$23), "-")</f>
        <v>-</v>
      </c>
      <c r="BF281" s="242" t="str">
        <f t="shared" si="102"/>
        <v>-</v>
      </c>
      <c r="BG281" s="242" t="str">
        <f t="shared" si="102"/>
        <v>-</v>
      </c>
      <c r="BH281" s="242" t="str">
        <f t="shared" si="102"/>
        <v>-</v>
      </c>
      <c r="BI281" s="242" t="str">
        <f t="shared" ref="BI281:BL344" si="119">IFERROR(BI$23 * (1 - (1-BI$23)/0.75 * (1-$BN281)) * $BP281 * 1 / (-(BI$23^2) + 2*BI$23), "-")</f>
        <v>-</v>
      </c>
      <c r="BJ281" s="242" t="str">
        <f t="shared" si="103"/>
        <v>-</v>
      </c>
      <c r="BK281" s="242" t="str">
        <f t="shared" si="103"/>
        <v>-</v>
      </c>
      <c r="BL281" s="242" t="str">
        <f t="shared" si="103"/>
        <v>-</v>
      </c>
      <c r="BM281" s="245" t="str" cm="1">
        <f t="array" ref="BM281">IFERROR(INDEX($CD$38:$CD$41, $BT281), "-")</f>
        <v>-</v>
      </c>
      <c r="BN281" s="242" t="str" cm="1">
        <f t="array" ref="BN281">IFERROR(INDEX($CD$38:$CD$41, $BS281), "-")</f>
        <v>-</v>
      </c>
      <c r="BO281" s="242">
        <f t="shared" ref="BO281:BO344" si="120">IFERROR(IF(ISBLANK(AD281), AC281, AD281), 0)</f>
        <v>0</v>
      </c>
      <c r="BP281" s="242">
        <f t="shared" ref="BP281:BP344" si="121">IFERROR(IF(ISBLANK(W281), V281, W281), 0)</f>
        <v>0</v>
      </c>
      <c r="BQ281" s="247" t="str">
        <f t="shared" si="104"/>
        <v>-</v>
      </c>
      <c r="BR281" s="247" t="str">
        <f t="shared" si="105"/>
        <v>-</v>
      </c>
      <c r="BS281" s="247" t="str">
        <f t="shared" si="106"/>
        <v>-</v>
      </c>
      <c r="BT281" s="247" t="str">
        <f t="shared" si="107"/>
        <v>-</v>
      </c>
      <c r="BU281" s="247">
        <f t="shared" ref="BU281:BU344" si="122">IF($K281&gt;0, $K281, IF($L281&gt;0, 26+0.1*$L281, 0))</f>
        <v>0</v>
      </c>
      <c r="BV281" s="247" t="str">
        <f t="shared" ref="BV281:BV344" si="123">IF(AND(BR281=1, BU281&gt; 0), 0.5*(8+0.2*BU281) + 0.5*(3+0.1*BU281), "-")</f>
        <v>-</v>
      </c>
      <c r="BW281" s="232"/>
      <c r="CF281" s="232"/>
    </row>
    <row r="282" spans="1:84" ht="12.75" customHeight="1" x14ac:dyDescent="0.2">
      <c r="A282" s="240"/>
      <c r="B282" s="228">
        <v>259</v>
      </c>
      <c r="C282" s="137"/>
      <c r="D282" s="65"/>
      <c r="E282" s="241" t="str">
        <f>IF(ISBLANK(D282), "", VLOOKUP(D282, Z!$A$2:$C$4127, 3, FALSE))</f>
        <v/>
      </c>
      <c r="F282" s="138"/>
      <c r="G282" s="120"/>
      <c r="H282" s="120"/>
      <c r="I282" s="120"/>
      <c r="J282" s="120"/>
      <c r="K282" s="139"/>
      <c r="L282" s="168"/>
      <c r="M282" s="139"/>
      <c r="N282" s="139"/>
      <c r="O282" s="242">
        <f t="shared" si="99"/>
        <v>0</v>
      </c>
      <c r="P282" s="139"/>
      <c r="Q282" s="242">
        <f t="shared" si="108"/>
        <v>0</v>
      </c>
      <c r="R282" s="242" t="str">
        <f t="shared" si="109"/>
        <v>-</v>
      </c>
      <c r="S282" s="140"/>
      <c r="T282" s="141"/>
      <c r="U282" s="120"/>
      <c r="V282" s="139"/>
      <c r="W282" s="166"/>
      <c r="X282" s="243">
        <f t="shared" si="110"/>
        <v>0</v>
      </c>
      <c r="Y282" s="140"/>
      <c r="Z282" s="141"/>
      <c r="AA282" s="139"/>
      <c r="AB282" s="120"/>
      <c r="AC282" s="139"/>
      <c r="AD282" s="166"/>
      <c r="AE282" s="243">
        <f t="shared" si="111"/>
        <v>0</v>
      </c>
      <c r="AF282" s="142"/>
      <c r="AG282" s="137"/>
      <c r="AH282" s="65"/>
      <c r="AI282" s="241" t="str">
        <f>IF(ISBLANK(AH282), "", VLOOKUP(AH282, Z!$A$2:$C$4127, 3, FALSE))</f>
        <v/>
      </c>
      <c r="AJ282" s="143"/>
      <c r="AK282" s="244">
        <f t="shared" si="112"/>
        <v>0</v>
      </c>
      <c r="AL282" s="232"/>
      <c r="AM282" s="242">
        <f t="shared" si="113"/>
        <v>0</v>
      </c>
      <c r="AN282" s="228">
        <f>15</f>
        <v>15</v>
      </c>
      <c r="AO282" s="228">
        <v>0.75</v>
      </c>
      <c r="AP282" s="242" t="str">
        <f t="shared" si="114"/>
        <v>-</v>
      </c>
      <c r="AQ282" s="242" t="str">
        <f t="shared" si="115"/>
        <v>-</v>
      </c>
      <c r="AR282" s="245" t="str" cm="1">
        <f t="array" ref="AR282">IF($AM$20="A",
IFERROR(INDEX($BZ$33:$CC$35, $BQ282,), "-"),
IFERROR(INDEX(($BZ$26:$CC$28,$BZ$29:$CC$31), $BQ282, , $BR282), "-"))</f>
        <v>-</v>
      </c>
      <c r="AS282" s="245"/>
      <c r="AT282" s="245"/>
      <c r="AU282" s="245"/>
      <c r="AV282" s="246" t="str" cm="1">
        <f t="array" ref="AV282">IF($AM$20="A",
IFERROR(INDEX($CE$33:$CE$35, $BQ282), "-"),
IFERROR(INDEX(($CE$26:$CE$28, $CE$29:$CE$31), $BQ282, , $BR282), "-"))</f>
        <v>-</v>
      </c>
      <c r="AW282" s="242" t="str">
        <f t="shared" si="116"/>
        <v>-</v>
      </c>
      <c r="AX282" s="242" t="str">
        <f t="shared" si="100"/>
        <v>-</v>
      </c>
      <c r="AY282" s="242" t="str">
        <f t="shared" si="100"/>
        <v>-</v>
      </c>
      <c r="AZ282" s="242" t="str">
        <f t="shared" si="100"/>
        <v>-</v>
      </c>
      <c r="BA282" s="242" t="str">
        <f t="shared" si="117"/>
        <v>-</v>
      </c>
      <c r="BB282" s="242" t="str">
        <f t="shared" si="101"/>
        <v>-</v>
      </c>
      <c r="BC282" s="242" t="str">
        <f t="shared" si="101"/>
        <v>-</v>
      </c>
      <c r="BD282" s="242" t="str">
        <f t="shared" si="101"/>
        <v>-</v>
      </c>
      <c r="BE282" s="242" t="str">
        <f t="shared" si="118"/>
        <v>-</v>
      </c>
      <c r="BF282" s="242" t="str">
        <f t="shared" si="102"/>
        <v>-</v>
      </c>
      <c r="BG282" s="242" t="str">
        <f t="shared" si="102"/>
        <v>-</v>
      </c>
      <c r="BH282" s="242" t="str">
        <f t="shared" si="102"/>
        <v>-</v>
      </c>
      <c r="BI282" s="242" t="str">
        <f t="shared" si="119"/>
        <v>-</v>
      </c>
      <c r="BJ282" s="242" t="str">
        <f t="shared" si="103"/>
        <v>-</v>
      </c>
      <c r="BK282" s="242" t="str">
        <f t="shared" si="103"/>
        <v>-</v>
      </c>
      <c r="BL282" s="242" t="str">
        <f t="shared" si="103"/>
        <v>-</v>
      </c>
      <c r="BM282" s="245" t="str" cm="1">
        <f t="array" ref="BM282">IFERROR(INDEX($CD$38:$CD$41, $BT282), "-")</f>
        <v>-</v>
      </c>
      <c r="BN282" s="242" t="str" cm="1">
        <f t="array" ref="BN282">IFERROR(INDEX($CD$38:$CD$41, $BS282), "-")</f>
        <v>-</v>
      </c>
      <c r="BO282" s="242">
        <f t="shared" si="120"/>
        <v>0</v>
      </c>
      <c r="BP282" s="242">
        <f t="shared" si="121"/>
        <v>0</v>
      </c>
      <c r="BQ282" s="247" t="str">
        <f t="shared" si="104"/>
        <v>-</v>
      </c>
      <c r="BR282" s="247" t="str">
        <f t="shared" si="105"/>
        <v>-</v>
      </c>
      <c r="BS282" s="247" t="str">
        <f t="shared" si="106"/>
        <v>-</v>
      </c>
      <c r="BT282" s="247" t="str">
        <f t="shared" si="107"/>
        <v>-</v>
      </c>
      <c r="BU282" s="247">
        <f t="shared" si="122"/>
        <v>0</v>
      </c>
      <c r="BV282" s="247" t="str">
        <f t="shared" si="123"/>
        <v>-</v>
      </c>
      <c r="BW282" s="232"/>
      <c r="CF282" s="232"/>
    </row>
    <row r="283" spans="1:84" ht="12.75" customHeight="1" x14ac:dyDescent="0.2">
      <c r="A283" s="240"/>
      <c r="B283" s="228">
        <v>260</v>
      </c>
      <c r="C283" s="137"/>
      <c r="D283" s="65"/>
      <c r="E283" s="241" t="str">
        <f>IF(ISBLANK(D283), "", VLOOKUP(D283, Z!$A$2:$C$4127, 3, FALSE))</f>
        <v/>
      </c>
      <c r="F283" s="138"/>
      <c r="G283" s="120"/>
      <c r="H283" s="120"/>
      <c r="I283" s="120"/>
      <c r="J283" s="120"/>
      <c r="K283" s="139"/>
      <c r="L283" s="168"/>
      <c r="M283" s="139"/>
      <c r="N283" s="139"/>
      <c r="O283" s="242">
        <f t="shared" si="99"/>
        <v>0</v>
      </c>
      <c r="P283" s="139"/>
      <c r="Q283" s="242">
        <f t="shared" si="108"/>
        <v>0</v>
      </c>
      <c r="R283" s="242" t="str">
        <f t="shared" si="109"/>
        <v>-</v>
      </c>
      <c r="S283" s="140"/>
      <c r="T283" s="141"/>
      <c r="U283" s="120"/>
      <c r="V283" s="139"/>
      <c r="W283" s="166"/>
      <c r="X283" s="243">
        <f t="shared" si="110"/>
        <v>0</v>
      </c>
      <c r="Y283" s="140"/>
      <c r="Z283" s="141"/>
      <c r="AA283" s="139"/>
      <c r="AB283" s="120"/>
      <c r="AC283" s="139"/>
      <c r="AD283" s="166"/>
      <c r="AE283" s="243">
        <f t="shared" si="111"/>
        <v>0</v>
      </c>
      <c r="AF283" s="142"/>
      <c r="AG283" s="137"/>
      <c r="AH283" s="65"/>
      <c r="AI283" s="241" t="str">
        <f>IF(ISBLANK(AH283), "", VLOOKUP(AH283, Z!$A$2:$C$4127, 3, FALSE))</f>
        <v/>
      </c>
      <c r="AJ283" s="143"/>
      <c r="AK283" s="244">
        <f t="shared" si="112"/>
        <v>0</v>
      </c>
      <c r="AL283" s="232"/>
      <c r="AM283" s="242">
        <f t="shared" si="113"/>
        <v>0</v>
      </c>
      <c r="AN283" s="228">
        <f>15</f>
        <v>15</v>
      </c>
      <c r="AO283" s="228">
        <v>0.75</v>
      </c>
      <c r="AP283" s="242" t="str">
        <f t="shared" si="114"/>
        <v>-</v>
      </c>
      <c r="AQ283" s="242" t="str">
        <f t="shared" si="115"/>
        <v>-</v>
      </c>
      <c r="AR283" s="245" t="str" cm="1">
        <f t="array" ref="AR283">IF($AM$20="A",
IFERROR(INDEX($BZ$33:$CC$35, $BQ283,), "-"),
IFERROR(INDEX(($BZ$26:$CC$28,$BZ$29:$CC$31), $BQ283, , $BR283), "-"))</f>
        <v>-</v>
      </c>
      <c r="AS283" s="245"/>
      <c r="AT283" s="245"/>
      <c r="AU283" s="245"/>
      <c r="AV283" s="246" t="str" cm="1">
        <f t="array" ref="AV283">IF($AM$20="A",
IFERROR(INDEX($CE$33:$CE$35, $BQ283), "-"),
IFERROR(INDEX(($CE$26:$CE$28, $CE$29:$CE$31), $BQ283, , $BR283), "-"))</f>
        <v>-</v>
      </c>
      <c r="AW283" s="242" t="str">
        <f t="shared" si="116"/>
        <v>-</v>
      </c>
      <c r="AX283" s="242" t="str">
        <f t="shared" si="100"/>
        <v>-</v>
      </c>
      <c r="AY283" s="242" t="str">
        <f t="shared" si="100"/>
        <v>-</v>
      </c>
      <c r="AZ283" s="242" t="str">
        <f t="shared" si="100"/>
        <v>-</v>
      </c>
      <c r="BA283" s="242" t="str">
        <f t="shared" si="117"/>
        <v>-</v>
      </c>
      <c r="BB283" s="242" t="str">
        <f t="shared" si="101"/>
        <v>-</v>
      </c>
      <c r="BC283" s="242" t="str">
        <f t="shared" si="101"/>
        <v>-</v>
      </c>
      <c r="BD283" s="242" t="str">
        <f t="shared" si="101"/>
        <v>-</v>
      </c>
      <c r="BE283" s="242" t="str">
        <f t="shared" si="118"/>
        <v>-</v>
      </c>
      <c r="BF283" s="242" t="str">
        <f t="shared" si="102"/>
        <v>-</v>
      </c>
      <c r="BG283" s="242" t="str">
        <f t="shared" si="102"/>
        <v>-</v>
      </c>
      <c r="BH283" s="242" t="str">
        <f t="shared" si="102"/>
        <v>-</v>
      </c>
      <c r="BI283" s="242" t="str">
        <f t="shared" si="119"/>
        <v>-</v>
      </c>
      <c r="BJ283" s="242" t="str">
        <f t="shared" si="103"/>
        <v>-</v>
      </c>
      <c r="BK283" s="242" t="str">
        <f t="shared" si="103"/>
        <v>-</v>
      </c>
      <c r="BL283" s="242" t="str">
        <f t="shared" si="103"/>
        <v>-</v>
      </c>
      <c r="BM283" s="245" t="str" cm="1">
        <f t="array" ref="BM283">IFERROR(INDEX($CD$38:$CD$41, $BT283), "-")</f>
        <v>-</v>
      </c>
      <c r="BN283" s="242" t="str" cm="1">
        <f t="array" ref="BN283">IFERROR(INDEX($CD$38:$CD$41, $BS283), "-")</f>
        <v>-</v>
      </c>
      <c r="BO283" s="242">
        <f t="shared" si="120"/>
        <v>0</v>
      </c>
      <c r="BP283" s="242">
        <f t="shared" si="121"/>
        <v>0</v>
      </c>
      <c r="BQ283" s="247" t="str">
        <f t="shared" si="104"/>
        <v>-</v>
      </c>
      <c r="BR283" s="247" t="str">
        <f t="shared" si="105"/>
        <v>-</v>
      </c>
      <c r="BS283" s="247" t="str">
        <f t="shared" si="106"/>
        <v>-</v>
      </c>
      <c r="BT283" s="247" t="str">
        <f t="shared" si="107"/>
        <v>-</v>
      </c>
      <c r="BU283" s="247">
        <f t="shared" si="122"/>
        <v>0</v>
      </c>
      <c r="BV283" s="247" t="str">
        <f t="shared" si="123"/>
        <v>-</v>
      </c>
      <c r="BW283" s="232"/>
      <c r="CF283" s="232"/>
    </row>
    <row r="284" spans="1:84" ht="12.75" customHeight="1" x14ac:dyDescent="0.2">
      <c r="A284" s="240"/>
      <c r="B284" s="228">
        <v>261</v>
      </c>
      <c r="C284" s="137"/>
      <c r="D284" s="65"/>
      <c r="E284" s="241" t="str">
        <f>IF(ISBLANK(D284), "", VLOOKUP(D284, Z!$A$2:$C$4127, 3, FALSE))</f>
        <v/>
      </c>
      <c r="F284" s="138"/>
      <c r="G284" s="120"/>
      <c r="H284" s="120"/>
      <c r="I284" s="120"/>
      <c r="J284" s="120"/>
      <c r="K284" s="139"/>
      <c r="L284" s="168"/>
      <c r="M284" s="139"/>
      <c r="N284" s="139"/>
      <c r="O284" s="242">
        <f t="shared" si="99"/>
        <v>0</v>
      </c>
      <c r="P284" s="139"/>
      <c r="Q284" s="242">
        <f t="shared" si="108"/>
        <v>0</v>
      </c>
      <c r="R284" s="242" t="str">
        <f t="shared" si="109"/>
        <v>-</v>
      </c>
      <c r="S284" s="140"/>
      <c r="T284" s="141"/>
      <c r="U284" s="120"/>
      <c r="V284" s="139"/>
      <c r="W284" s="166"/>
      <c r="X284" s="243">
        <f t="shared" si="110"/>
        <v>0</v>
      </c>
      <c r="Y284" s="140"/>
      <c r="Z284" s="141"/>
      <c r="AA284" s="139"/>
      <c r="AB284" s="120"/>
      <c r="AC284" s="139"/>
      <c r="AD284" s="166"/>
      <c r="AE284" s="243">
        <f t="shared" si="111"/>
        <v>0</v>
      </c>
      <c r="AF284" s="142"/>
      <c r="AG284" s="137"/>
      <c r="AH284" s="65"/>
      <c r="AI284" s="241" t="str">
        <f>IF(ISBLANK(AH284), "", VLOOKUP(AH284, Z!$A$2:$C$4127, 3, FALSE))</f>
        <v/>
      </c>
      <c r="AJ284" s="143"/>
      <c r="AK284" s="244">
        <f t="shared" si="112"/>
        <v>0</v>
      </c>
      <c r="AL284" s="232"/>
      <c r="AM284" s="242">
        <f t="shared" si="113"/>
        <v>0</v>
      </c>
      <c r="AN284" s="228">
        <f>15</f>
        <v>15</v>
      </c>
      <c r="AO284" s="228">
        <v>0.75</v>
      </c>
      <c r="AP284" s="242" t="str">
        <f t="shared" si="114"/>
        <v>-</v>
      </c>
      <c r="AQ284" s="242" t="str">
        <f t="shared" si="115"/>
        <v>-</v>
      </c>
      <c r="AR284" s="245" t="str" cm="1">
        <f t="array" ref="AR284">IF($AM$20="A",
IFERROR(INDEX($BZ$33:$CC$35, $BQ284,), "-"),
IFERROR(INDEX(($BZ$26:$CC$28,$BZ$29:$CC$31), $BQ284, , $BR284), "-"))</f>
        <v>-</v>
      </c>
      <c r="AS284" s="245"/>
      <c r="AT284" s="245"/>
      <c r="AU284" s="245"/>
      <c r="AV284" s="246" t="str" cm="1">
        <f t="array" ref="AV284">IF($AM$20="A",
IFERROR(INDEX($CE$33:$CE$35, $BQ284), "-"),
IFERROR(INDEX(($CE$26:$CE$28, $CE$29:$CE$31), $BQ284, , $BR284), "-"))</f>
        <v>-</v>
      </c>
      <c r="AW284" s="242" t="str">
        <f t="shared" si="116"/>
        <v>-</v>
      </c>
      <c r="AX284" s="242" t="str">
        <f t="shared" si="100"/>
        <v>-</v>
      </c>
      <c r="AY284" s="242" t="str">
        <f t="shared" si="100"/>
        <v>-</v>
      </c>
      <c r="AZ284" s="242" t="str">
        <f t="shared" si="100"/>
        <v>-</v>
      </c>
      <c r="BA284" s="242" t="str">
        <f t="shared" si="117"/>
        <v>-</v>
      </c>
      <c r="BB284" s="242" t="str">
        <f t="shared" si="101"/>
        <v>-</v>
      </c>
      <c r="BC284" s="242" t="str">
        <f t="shared" si="101"/>
        <v>-</v>
      </c>
      <c r="BD284" s="242" t="str">
        <f t="shared" si="101"/>
        <v>-</v>
      </c>
      <c r="BE284" s="242" t="str">
        <f t="shared" si="118"/>
        <v>-</v>
      </c>
      <c r="BF284" s="242" t="str">
        <f t="shared" si="102"/>
        <v>-</v>
      </c>
      <c r="BG284" s="242" t="str">
        <f t="shared" si="102"/>
        <v>-</v>
      </c>
      <c r="BH284" s="242" t="str">
        <f t="shared" si="102"/>
        <v>-</v>
      </c>
      <c r="BI284" s="242" t="str">
        <f t="shared" si="119"/>
        <v>-</v>
      </c>
      <c r="BJ284" s="242" t="str">
        <f t="shared" si="103"/>
        <v>-</v>
      </c>
      <c r="BK284" s="242" t="str">
        <f t="shared" si="103"/>
        <v>-</v>
      </c>
      <c r="BL284" s="242" t="str">
        <f t="shared" si="103"/>
        <v>-</v>
      </c>
      <c r="BM284" s="245" t="str" cm="1">
        <f t="array" ref="BM284">IFERROR(INDEX($CD$38:$CD$41, $BT284), "-")</f>
        <v>-</v>
      </c>
      <c r="BN284" s="242" t="str" cm="1">
        <f t="array" ref="BN284">IFERROR(INDEX($CD$38:$CD$41, $BS284), "-")</f>
        <v>-</v>
      </c>
      <c r="BO284" s="242">
        <f t="shared" si="120"/>
        <v>0</v>
      </c>
      <c r="BP284" s="242">
        <f t="shared" si="121"/>
        <v>0</v>
      </c>
      <c r="BQ284" s="247" t="str">
        <f t="shared" si="104"/>
        <v>-</v>
      </c>
      <c r="BR284" s="247" t="str">
        <f t="shared" si="105"/>
        <v>-</v>
      </c>
      <c r="BS284" s="247" t="str">
        <f t="shared" si="106"/>
        <v>-</v>
      </c>
      <c r="BT284" s="247" t="str">
        <f t="shared" si="107"/>
        <v>-</v>
      </c>
      <c r="BU284" s="247">
        <f t="shared" si="122"/>
        <v>0</v>
      </c>
      <c r="BV284" s="247" t="str">
        <f t="shared" si="123"/>
        <v>-</v>
      </c>
      <c r="BW284" s="232"/>
      <c r="CF284" s="232"/>
    </row>
    <row r="285" spans="1:84" ht="12.75" customHeight="1" x14ac:dyDescent="0.2">
      <c r="A285" s="240"/>
      <c r="B285" s="228">
        <v>262</v>
      </c>
      <c r="C285" s="137"/>
      <c r="D285" s="65"/>
      <c r="E285" s="241" t="str">
        <f>IF(ISBLANK(D285), "", VLOOKUP(D285, Z!$A$2:$C$4127, 3, FALSE))</f>
        <v/>
      </c>
      <c r="F285" s="138"/>
      <c r="G285" s="120"/>
      <c r="H285" s="120"/>
      <c r="I285" s="120"/>
      <c r="J285" s="120"/>
      <c r="K285" s="139"/>
      <c r="L285" s="168"/>
      <c r="M285" s="139"/>
      <c r="N285" s="139"/>
      <c r="O285" s="242">
        <f t="shared" si="99"/>
        <v>0</v>
      </c>
      <c r="P285" s="139"/>
      <c r="Q285" s="242">
        <f t="shared" si="108"/>
        <v>0</v>
      </c>
      <c r="R285" s="242" t="str">
        <f t="shared" si="109"/>
        <v>-</v>
      </c>
      <c r="S285" s="140"/>
      <c r="T285" s="141"/>
      <c r="U285" s="120"/>
      <c r="V285" s="139"/>
      <c r="W285" s="166"/>
      <c r="X285" s="243">
        <f t="shared" si="110"/>
        <v>0</v>
      </c>
      <c r="Y285" s="140"/>
      <c r="Z285" s="141"/>
      <c r="AA285" s="139"/>
      <c r="AB285" s="120"/>
      <c r="AC285" s="139"/>
      <c r="AD285" s="166"/>
      <c r="AE285" s="243">
        <f t="shared" si="111"/>
        <v>0</v>
      </c>
      <c r="AF285" s="142"/>
      <c r="AG285" s="137"/>
      <c r="AH285" s="65"/>
      <c r="AI285" s="241" t="str">
        <f>IF(ISBLANK(AH285), "", VLOOKUP(AH285, Z!$A$2:$C$4127, 3, FALSE))</f>
        <v/>
      </c>
      <c r="AJ285" s="143"/>
      <c r="AK285" s="244">
        <f t="shared" si="112"/>
        <v>0</v>
      </c>
      <c r="AL285" s="232"/>
      <c r="AM285" s="242">
        <f t="shared" si="113"/>
        <v>0</v>
      </c>
      <c r="AN285" s="228">
        <f>15</f>
        <v>15</v>
      </c>
      <c r="AO285" s="228">
        <v>0.75</v>
      </c>
      <c r="AP285" s="242" t="str">
        <f t="shared" si="114"/>
        <v>-</v>
      </c>
      <c r="AQ285" s="242" t="str">
        <f t="shared" si="115"/>
        <v>-</v>
      </c>
      <c r="AR285" s="245" t="str" cm="1">
        <f t="array" ref="AR285">IF($AM$20="A",
IFERROR(INDEX($BZ$33:$CC$35, $BQ285,), "-"),
IFERROR(INDEX(($BZ$26:$CC$28,$BZ$29:$CC$31), $BQ285, , $BR285), "-"))</f>
        <v>-</v>
      </c>
      <c r="AS285" s="245"/>
      <c r="AT285" s="245"/>
      <c r="AU285" s="245"/>
      <c r="AV285" s="246" t="str" cm="1">
        <f t="array" ref="AV285">IF($AM$20="A",
IFERROR(INDEX($CE$33:$CE$35, $BQ285), "-"),
IFERROR(INDEX(($CE$26:$CE$28, $CE$29:$CE$31), $BQ285, , $BR285), "-"))</f>
        <v>-</v>
      </c>
      <c r="AW285" s="242" t="str">
        <f t="shared" si="116"/>
        <v>-</v>
      </c>
      <c r="AX285" s="242" t="str">
        <f t="shared" si="100"/>
        <v>-</v>
      </c>
      <c r="AY285" s="242" t="str">
        <f t="shared" si="100"/>
        <v>-</v>
      </c>
      <c r="AZ285" s="242" t="str">
        <f t="shared" si="100"/>
        <v>-</v>
      </c>
      <c r="BA285" s="242" t="str">
        <f t="shared" si="117"/>
        <v>-</v>
      </c>
      <c r="BB285" s="242" t="str">
        <f t="shared" si="101"/>
        <v>-</v>
      </c>
      <c r="BC285" s="242" t="str">
        <f t="shared" si="101"/>
        <v>-</v>
      </c>
      <c r="BD285" s="242" t="str">
        <f t="shared" si="101"/>
        <v>-</v>
      </c>
      <c r="BE285" s="242" t="str">
        <f t="shared" si="118"/>
        <v>-</v>
      </c>
      <c r="BF285" s="242" t="str">
        <f t="shared" si="102"/>
        <v>-</v>
      </c>
      <c r="BG285" s="242" t="str">
        <f t="shared" si="102"/>
        <v>-</v>
      </c>
      <c r="BH285" s="242" t="str">
        <f t="shared" si="102"/>
        <v>-</v>
      </c>
      <c r="BI285" s="242" t="str">
        <f t="shared" si="119"/>
        <v>-</v>
      </c>
      <c r="BJ285" s="242" t="str">
        <f t="shared" si="103"/>
        <v>-</v>
      </c>
      <c r="BK285" s="242" t="str">
        <f t="shared" si="103"/>
        <v>-</v>
      </c>
      <c r="BL285" s="242" t="str">
        <f t="shared" si="103"/>
        <v>-</v>
      </c>
      <c r="BM285" s="245" t="str" cm="1">
        <f t="array" ref="BM285">IFERROR(INDEX($CD$38:$CD$41, $BT285), "-")</f>
        <v>-</v>
      </c>
      <c r="BN285" s="242" t="str" cm="1">
        <f t="array" ref="BN285">IFERROR(INDEX($CD$38:$CD$41, $BS285), "-")</f>
        <v>-</v>
      </c>
      <c r="BO285" s="242">
        <f t="shared" si="120"/>
        <v>0</v>
      </c>
      <c r="BP285" s="242">
        <f t="shared" si="121"/>
        <v>0</v>
      </c>
      <c r="BQ285" s="247" t="str">
        <f t="shared" si="104"/>
        <v>-</v>
      </c>
      <c r="BR285" s="247" t="str">
        <f t="shared" si="105"/>
        <v>-</v>
      </c>
      <c r="BS285" s="247" t="str">
        <f t="shared" si="106"/>
        <v>-</v>
      </c>
      <c r="BT285" s="247" t="str">
        <f t="shared" si="107"/>
        <v>-</v>
      </c>
      <c r="BU285" s="247">
        <f t="shared" si="122"/>
        <v>0</v>
      </c>
      <c r="BV285" s="247" t="str">
        <f t="shared" si="123"/>
        <v>-</v>
      </c>
      <c r="BW285" s="232"/>
      <c r="CF285" s="232"/>
    </row>
    <row r="286" spans="1:84" ht="12.75" customHeight="1" x14ac:dyDescent="0.2">
      <c r="A286" s="240"/>
      <c r="B286" s="228">
        <v>263</v>
      </c>
      <c r="C286" s="137"/>
      <c r="D286" s="65"/>
      <c r="E286" s="241" t="str">
        <f>IF(ISBLANK(D286), "", VLOOKUP(D286, Z!$A$2:$C$4127, 3, FALSE))</f>
        <v/>
      </c>
      <c r="F286" s="138"/>
      <c r="G286" s="120"/>
      <c r="H286" s="120"/>
      <c r="I286" s="120"/>
      <c r="J286" s="120"/>
      <c r="K286" s="139"/>
      <c r="L286" s="168"/>
      <c r="M286" s="139"/>
      <c r="N286" s="139"/>
      <c r="O286" s="242">
        <f t="shared" si="99"/>
        <v>0</v>
      </c>
      <c r="P286" s="139"/>
      <c r="Q286" s="242">
        <f t="shared" si="108"/>
        <v>0</v>
      </c>
      <c r="R286" s="242" t="str">
        <f t="shared" si="109"/>
        <v>-</v>
      </c>
      <c r="S286" s="140"/>
      <c r="T286" s="141"/>
      <c r="U286" s="120"/>
      <c r="V286" s="139"/>
      <c r="W286" s="166"/>
      <c r="X286" s="243">
        <f t="shared" si="110"/>
        <v>0</v>
      </c>
      <c r="Y286" s="140"/>
      <c r="Z286" s="141"/>
      <c r="AA286" s="139"/>
      <c r="AB286" s="120"/>
      <c r="AC286" s="139"/>
      <c r="AD286" s="166"/>
      <c r="AE286" s="243">
        <f t="shared" si="111"/>
        <v>0</v>
      </c>
      <c r="AF286" s="142"/>
      <c r="AG286" s="137"/>
      <c r="AH286" s="65"/>
      <c r="AI286" s="241" t="str">
        <f>IF(ISBLANK(AH286), "", VLOOKUP(AH286, Z!$A$2:$C$4127, 3, FALSE))</f>
        <v/>
      </c>
      <c r="AJ286" s="143"/>
      <c r="AK286" s="244">
        <f t="shared" si="112"/>
        <v>0</v>
      </c>
      <c r="AL286" s="232"/>
      <c r="AM286" s="242">
        <f t="shared" si="113"/>
        <v>0</v>
      </c>
      <c r="AN286" s="228">
        <f>15</f>
        <v>15</v>
      </c>
      <c r="AO286" s="228">
        <v>0.75</v>
      </c>
      <c r="AP286" s="242" t="str">
        <f t="shared" si="114"/>
        <v>-</v>
      </c>
      <c r="AQ286" s="242" t="str">
        <f t="shared" si="115"/>
        <v>-</v>
      </c>
      <c r="AR286" s="245" t="str" cm="1">
        <f t="array" ref="AR286">IF($AM$20="A",
IFERROR(INDEX($BZ$33:$CC$35, $BQ286,), "-"),
IFERROR(INDEX(($BZ$26:$CC$28,$BZ$29:$CC$31), $BQ286, , $BR286), "-"))</f>
        <v>-</v>
      </c>
      <c r="AS286" s="245"/>
      <c r="AT286" s="245"/>
      <c r="AU286" s="245"/>
      <c r="AV286" s="246" t="str" cm="1">
        <f t="array" ref="AV286">IF($AM$20="A",
IFERROR(INDEX($CE$33:$CE$35, $BQ286), "-"),
IFERROR(INDEX(($CE$26:$CE$28, $CE$29:$CE$31), $BQ286, , $BR286), "-"))</f>
        <v>-</v>
      </c>
      <c r="AW286" s="242" t="str">
        <f t="shared" si="116"/>
        <v>-</v>
      </c>
      <c r="AX286" s="242" t="str">
        <f t="shared" si="100"/>
        <v>-</v>
      </c>
      <c r="AY286" s="242" t="str">
        <f t="shared" si="100"/>
        <v>-</v>
      </c>
      <c r="AZ286" s="242" t="str">
        <f t="shared" si="100"/>
        <v>-</v>
      </c>
      <c r="BA286" s="242" t="str">
        <f t="shared" si="117"/>
        <v>-</v>
      </c>
      <c r="BB286" s="242" t="str">
        <f t="shared" si="101"/>
        <v>-</v>
      </c>
      <c r="BC286" s="242" t="str">
        <f t="shared" si="101"/>
        <v>-</v>
      </c>
      <c r="BD286" s="242" t="str">
        <f t="shared" si="101"/>
        <v>-</v>
      </c>
      <c r="BE286" s="242" t="str">
        <f t="shared" si="118"/>
        <v>-</v>
      </c>
      <c r="BF286" s="242" t="str">
        <f t="shared" si="102"/>
        <v>-</v>
      </c>
      <c r="BG286" s="242" t="str">
        <f t="shared" si="102"/>
        <v>-</v>
      </c>
      <c r="BH286" s="242" t="str">
        <f t="shared" si="102"/>
        <v>-</v>
      </c>
      <c r="BI286" s="242" t="str">
        <f t="shared" si="119"/>
        <v>-</v>
      </c>
      <c r="BJ286" s="242" t="str">
        <f t="shared" si="103"/>
        <v>-</v>
      </c>
      <c r="BK286" s="242" t="str">
        <f t="shared" si="103"/>
        <v>-</v>
      </c>
      <c r="BL286" s="242" t="str">
        <f t="shared" si="103"/>
        <v>-</v>
      </c>
      <c r="BM286" s="245" t="str" cm="1">
        <f t="array" ref="BM286">IFERROR(INDEX($CD$38:$CD$41, $BT286), "-")</f>
        <v>-</v>
      </c>
      <c r="BN286" s="242" t="str" cm="1">
        <f t="array" ref="BN286">IFERROR(INDEX($CD$38:$CD$41, $BS286), "-")</f>
        <v>-</v>
      </c>
      <c r="BO286" s="242">
        <f t="shared" si="120"/>
        <v>0</v>
      </c>
      <c r="BP286" s="242">
        <f t="shared" si="121"/>
        <v>0</v>
      </c>
      <c r="BQ286" s="247" t="str">
        <f t="shared" si="104"/>
        <v>-</v>
      </c>
      <c r="BR286" s="247" t="str">
        <f t="shared" si="105"/>
        <v>-</v>
      </c>
      <c r="BS286" s="247" t="str">
        <f t="shared" si="106"/>
        <v>-</v>
      </c>
      <c r="BT286" s="247" t="str">
        <f t="shared" si="107"/>
        <v>-</v>
      </c>
      <c r="BU286" s="247">
        <f t="shared" si="122"/>
        <v>0</v>
      </c>
      <c r="BV286" s="247" t="str">
        <f t="shared" si="123"/>
        <v>-</v>
      </c>
      <c r="BW286" s="232"/>
      <c r="CF286" s="232"/>
    </row>
    <row r="287" spans="1:84" ht="12.75" customHeight="1" x14ac:dyDescent="0.2">
      <c r="A287" s="240"/>
      <c r="B287" s="228">
        <v>264</v>
      </c>
      <c r="C287" s="137"/>
      <c r="D287" s="65"/>
      <c r="E287" s="241" t="str">
        <f>IF(ISBLANK(D287), "", VLOOKUP(D287, Z!$A$2:$C$4127, 3, FALSE))</f>
        <v/>
      </c>
      <c r="F287" s="138"/>
      <c r="G287" s="120"/>
      <c r="H287" s="120"/>
      <c r="I287" s="120"/>
      <c r="J287" s="120"/>
      <c r="K287" s="139"/>
      <c r="L287" s="168"/>
      <c r="M287" s="139"/>
      <c r="N287" s="139"/>
      <c r="O287" s="242">
        <f t="shared" si="99"/>
        <v>0</v>
      </c>
      <c r="P287" s="139"/>
      <c r="Q287" s="242">
        <f t="shared" si="108"/>
        <v>0</v>
      </c>
      <c r="R287" s="242" t="str">
        <f t="shared" si="109"/>
        <v>-</v>
      </c>
      <c r="S287" s="140"/>
      <c r="T287" s="141"/>
      <c r="U287" s="120"/>
      <c r="V287" s="139"/>
      <c r="W287" s="166"/>
      <c r="X287" s="243">
        <f t="shared" si="110"/>
        <v>0</v>
      </c>
      <c r="Y287" s="140"/>
      <c r="Z287" s="141"/>
      <c r="AA287" s="139"/>
      <c r="AB287" s="120"/>
      <c r="AC287" s="139"/>
      <c r="AD287" s="166"/>
      <c r="AE287" s="243">
        <f t="shared" si="111"/>
        <v>0</v>
      </c>
      <c r="AF287" s="142"/>
      <c r="AG287" s="137"/>
      <c r="AH287" s="65"/>
      <c r="AI287" s="241" t="str">
        <f>IF(ISBLANK(AH287), "", VLOOKUP(AH287, Z!$A$2:$C$4127, 3, FALSE))</f>
        <v/>
      </c>
      <c r="AJ287" s="143"/>
      <c r="AK287" s="244">
        <f t="shared" si="112"/>
        <v>0</v>
      </c>
      <c r="AL287" s="232"/>
      <c r="AM287" s="242">
        <f t="shared" si="113"/>
        <v>0</v>
      </c>
      <c r="AN287" s="228">
        <f>15</f>
        <v>15</v>
      </c>
      <c r="AO287" s="228">
        <v>0.75</v>
      </c>
      <c r="AP287" s="242" t="str">
        <f t="shared" si="114"/>
        <v>-</v>
      </c>
      <c r="AQ287" s="242" t="str">
        <f t="shared" si="115"/>
        <v>-</v>
      </c>
      <c r="AR287" s="245" t="str" cm="1">
        <f t="array" ref="AR287">IF($AM$20="A",
IFERROR(INDEX($BZ$33:$CC$35, $BQ287,), "-"),
IFERROR(INDEX(($BZ$26:$CC$28,$BZ$29:$CC$31), $BQ287, , $BR287), "-"))</f>
        <v>-</v>
      </c>
      <c r="AS287" s="245"/>
      <c r="AT287" s="245"/>
      <c r="AU287" s="245"/>
      <c r="AV287" s="246" t="str" cm="1">
        <f t="array" ref="AV287">IF($AM$20="A",
IFERROR(INDEX($CE$33:$CE$35, $BQ287), "-"),
IFERROR(INDEX(($CE$26:$CE$28, $CE$29:$CE$31), $BQ287, , $BR287), "-"))</f>
        <v>-</v>
      </c>
      <c r="AW287" s="242" t="str">
        <f t="shared" si="116"/>
        <v>-</v>
      </c>
      <c r="AX287" s="242" t="str">
        <f t="shared" si="100"/>
        <v>-</v>
      </c>
      <c r="AY287" s="242" t="str">
        <f t="shared" si="100"/>
        <v>-</v>
      </c>
      <c r="AZ287" s="242" t="str">
        <f t="shared" si="100"/>
        <v>-</v>
      </c>
      <c r="BA287" s="242" t="str">
        <f t="shared" si="117"/>
        <v>-</v>
      </c>
      <c r="BB287" s="242" t="str">
        <f t="shared" si="101"/>
        <v>-</v>
      </c>
      <c r="BC287" s="242" t="str">
        <f t="shared" si="101"/>
        <v>-</v>
      </c>
      <c r="BD287" s="242" t="str">
        <f t="shared" si="101"/>
        <v>-</v>
      </c>
      <c r="BE287" s="242" t="str">
        <f t="shared" si="118"/>
        <v>-</v>
      </c>
      <c r="BF287" s="242" t="str">
        <f t="shared" si="102"/>
        <v>-</v>
      </c>
      <c r="BG287" s="242" t="str">
        <f t="shared" si="102"/>
        <v>-</v>
      </c>
      <c r="BH287" s="242" t="str">
        <f t="shared" si="102"/>
        <v>-</v>
      </c>
      <c r="BI287" s="242" t="str">
        <f t="shared" si="119"/>
        <v>-</v>
      </c>
      <c r="BJ287" s="242" t="str">
        <f t="shared" si="103"/>
        <v>-</v>
      </c>
      <c r="BK287" s="242" t="str">
        <f t="shared" si="103"/>
        <v>-</v>
      </c>
      <c r="BL287" s="242" t="str">
        <f t="shared" si="103"/>
        <v>-</v>
      </c>
      <c r="BM287" s="245" t="str" cm="1">
        <f t="array" ref="BM287">IFERROR(INDEX($CD$38:$CD$41, $BT287), "-")</f>
        <v>-</v>
      </c>
      <c r="BN287" s="242" t="str" cm="1">
        <f t="array" ref="BN287">IFERROR(INDEX($CD$38:$CD$41, $BS287), "-")</f>
        <v>-</v>
      </c>
      <c r="BO287" s="242">
        <f t="shared" si="120"/>
        <v>0</v>
      </c>
      <c r="BP287" s="242">
        <f t="shared" si="121"/>
        <v>0</v>
      </c>
      <c r="BQ287" s="247" t="str">
        <f t="shared" si="104"/>
        <v>-</v>
      </c>
      <c r="BR287" s="247" t="str">
        <f t="shared" si="105"/>
        <v>-</v>
      </c>
      <c r="BS287" s="247" t="str">
        <f t="shared" si="106"/>
        <v>-</v>
      </c>
      <c r="BT287" s="247" t="str">
        <f t="shared" si="107"/>
        <v>-</v>
      </c>
      <c r="BU287" s="247">
        <f t="shared" si="122"/>
        <v>0</v>
      </c>
      <c r="BV287" s="247" t="str">
        <f t="shared" si="123"/>
        <v>-</v>
      </c>
      <c r="BW287" s="232"/>
      <c r="CF287" s="232"/>
    </row>
    <row r="288" spans="1:84" ht="12.75" customHeight="1" x14ac:dyDescent="0.2">
      <c r="A288" s="240"/>
      <c r="B288" s="228">
        <v>265</v>
      </c>
      <c r="C288" s="137"/>
      <c r="D288" s="65"/>
      <c r="E288" s="241" t="str">
        <f>IF(ISBLANK(D288), "", VLOOKUP(D288, Z!$A$2:$C$4127, 3, FALSE))</f>
        <v/>
      </c>
      <c r="F288" s="138"/>
      <c r="G288" s="120"/>
      <c r="H288" s="120"/>
      <c r="I288" s="120"/>
      <c r="J288" s="120"/>
      <c r="K288" s="139"/>
      <c r="L288" s="168"/>
      <c r="M288" s="139"/>
      <c r="N288" s="139"/>
      <c r="O288" s="242">
        <f t="shared" si="99"/>
        <v>0</v>
      </c>
      <c r="P288" s="139"/>
      <c r="Q288" s="242">
        <f t="shared" si="108"/>
        <v>0</v>
      </c>
      <c r="R288" s="242" t="str">
        <f t="shared" si="109"/>
        <v>-</v>
      </c>
      <c r="S288" s="140"/>
      <c r="T288" s="141"/>
      <c r="U288" s="120"/>
      <c r="V288" s="139"/>
      <c r="W288" s="166"/>
      <c r="X288" s="243">
        <f t="shared" si="110"/>
        <v>0</v>
      </c>
      <c r="Y288" s="140"/>
      <c r="Z288" s="141"/>
      <c r="AA288" s="139"/>
      <c r="AB288" s="120"/>
      <c r="AC288" s="139"/>
      <c r="AD288" s="166"/>
      <c r="AE288" s="243">
        <f t="shared" si="111"/>
        <v>0</v>
      </c>
      <c r="AF288" s="142"/>
      <c r="AG288" s="137"/>
      <c r="AH288" s="65"/>
      <c r="AI288" s="241" t="str">
        <f>IF(ISBLANK(AH288), "", VLOOKUP(AH288, Z!$A$2:$C$4127, 3, FALSE))</f>
        <v/>
      </c>
      <c r="AJ288" s="143"/>
      <c r="AK288" s="244">
        <f t="shared" si="112"/>
        <v>0</v>
      </c>
      <c r="AL288" s="232"/>
      <c r="AM288" s="242">
        <f t="shared" si="113"/>
        <v>0</v>
      </c>
      <c r="AN288" s="228">
        <f>15</f>
        <v>15</v>
      </c>
      <c r="AO288" s="228">
        <v>0.75</v>
      </c>
      <c r="AP288" s="242" t="str">
        <f t="shared" si="114"/>
        <v>-</v>
      </c>
      <c r="AQ288" s="242" t="str">
        <f t="shared" si="115"/>
        <v>-</v>
      </c>
      <c r="AR288" s="245" t="str" cm="1">
        <f t="array" ref="AR288">IF($AM$20="A",
IFERROR(INDEX($BZ$33:$CC$35, $BQ288,), "-"),
IFERROR(INDEX(($BZ$26:$CC$28,$BZ$29:$CC$31), $BQ288, , $BR288), "-"))</f>
        <v>-</v>
      </c>
      <c r="AS288" s="245"/>
      <c r="AT288" s="245"/>
      <c r="AU288" s="245"/>
      <c r="AV288" s="246" t="str" cm="1">
        <f t="array" ref="AV288">IF($AM$20="A",
IFERROR(INDEX($CE$33:$CE$35, $BQ288), "-"),
IFERROR(INDEX(($CE$26:$CE$28, $CE$29:$CE$31), $BQ288, , $BR288), "-"))</f>
        <v>-</v>
      </c>
      <c r="AW288" s="242" t="str">
        <f t="shared" si="116"/>
        <v>-</v>
      </c>
      <c r="AX288" s="242" t="str">
        <f t="shared" si="100"/>
        <v>-</v>
      </c>
      <c r="AY288" s="242" t="str">
        <f t="shared" si="100"/>
        <v>-</v>
      </c>
      <c r="AZ288" s="242" t="str">
        <f t="shared" si="100"/>
        <v>-</v>
      </c>
      <c r="BA288" s="242" t="str">
        <f t="shared" si="117"/>
        <v>-</v>
      </c>
      <c r="BB288" s="242" t="str">
        <f t="shared" si="101"/>
        <v>-</v>
      </c>
      <c r="BC288" s="242" t="str">
        <f t="shared" si="101"/>
        <v>-</v>
      </c>
      <c r="BD288" s="242" t="str">
        <f t="shared" si="101"/>
        <v>-</v>
      </c>
      <c r="BE288" s="242" t="str">
        <f t="shared" si="118"/>
        <v>-</v>
      </c>
      <c r="BF288" s="242" t="str">
        <f t="shared" si="102"/>
        <v>-</v>
      </c>
      <c r="BG288" s="242" t="str">
        <f t="shared" si="102"/>
        <v>-</v>
      </c>
      <c r="BH288" s="242" t="str">
        <f t="shared" si="102"/>
        <v>-</v>
      </c>
      <c r="BI288" s="242" t="str">
        <f t="shared" si="119"/>
        <v>-</v>
      </c>
      <c r="BJ288" s="242" t="str">
        <f t="shared" si="103"/>
        <v>-</v>
      </c>
      <c r="BK288" s="242" t="str">
        <f t="shared" si="103"/>
        <v>-</v>
      </c>
      <c r="BL288" s="242" t="str">
        <f t="shared" si="103"/>
        <v>-</v>
      </c>
      <c r="BM288" s="245" t="str" cm="1">
        <f t="array" ref="BM288">IFERROR(INDEX($CD$38:$CD$41, $BT288), "-")</f>
        <v>-</v>
      </c>
      <c r="BN288" s="242" t="str" cm="1">
        <f t="array" ref="BN288">IFERROR(INDEX($CD$38:$CD$41, $BS288), "-")</f>
        <v>-</v>
      </c>
      <c r="BO288" s="242">
        <f t="shared" si="120"/>
        <v>0</v>
      </c>
      <c r="BP288" s="242">
        <f t="shared" si="121"/>
        <v>0</v>
      </c>
      <c r="BQ288" s="247" t="str">
        <f t="shared" si="104"/>
        <v>-</v>
      </c>
      <c r="BR288" s="247" t="str">
        <f t="shared" si="105"/>
        <v>-</v>
      </c>
      <c r="BS288" s="247" t="str">
        <f t="shared" si="106"/>
        <v>-</v>
      </c>
      <c r="BT288" s="247" t="str">
        <f t="shared" si="107"/>
        <v>-</v>
      </c>
      <c r="BU288" s="247">
        <f t="shared" si="122"/>
        <v>0</v>
      </c>
      <c r="BV288" s="247" t="str">
        <f t="shared" si="123"/>
        <v>-</v>
      </c>
      <c r="BW288" s="232"/>
      <c r="CF288" s="232"/>
    </row>
    <row r="289" spans="1:84" ht="12.75" customHeight="1" x14ac:dyDescent="0.2">
      <c r="A289" s="240"/>
      <c r="B289" s="228">
        <v>266</v>
      </c>
      <c r="C289" s="137"/>
      <c r="D289" s="65"/>
      <c r="E289" s="241" t="str">
        <f>IF(ISBLANK(D289), "", VLOOKUP(D289, Z!$A$2:$C$4127, 3, FALSE))</f>
        <v/>
      </c>
      <c r="F289" s="138"/>
      <c r="G289" s="120"/>
      <c r="H289" s="120"/>
      <c r="I289" s="120"/>
      <c r="J289" s="120"/>
      <c r="K289" s="139"/>
      <c r="L289" s="168"/>
      <c r="M289" s="139"/>
      <c r="N289" s="139"/>
      <c r="O289" s="242">
        <f t="shared" si="99"/>
        <v>0</v>
      </c>
      <c r="P289" s="139"/>
      <c r="Q289" s="242">
        <f t="shared" si="108"/>
        <v>0</v>
      </c>
      <c r="R289" s="242" t="str">
        <f t="shared" si="109"/>
        <v>-</v>
      </c>
      <c r="S289" s="140"/>
      <c r="T289" s="141"/>
      <c r="U289" s="120"/>
      <c r="V289" s="139"/>
      <c r="W289" s="166"/>
      <c r="X289" s="243">
        <f t="shared" si="110"/>
        <v>0</v>
      </c>
      <c r="Y289" s="140"/>
      <c r="Z289" s="141"/>
      <c r="AA289" s="139"/>
      <c r="AB289" s="120"/>
      <c r="AC289" s="139"/>
      <c r="AD289" s="166"/>
      <c r="AE289" s="243">
        <f t="shared" si="111"/>
        <v>0</v>
      </c>
      <c r="AF289" s="142"/>
      <c r="AG289" s="137"/>
      <c r="AH289" s="65"/>
      <c r="AI289" s="241" t="str">
        <f>IF(ISBLANK(AH289), "", VLOOKUP(AH289, Z!$A$2:$C$4127, 3, FALSE))</f>
        <v/>
      </c>
      <c r="AJ289" s="143"/>
      <c r="AK289" s="244">
        <f t="shared" si="112"/>
        <v>0</v>
      </c>
      <c r="AL289" s="232"/>
      <c r="AM289" s="242">
        <f t="shared" si="113"/>
        <v>0</v>
      </c>
      <c r="AN289" s="228">
        <f>15</f>
        <v>15</v>
      </c>
      <c r="AO289" s="228">
        <v>0.75</v>
      </c>
      <c r="AP289" s="242" t="str">
        <f t="shared" si="114"/>
        <v>-</v>
      </c>
      <c r="AQ289" s="242" t="str">
        <f t="shared" si="115"/>
        <v>-</v>
      </c>
      <c r="AR289" s="245" t="str" cm="1">
        <f t="array" ref="AR289">IF($AM$20="A",
IFERROR(INDEX($BZ$33:$CC$35, $BQ289,), "-"),
IFERROR(INDEX(($BZ$26:$CC$28,$BZ$29:$CC$31), $BQ289, , $BR289), "-"))</f>
        <v>-</v>
      </c>
      <c r="AS289" s="245"/>
      <c r="AT289" s="245"/>
      <c r="AU289" s="245"/>
      <c r="AV289" s="246" t="str" cm="1">
        <f t="array" ref="AV289">IF($AM$20="A",
IFERROR(INDEX($CE$33:$CE$35, $BQ289), "-"),
IFERROR(INDEX(($CE$26:$CE$28, $CE$29:$CE$31), $BQ289, , $BR289), "-"))</f>
        <v>-</v>
      </c>
      <c r="AW289" s="242" t="str">
        <f t="shared" si="116"/>
        <v>-</v>
      </c>
      <c r="AX289" s="242" t="str">
        <f t="shared" si="100"/>
        <v>-</v>
      </c>
      <c r="AY289" s="242" t="str">
        <f t="shared" si="100"/>
        <v>-</v>
      </c>
      <c r="AZ289" s="242" t="str">
        <f t="shared" si="100"/>
        <v>-</v>
      </c>
      <c r="BA289" s="242" t="str">
        <f t="shared" si="117"/>
        <v>-</v>
      </c>
      <c r="BB289" s="242" t="str">
        <f t="shared" si="101"/>
        <v>-</v>
      </c>
      <c r="BC289" s="242" t="str">
        <f t="shared" si="101"/>
        <v>-</v>
      </c>
      <c r="BD289" s="242" t="str">
        <f t="shared" si="101"/>
        <v>-</v>
      </c>
      <c r="BE289" s="242" t="str">
        <f t="shared" si="118"/>
        <v>-</v>
      </c>
      <c r="BF289" s="242" t="str">
        <f t="shared" si="102"/>
        <v>-</v>
      </c>
      <c r="BG289" s="242" t="str">
        <f t="shared" si="102"/>
        <v>-</v>
      </c>
      <c r="BH289" s="242" t="str">
        <f t="shared" si="102"/>
        <v>-</v>
      </c>
      <c r="BI289" s="242" t="str">
        <f t="shared" si="119"/>
        <v>-</v>
      </c>
      <c r="BJ289" s="242" t="str">
        <f t="shared" si="103"/>
        <v>-</v>
      </c>
      <c r="BK289" s="242" t="str">
        <f t="shared" si="103"/>
        <v>-</v>
      </c>
      <c r="BL289" s="242" t="str">
        <f t="shared" si="103"/>
        <v>-</v>
      </c>
      <c r="BM289" s="245" t="str" cm="1">
        <f t="array" ref="BM289">IFERROR(INDEX($CD$38:$CD$41, $BT289), "-")</f>
        <v>-</v>
      </c>
      <c r="BN289" s="242" t="str" cm="1">
        <f t="array" ref="BN289">IFERROR(INDEX($CD$38:$CD$41, $BS289), "-")</f>
        <v>-</v>
      </c>
      <c r="BO289" s="242">
        <f t="shared" si="120"/>
        <v>0</v>
      </c>
      <c r="BP289" s="242">
        <f t="shared" si="121"/>
        <v>0</v>
      </c>
      <c r="BQ289" s="247" t="str">
        <f t="shared" si="104"/>
        <v>-</v>
      </c>
      <c r="BR289" s="247" t="str">
        <f t="shared" si="105"/>
        <v>-</v>
      </c>
      <c r="BS289" s="247" t="str">
        <f t="shared" si="106"/>
        <v>-</v>
      </c>
      <c r="BT289" s="247" t="str">
        <f t="shared" si="107"/>
        <v>-</v>
      </c>
      <c r="BU289" s="247">
        <f t="shared" si="122"/>
        <v>0</v>
      </c>
      <c r="BV289" s="247" t="str">
        <f t="shared" si="123"/>
        <v>-</v>
      </c>
      <c r="BW289" s="232"/>
      <c r="CF289" s="232"/>
    </row>
    <row r="290" spans="1:84" ht="12.75" customHeight="1" x14ac:dyDescent="0.2">
      <c r="A290" s="240"/>
      <c r="B290" s="228">
        <v>267</v>
      </c>
      <c r="C290" s="137"/>
      <c r="D290" s="65"/>
      <c r="E290" s="241" t="str">
        <f>IF(ISBLANK(D290), "", VLOOKUP(D290, Z!$A$2:$C$4127, 3, FALSE))</f>
        <v/>
      </c>
      <c r="F290" s="138"/>
      <c r="G290" s="120"/>
      <c r="H290" s="120"/>
      <c r="I290" s="120"/>
      <c r="J290" s="120"/>
      <c r="K290" s="139"/>
      <c r="L290" s="168"/>
      <c r="M290" s="139"/>
      <c r="N290" s="139"/>
      <c r="O290" s="242">
        <f t="shared" si="99"/>
        <v>0</v>
      </c>
      <c r="P290" s="139"/>
      <c r="Q290" s="242">
        <f t="shared" si="108"/>
        <v>0</v>
      </c>
      <c r="R290" s="242" t="str">
        <f t="shared" si="109"/>
        <v>-</v>
      </c>
      <c r="S290" s="140"/>
      <c r="T290" s="141"/>
      <c r="U290" s="120"/>
      <c r="V290" s="139"/>
      <c r="W290" s="166"/>
      <c r="X290" s="243">
        <f t="shared" si="110"/>
        <v>0</v>
      </c>
      <c r="Y290" s="140"/>
      <c r="Z290" s="141"/>
      <c r="AA290" s="139"/>
      <c r="AB290" s="120"/>
      <c r="AC290" s="139"/>
      <c r="AD290" s="166"/>
      <c r="AE290" s="243">
        <f t="shared" si="111"/>
        <v>0</v>
      </c>
      <c r="AF290" s="142"/>
      <c r="AG290" s="137"/>
      <c r="AH290" s="65"/>
      <c r="AI290" s="241" t="str">
        <f>IF(ISBLANK(AH290), "", VLOOKUP(AH290, Z!$A$2:$C$4127, 3, FALSE))</f>
        <v/>
      </c>
      <c r="AJ290" s="143"/>
      <c r="AK290" s="244">
        <f t="shared" si="112"/>
        <v>0</v>
      </c>
      <c r="AL290" s="232"/>
      <c r="AM290" s="242">
        <f t="shared" si="113"/>
        <v>0</v>
      </c>
      <c r="AN290" s="228">
        <f>15</f>
        <v>15</v>
      </c>
      <c r="AO290" s="228">
        <v>0.75</v>
      </c>
      <c r="AP290" s="242" t="str">
        <f t="shared" si="114"/>
        <v>-</v>
      </c>
      <c r="AQ290" s="242" t="str">
        <f t="shared" si="115"/>
        <v>-</v>
      </c>
      <c r="AR290" s="245" t="str" cm="1">
        <f t="array" ref="AR290">IF($AM$20="A",
IFERROR(INDEX($BZ$33:$CC$35, $BQ290,), "-"),
IFERROR(INDEX(($BZ$26:$CC$28,$BZ$29:$CC$31), $BQ290, , $BR290), "-"))</f>
        <v>-</v>
      </c>
      <c r="AS290" s="245"/>
      <c r="AT290" s="245"/>
      <c r="AU290" s="245"/>
      <c r="AV290" s="246" t="str" cm="1">
        <f t="array" ref="AV290">IF($AM$20="A",
IFERROR(INDEX($CE$33:$CE$35, $BQ290), "-"),
IFERROR(INDEX(($CE$26:$CE$28, $CE$29:$CE$31), $BQ290, , $BR290), "-"))</f>
        <v>-</v>
      </c>
      <c r="AW290" s="242" t="str">
        <f t="shared" si="116"/>
        <v>-</v>
      </c>
      <c r="AX290" s="242" t="str">
        <f t="shared" si="100"/>
        <v>-</v>
      </c>
      <c r="AY290" s="242" t="str">
        <f t="shared" si="100"/>
        <v>-</v>
      </c>
      <c r="AZ290" s="242" t="str">
        <f t="shared" si="100"/>
        <v>-</v>
      </c>
      <c r="BA290" s="242" t="str">
        <f t="shared" si="117"/>
        <v>-</v>
      </c>
      <c r="BB290" s="242" t="str">
        <f t="shared" si="101"/>
        <v>-</v>
      </c>
      <c r="BC290" s="242" t="str">
        <f t="shared" si="101"/>
        <v>-</v>
      </c>
      <c r="BD290" s="242" t="str">
        <f t="shared" si="101"/>
        <v>-</v>
      </c>
      <c r="BE290" s="242" t="str">
        <f t="shared" si="118"/>
        <v>-</v>
      </c>
      <c r="BF290" s="242" t="str">
        <f t="shared" si="102"/>
        <v>-</v>
      </c>
      <c r="BG290" s="242" t="str">
        <f t="shared" si="102"/>
        <v>-</v>
      </c>
      <c r="BH290" s="242" t="str">
        <f t="shared" si="102"/>
        <v>-</v>
      </c>
      <c r="BI290" s="242" t="str">
        <f t="shared" si="119"/>
        <v>-</v>
      </c>
      <c r="BJ290" s="242" t="str">
        <f t="shared" si="103"/>
        <v>-</v>
      </c>
      <c r="BK290" s="242" t="str">
        <f t="shared" si="103"/>
        <v>-</v>
      </c>
      <c r="BL290" s="242" t="str">
        <f t="shared" si="103"/>
        <v>-</v>
      </c>
      <c r="BM290" s="245" t="str" cm="1">
        <f t="array" ref="BM290">IFERROR(INDEX($CD$38:$CD$41, $BT290), "-")</f>
        <v>-</v>
      </c>
      <c r="BN290" s="242" t="str" cm="1">
        <f t="array" ref="BN290">IFERROR(INDEX($CD$38:$CD$41, $BS290), "-")</f>
        <v>-</v>
      </c>
      <c r="BO290" s="242">
        <f t="shared" si="120"/>
        <v>0</v>
      </c>
      <c r="BP290" s="242">
        <f t="shared" si="121"/>
        <v>0</v>
      </c>
      <c r="BQ290" s="247" t="str">
        <f t="shared" si="104"/>
        <v>-</v>
      </c>
      <c r="BR290" s="247" t="str">
        <f t="shared" si="105"/>
        <v>-</v>
      </c>
      <c r="BS290" s="247" t="str">
        <f t="shared" si="106"/>
        <v>-</v>
      </c>
      <c r="BT290" s="247" t="str">
        <f t="shared" si="107"/>
        <v>-</v>
      </c>
      <c r="BU290" s="247">
        <f t="shared" si="122"/>
        <v>0</v>
      </c>
      <c r="BV290" s="247" t="str">
        <f t="shared" si="123"/>
        <v>-</v>
      </c>
      <c r="BW290" s="232"/>
      <c r="CF290" s="232"/>
    </row>
    <row r="291" spans="1:84" ht="12.75" customHeight="1" x14ac:dyDescent="0.2">
      <c r="A291" s="240"/>
      <c r="B291" s="228">
        <v>268</v>
      </c>
      <c r="C291" s="137"/>
      <c r="D291" s="65"/>
      <c r="E291" s="241" t="str">
        <f>IF(ISBLANK(D291), "", VLOOKUP(D291, Z!$A$2:$C$4127, 3, FALSE))</f>
        <v/>
      </c>
      <c r="F291" s="138"/>
      <c r="G291" s="120"/>
      <c r="H291" s="120"/>
      <c r="I291" s="120"/>
      <c r="J291" s="120"/>
      <c r="K291" s="139"/>
      <c r="L291" s="168"/>
      <c r="M291" s="139"/>
      <c r="N291" s="139"/>
      <c r="O291" s="242">
        <f t="shared" si="99"/>
        <v>0</v>
      </c>
      <c r="P291" s="139"/>
      <c r="Q291" s="242">
        <f t="shared" si="108"/>
        <v>0</v>
      </c>
      <c r="R291" s="242" t="str">
        <f t="shared" si="109"/>
        <v>-</v>
      </c>
      <c r="S291" s="140"/>
      <c r="T291" s="141"/>
      <c r="U291" s="120"/>
      <c r="V291" s="139"/>
      <c r="W291" s="166"/>
      <c r="X291" s="243">
        <f t="shared" si="110"/>
        <v>0</v>
      </c>
      <c r="Y291" s="140"/>
      <c r="Z291" s="141"/>
      <c r="AA291" s="139"/>
      <c r="AB291" s="120"/>
      <c r="AC291" s="139"/>
      <c r="AD291" s="166"/>
      <c r="AE291" s="243">
        <f t="shared" si="111"/>
        <v>0</v>
      </c>
      <c r="AF291" s="142"/>
      <c r="AG291" s="137"/>
      <c r="AH291" s="65"/>
      <c r="AI291" s="241" t="str">
        <f>IF(ISBLANK(AH291), "", VLOOKUP(AH291, Z!$A$2:$C$4127, 3, FALSE))</f>
        <v/>
      </c>
      <c r="AJ291" s="143"/>
      <c r="AK291" s="244">
        <f t="shared" si="112"/>
        <v>0</v>
      </c>
      <c r="AL291" s="232"/>
      <c r="AM291" s="242">
        <f t="shared" si="113"/>
        <v>0</v>
      </c>
      <c r="AN291" s="228">
        <f>15</f>
        <v>15</v>
      </c>
      <c r="AO291" s="228">
        <v>0.75</v>
      </c>
      <c r="AP291" s="242" t="str">
        <f t="shared" si="114"/>
        <v>-</v>
      </c>
      <c r="AQ291" s="242" t="str">
        <f t="shared" si="115"/>
        <v>-</v>
      </c>
      <c r="AR291" s="245" t="str" cm="1">
        <f t="array" ref="AR291">IF($AM$20="A",
IFERROR(INDEX($BZ$33:$CC$35, $BQ291,), "-"),
IFERROR(INDEX(($BZ$26:$CC$28,$BZ$29:$CC$31), $BQ291, , $BR291), "-"))</f>
        <v>-</v>
      </c>
      <c r="AS291" s="245"/>
      <c r="AT291" s="245"/>
      <c r="AU291" s="245"/>
      <c r="AV291" s="246" t="str" cm="1">
        <f t="array" ref="AV291">IF($AM$20="A",
IFERROR(INDEX($CE$33:$CE$35, $BQ291), "-"),
IFERROR(INDEX(($CE$26:$CE$28, $CE$29:$CE$31), $BQ291, , $BR291), "-"))</f>
        <v>-</v>
      </c>
      <c r="AW291" s="242" t="str">
        <f t="shared" si="116"/>
        <v>-</v>
      </c>
      <c r="AX291" s="242" t="str">
        <f t="shared" si="100"/>
        <v>-</v>
      </c>
      <c r="AY291" s="242" t="str">
        <f t="shared" si="100"/>
        <v>-</v>
      </c>
      <c r="AZ291" s="242" t="str">
        <f t="shared" si="100"/>
        <v>-</v>
      </c>
      <c r="BA291" s="242" t="str">
        <f t="shared" si="117"/>
        <v>-</v>
      </c>
      <c r="BB291" s="242" t="str">
        <f t="shared" si="101"/>
        <v>-</v>
      </c>
      <c r="BC291" s="242" t="str">
        <f t="shared" si="101"/>
        <v>-</v>
      </c>
      <c r="BD291" s="242" t="str">
        <f t="shared" si="101"/>
        <v>-</v>
      </c>
      <c r="BE291" s="242" t="str">
        <f t="shared" si="118"/>
        <v>-</v>
      </c>
      <c r="BF291" s="242" t="str">
        <f t="shared" si="102"/>
        <v>-</v>
      </c>
      <c r="BG291" s="242" t="str">
        <f t="shared" si="102"/>
        <v>-</v>
      </c>
      <c r="BH291" s="242" t="str">
        <f t="shared" si="102"/>
        <v>-</v>
      </c>
      <c r="BI291" s="242" t="str">
        <f t="shared" si="119"/>
        <v>-</v>
      </c>
      <c r="BJ291" s="242" t="str">
        <f t="shared" si="103"/>
        <v>-</v>
      </c>
      <c r="BK291" s="242" t="str">
        <f t="shared" si="103"/>
        <v>-</v>
      </c>
      <c r="BL291" s="242" t="str">
        <f t="shared" si="103"/>
        <v>-</v>
      </c>
      <c r="BM291" s="245" t="str" cm="1">
        <f t="array" ref="BM291">IFERROR(INDEX($CD$38:$CD$41, $BT291), "-")</f>
        <v>-</v>
      </c>
      <c r="BN291" s="242" t="str" cm="1">
        <f t="array" ref="BN291">IFERROR(INDEX($CD$38:$CD$41, $BS291), "-")</f>
        <v>-</v>
      </c>
      <c r="BO291" s="242">
        <f t="shared" si="120"/>
        <v>0</v>
      </c>
      <c r="BP291" s="242">
        <f t="shared" si="121"/>
        <v>0</v>
      </c>
      <c r="BQ291" s="247" t="str">
        <f t="shared" si="104"/>
        <v>-</v>
      </c>
      <c r="BR291" s="247" t="str">
        <f t="shared" si="105"/>
        <v>-</v>
      </c>
      <c r="BS291" s="247" t="str">
        <f t="shared" si="106"/>
        <v>-</v>
      </c>
      <c r="BT291" s="247" t="str">
        <f t="shared" si="107"/>
        <v>-</v>
      </c>
      <c r="BU291" s="247">
        <f t="shared" si="122"/>
        <v>0</v>
      </c>
      <c r="BV291" s="247" t="str">
        <f t="shared" si="123"/>
        <v>-</v>
      </c>
      <c r="BW291" s="232"/>
      <c r="CF291" s="232"/>
    </row>
    <row r="292" spans="1:84" ht="12.75" customHeight="1" x14ac:dyDescent="0.2">
      <c r="A292" s="240"/>
      <c r="B292" s="228">
        <v>269</v>
      </c>
      <c r="C292" s="137"/>
      <c r="D292" s="65"/>
      <c r="E292" s="241" t="str">
        <f>IF(ISBLANK(D292), "", VLOOKUP(D292, Z!$A$2:$C$4127, 3, FALSE))</f>
        <v/>
      </c>
      <c r="F292" s="138"/>
      <c r="G292" s="120"/>
      <c r="H292" s="120"/>
      <c r="I292" s="120"/>
      <c r="J292" s="120"/>
      <c r="K292" s="139"/>
      <c r="L292" s="168"/>
      <c r="M292" s="139"/>
      <c r="N292" s="139"/>
      <c r="O292" s="242">
        <f t="shared" si="99"/>
        <v>0</v>
      </c>
      <c r="P292" s="139"/>
      <c r="Q292" s="242">
        <f t="shared" si="108"/>
        <v>0</v>
      </c>
      <c r="R292" s="242" t="str">
        <f t="shared" si="109"/>
        <v>-</v>
      </c>
      <c r="S292" s="140"/>
      <c r="T292" s="141"/>
      <c r="U292" s="120"/>
      <c r="V292" s="139"/>
      <c r="W292" s="166"/>
      <c r="X292" s="243">
        <f t="shared" si="110"/>
        <v>0</v>
      </c>
      <c r="Y292" s="140"/>
      <c r="Z292" s="141"/>
      <c r="AA292" s="139"/>
      <c r="AB292" s="120"/>
      <c r="AC292" s="139"/>
      <c r="AD292" s="166"/>
      <c r="AE292" s="243">
        <f t="shared" si="111"/>
        <v>0</v>
      </c>
      <c r="AF292" s="142"/>
      <c r="AG292" s="137"/>
      <c r="AH292" s="65"/>
      <c r="AI292" s="241" t="str">
        <f>IF(ISBLANK(AH292), "", VLOOKUP(AH292, Z!$A$2:$C$4127, 3, FALSE))</f>
        <v/>
      </c>
      <c r="AJ292" s="143"/>
      <c r="AK292" s="244">
        <f t="shared" si="112"/>
        <v>0</v>
      </c>
      <c r="AL292" s="232"/>
      <c r="AM292" s="242">
        <f t="shared" si="113"/>
        <v>0</v>
      </c>
      <c r="AN292" s="228">
        <f>15</f>
        <v>15</v>
      </c>
      <c r="AO292" s="228">
        <v>0.75</v>
      </c>
      <c r="AP292" s="242" t="str">
        <f t="shared" si="114"/>
        <v>-</v>
      </c>
      <c r="AQ292" s="242" t="str">
        <f t="shared" si="115"/>
        <v>-</v>
      </c>
      <c r="AR292" s="245" t="str" cm="1">
        <f t="array" ref="AR292">IF($AM$20="A",
IFERROR(INDEX($BZ$33:$CC$35, $BQ292,), "-"),
IFERROR(INDEX(($BZ$26:$CC$28,$BZ$29:$CC$31), $BQ292, , $BR292), "-"))</f>
        <v>-</v>
      </c>
      <c r="AS292" s="245"/>
      <c r="AT292" s="245"/>
      <c r="AU292" s="245"/>
      <c r="AV292" s="246" t="str" cm="1">
        <f t="array" ref="AV292">IF($AM$20="A",
IFERROR(INDEX($CE$33:$CE$35, $BQ292), "-"),
IFERROR(INDEX(($CE$26:$CE$28, $CE$29:$CE$31), $BQ292, , $BR292), "-"))</f>
        <v>-</v>
      </c>
      <c r="AW292" s="242" t="str">
        <f t="shared" si="116"/>
        <v>-</v>
      </c>
      <c r="AX292" s="242" t="str">
        <f t="shared" si="100"/>
        <v>-</v>
      </c>
      <c r="AY292" s="242" t="str">
        <f t="shared" si="100"/>
        <v>-</v>
      </c>
      <c r="AZ292" s="242" t="str">
        <f t="shared" si="100"/>
        <v>-</v>
      </c>
      <c r="BA292" s="242" t="str">
        <f t="shared" si="117"/>
        <v>-</v>
      </c>
      <c r="BB292" s="242" t="str">
        <f t="shared" si="101"/>
        <v>-</v>
      </c>
      <c r="BC292" s="242" t="str">
        <f t="shared" si="101"/>
        <v>-</v>
      </c>
      <c r="BD292" s="242" t="str">
        <f t="shared" si="101"/>
        <v>-</v>
      </c>
      <c r="BE292" s="242" t="str">
        <f t="shared" si="118"/>
        <v>-</v>
      </c>
      <c r="BF292" s="242" t="str">
        <f t="shared" si="102"/>
        <v>-</v>
      </c>
      <c r="BG292" s="242" t="str">
        <f t="shared" si="102"/>
        <v>-</v>
      </c>
      <c r="BH292" s="242" t="str">
        <f t="shared" si="102"/>
        <v>-</v>
      </c>
      <c r="BI292" s="242" t="str">
        <f t="shared" si="119"/>
        <v>-</v>
      </c>
      <c r="BJ292" s="242" t="str">
        <f t="shared" si="103"/>
        <v>-</v>
      </c>
      <c r="BK292" s="242" t="str">
        <f t="shared" si="103"/>
        <v>-</v>
      </c>
      <c r="BL292" s="242" t="str">
        <f t="shared" si="103"/>
        <v>-</v>
      </c>
      <c r="BM292" s="245" t="str" cm="1">
        <f t="array" ref="BM292">IFERROR(INDEX($CD$38:$CD$41, $BT292), "-")</f>
        <v>-</v>
      </c>
      <c r="BN292" s="242" t="str" cm="1">
        <f t="array" ref="BN292">IFERROR(INDEX($CD$38:$CD$41, $BS292), "-")</f>
        <v>-</v>
      </c>
      <c r="BO292" s="242">
        <f t="shared" si="120"/>
        <v>0</v>
      </c>
      <c r="BP292" s="242">
        <f t="shared" si="121"/>
        <v>0</v>
      </c>
      <c r="BQ292" s="247" t="str">
        <f t="shared" si="104"/>
        <v>-</v>
      </c>
      <c r="BR292" s="247" t="str">
        <f t="shared" si="105"/>
        <v>-</v>
      </c>
      <c r="BS292" s="247" t="str">
        <f t="shared" si="106"/>
        <v>-</v>
      </c>
      <c r="BT292" s="247" t="str">
        <f t="shared" si="107"/>
        <v>-</v>
      </c>
      <c r="BU292" s="247">
        <f t="shared" si="122"/>
        <v>0</v>
      </c>
      <c r="BV292" s="247" t="str">
        <f t="shared" si="123"/>
        <v>-</v>
      </c>
      <c r="BW292" s="232"/>
      <c r="CF292" s="232"/>
    </row>
    <row r="293" spans="1:84" ht="12.75" customHeight="1" x14ac:dyDescent="0.2">
      <c r="A293" s="240"/>
      <c r="B293" s="228">
        <v>270</v>
      </c>
      <c r="C293" s="137"/>
      <c r="D293" s="65"/>
      <c r="E293" s="241" t="str">
        <f>IF(ISBLANK(D293), "", VLOOKUP(D293, Z!$A$2:$C$4127, 3, FALSE))</f>
        <v/>
      </c>
      <c r="F293" s="138"/>
      <c r="G293" s="120"/>
      <c r="H293" s="120"/>
      <c r="I293" s="120"/>
      <c r="J293" s="120"/>
      <c r="K293" s="139"/>
      <c r="L293" s="168"/>
      <c r="M293" s="139"/>
      <c r="N293" s="139"/>
      <c r="O293" s="242">
        <f t="shared" si="99"/>
        <v>0</v>
      </c>
      <c r="P293" s="139"/>
      <c r="Q293" s="242">
        <f t="shared" si="108"/>
        <v>0</v>
      </c>
      <c r="R293" s="242" t="str">
        <f t="shared" si="109"/>
        <v>-</v>
      </c>
      <c r="S293" s="140"/>
      <c r="T293" s="141"/>
      <c r="U293" s="120"/>
      <c r="V293" s="139"/>
      <c r="W293" s="166"/>
      <c r="X293" s="243">
        <f t="shared" si="110"/>
        <v>0</v>
      </c>
      <c r="Y293" s="140"/>
      <c r="Z293" s="141"/>
      <c r="AA293" s="139"/>
      <c r="AB293" s="120"/>
      <c r="AC293" s="139"/>
      <c r="AD293" s="166"/>
      <c r="AE293" s="243">
        <f t="shared" si="111"/>
        <v>0</v>
      </c>
      <c r="AF293" s="142"/>
      <c r="AG293" s="137"/>
      <c r="AH293" s="65"/>
      <c r="AI293" s="241" t="str">
        <f>IF(ISBLANK(AH293), "", VLOOKUP(AH293, Z!$A$2:$C$4127, 3, FALSE))</f>
        <v/>
      </c>
      <c r="AJ293" s="143"/>
      <c r="AK293" s="244">
        <f t="shared" si="112"/>
        <v>0</v>
      </c>
      <c r="AL293" s="232"/>
      <c r="AM293" s="242">
        <f t="shared" si="113"/>
        <v>0</v>
      </c>
      <c r="AN293" s="228">
        <f>15</f>
        <v>15</v>
      </c>
      <c r="AO293" s="228">
        <v>0.75</v>
      </c>
      <c r="AP293" s="242" t="str">
        <f t="shared" si="114"/>
        <v>-</v>
      </c>
      <c r="AQ293" s="242" t="str">
        <f t="shared" si="115"/>
        <v>-</v>
      </c>
      <c r="AR293" s="245" t="str" cm="1">
        <f t="array" ref="AR293">IF($AM$20="A",
IFERROR(INDEX($BZ$33:$CC$35, $BQ293,), "-"),
IFERROR(INDEX(($BZ$26:$CC$28,$BZ$29:$CC$31), $BQ293, , $BR293), "-"))</f>
        <v>-</v>
      </c>
      <c r="AS293" s="245"/>
      <c r="AT293" s="245"/>
      <c r="AU293" s="245"/>
      <c r="AV293" s="246" t="str" cm="1">
        <f t="array" ref="AV293">IF($AM$20="A",
IFERROR(INDEX($CE$33:$CE$35, $BQ293), "-"),
IFERROR(INDEX(($CE$26:$CE$28, $CE$29:$CE$31), $BQ293, , $BR293), "-"))</f>
        <v>-</v>
      </c>
      <c r="AW293" s="242" t="str">
        <f t="shared" si="116"/>
        <v>-</v>
      </c>
      <c r="AX293" s="242" t="str">
        <f t="shared" si="100"/>
        <v>-</v>
      </c>
      <c r="AY293" s="242" t="str">
        <f t="shared" si="100"/>
        <v>-</v>
      </c>
      <c r="AZ293" s="242" t="str">
        <f t="shared" si="100"/>
        <v>-</v>
      </c>
      <c r="BA293" s="242" t="str">
        <f t="shared" si="117"/>
        <v>-</v>
      </c>
      <c r="BB293" s="242" t="str">
        <f t="shared" si="101"/>
        <v>-</v>
      </c>
      <c r="BC293" s="242" t="str">
        <f t="shared" si="101"/>
        <v>-</v>
      </c>
      <c r="BD293" s="242" t="str">
        <f t="shared" si="101"/>
        <v>-</v>
      </c>
      <c r="BE293" s="242" t="str">
        <f t="shared" si="118"/>
        <v>-</v>
      </c>
      <c r="BF293" s="242" t="str">
        <f t="shared" si="102"/>
        <v>-</v>
      </c>
      <c r="BG293" s="242" t="str">
        <f t="shared" si="102"/>
        <v>-</v>
      </c>
      <c r="BH293" s="242" t="str">
        <f t="shared" si="102"/>
        <v>-</v>
      </c>
      <c r="BI293" s="242" t="str">
        <f t="shared" si="119"/>
        <v>-</v>
      </c>
      <c r="BJ293" s="242" t="str">
        <f t="shared" si="103"/>
        <v>-</v>
      </c>
      <c r="BK293" s="242" t="str">
        <f t="shared" si="103"/>
        <v>-</v>
      </c>
      <c r="BL293" s="242" t="str">
        <f t="shared" si="103"/>
        <v>-</v>
      </c>
      <c r="BM293" s="245" t="str" cm="1">
        <f t="array" ref="BM293">IFERROR(INDEX($CD$38:$CD$41, $BT293), "-")</f>
        <v>-</v>
      </c>
      <c r="BN293" s="242" t="str" cm="1">
        <f t="array" ref="BN293">IFERROR(INDEX($CD$38:$CD$41, $BS293), "-")</f>
        <v>-</v>
      </c>
      <c r="BO293" s="242">
        <f t="shared" si="120"/>
        <v>0</v>
      </c>
      <c r="BP293" s="242">
        <f t="shared" si="121"/>
        <v>0</v>
      </c>
      <c r="BQ293" s="247" t="str">
        <f t="shared" si="104"/>
        <v>-</v>
      </c>
      <c r="BR293" s="247" t="str">
        <f t="shared" si="105"/>
        <v>-</v>
      </c>
      <c r="BS293" s="247" t="str">
        <f t="shared" si="106"/>
        <v>-</v>
      </c>
      <c r="BT293" s="247" t="str">
        <f t="shared" si="107"/>
        <v>-</v>
      </c>
      <c r="BU293" s="247">
        <f t="shared" si="122"/>
        <v>0</v>
      </c>
      <c r="BV293" s="247" t="str">
        <f t="shared" si="123"/>
        <v>-</v>
      </c>
      <c r="BW293" s="232"/>
      <c r="CF293" s="232"/>
    </row>
    <row r="294" spans="1:84" ht="12.75" customHeight="1" x14ac:dyDescent="0.2">
      <c r="A294" s="240"/>
      <c r="B294" s="228">
        <v>271</v>
      </c>
      <c r="C294" s="137"/>
      <c r="D294" s="65"/>
      <c r="E294" s="241" t="str">
        <f>IF(ISBLANK(D294), "", VLOOKUP(D294, Z!$A$2:$C$4127, 3, FALSE))</f>
        <v/>
      </c>
      <c r="F294" s="138"/>
      <c r="G294" s="120"/>
      <c r="H294" s="120"/>
      <c r="I294" s="120"/>
      <c r="J294" s="120"/>
      <c r="K294" s="139"/>
      <c r="L294" s="168"/>
      <c r="M294" s="139"/>
      <c r="N294" s="139"/>
      <c r="O294" s="242">
        <f t="shared" si="99"/>
        <v>0</v>
      </c>
      <c r="P294" s="139"/>
      <c r="Q294" s="242">
        <f t="shared" si="108"/>
        <v>0</v>
      </c>
      <c r="R294" s="242" t="str">
        <f t="shared" si="109"/>
        <v>-</v>
      </c>
      <c r="S294" s="140"/>
      <c r="T294" s="141"/>
      <c r="U294" s="120"/>
      <c r="V294" s="139"/>
      <c r="W294" s="166"/>
      <c r="X294" s="243">
        <f t="shared" si="110"/>
        <v>0</v>
      </c>
      <c r="Y294" s="140"/>
      <c r="Z294" s="141"/>
      <c r="AA294" s="139"/>
      <c r="AB294" s="120"/>
      <c r="AC294" s="139"/>
      <c r="AD294" s="166"/>
      <c r="AE294" s="243">
        <f t="shared" si="111"/>
        <v>0</v>
      </c>
      <c r="AF294" s="142"/>
      <c r="AG294" s="137"/>
      <c r="AH294" s="65"/>
      <c r="AI294" s="241" t="str">
        <f>IF(ISBLANK(AH294), "", VLOOKUP(AH294, Z!$A$2:$C$4127, 3, FALSE))</f>
        <v/>
      </c>
      <c r="AJ294" s="143"/>
      <c r="AK294" s="244">
        <f t="shared" si="112"/>
        <v>0</v>
      </c>
      <c r="AL294" s="232"/>
      <c r="AM294" s="242">
        <f t="shared" si="113"/>
        <v>0</v>
      </c>
      <c r="AN294" s="228">
        <f>15</f>
        <v>15</v>
      </c>
      <c r="AO294" s="228">
        <v>0.75</v>
      </c>
      <c r="AP294" s="242" t="str">
        <f t="shared" si="114"/>
        <v>-</v>
      </c>
      <c r="AQ294" s="242" t="str">
        <f t="shared" si="115"/>
        <v>-</v>
      </c>
      <c r="AR294" s="245" t="str" cm="1">
        <f t="array" ref="AR294">IF($AM$20="A",
IFERROR(INDEX($BZ$33:$CC$35, $BQ294,), "-"),
IFERROR(INDEX(($BZ$26:$CC$28,$BZ$29:$CC$31), $BQ294, , $BR294), "-"))</f>
        <v>-</v>
      </c>
      <c r="AS294" s="245"/>
      <c r="AT294" s="245"/>
      <c r="AU294" s="245"/>
      <c r="AV294" s="246" t="str" cm="1">
        <f t="array" ref="AV294">IF($AM$20="A",
IFERROR(INDEX($CE$33:$CE$35, $BQ294), "-"),
IFERROR(INDEX(($CE$26:$CE$28, $CE$29:$CE$31), $BQ294, , $BR294), "-"))</f>
        <v>-</v>
      </c>
      <c r="AW294" s="242" t="str">
        <f t="shared" si="116"/>
        <v>-</v>
      </c>
      <c r="AX294" s="242" t="str">
        <f t="shared" si="100"/>
        <v>-</v>
      </c>
      <c r="AY294" s="242" t="str">
        <f t="shared" si="100"/>
        <v>-</v>
      </c>
      <c r="AZ294" s="242" t="str">
        <f t="shared" si="100"/>
        <v>-</v>
      </c>
      <c r="BA294" s="242" t="str">
        <f t="shared" si="117"/>
        <v>-</v>
      </c>
      <c r="BB294" s="242" t="str">
        <f t="shared" si="101"/>
        <v>-</v>
      </c>
      <c r="BC294" s="242" t="str">
        <f t="shared" si="101"/>
        <v>-</v>
      </c>
      <c r="BD294" s="242" t="str">
        <f t="shared" si="101"/>
        <v>-</v>
      </c>
      <c r="BE294" s="242" t="str">
        <f t="shared" si="118"/>
        <v>-</v>
      </c>
      <c r="BF294" s="242" t="str">
        <f t="shared" si="102"/>
        <v>-</v>
      </c>
      <c r="BG294" s="242" t="str">
        <f t="shared" si="102"/>
        <v>-</v>
      </c>
      <c r="BH294" s="242" t="str">
        <f t="shared" si="102"/>
        <v>-</v>
      </c>
      <c r="BI294" s="242" t="str">
        <f t="shared" si="119"/>
        <v>-</v>
      </c>
      <c r="BJ294" s="242" t="str">
        <f t="shared" si="103"/>
        <v>-</v>
      </c>
      <c r="BK294" s="242" t="str">
        <f t="shared" si="103"/>
        <v>-</v>
      </c>
      <c r="BL294" s="242" t="str">
        <f t="shared" si="103"/>
        <v>-</v>
      </c>
      <c r="BM294" s="245" t="str" cm="1">
        <f t="array" ref="BM294">IFERROR(INDEX($CD$38:$CD$41, $BT294), "-")</f>
        <v>-</v>
      </c>
      <c r="BN294" s="242" t="str" cm="1">
        <f t="array" ref="BN294">IFERROR(INDEX($CD$38:$CD$41, $BS294), "-")</f>
        <v>-</v>
      </c>
      <c r="BO294" s="242">
        <f t="shared" si="120"/>
        <v>0</v>
      </c>
      <c r="BP294" s="242">
        <f t="shared" si="121"/>
        <v>0</v>
      </c>
      <c r="BQ294" s="247" t="str">
        <f t="shared" si="104"/>
        <v>-</v>
      </c>
      <c r="BR294" s="247" t="str">
        <f t="shared" si="105"/>
        <v>-</v>
      </c>
      <c r="BS294" s="247" t="str">
        <f t="shared" si="106"/>
        <v>-</v>
      </c>
      <c r="BT294" s="247" t="str">
        <f t="shared" si="107"/>
        <v>-</v>
      </c>
      <c r="BU294" s="247">
        <f t="shared" si="122"/>
        <v>0</v>
      </c>
      <c r="BV294" s="247" t="str">
        <f t="shared" si="123"/>
        <v>-</v>
      </c>
      <c r="BW294" s="232"/>
      <c r="CF294" s="232"/>
    </row>
    <row r="295" spans="1:84" ht="12.75" customHeight="1" x14ac:dyDescent="0.2">
      <c r="A295" s="240"/>
      <c r="B295" s="228">
        <v>272</v>
      </c>
      <c r="C295" s="137"/>
      <c r="D295" s="65"/>
      <c r="E295" s="241" t="str">
        <f>IF(ISBLANK(D295), "", VLOOKUP(D295, Z!$A$2:$C$4127, 3, FALSE))</f>
        <v/>
      </c>
      <c r="F295" s="138"/>
      <c r="G295" s="120"/>
      <c r="H295" s="120"/>
      <c r="I295" s="120"/>
      <c r="J295" s="120"/>
      <c r="K295" s="139"/>
      <c r="L295" s="168"/>
      <c r="M295" s="139"/>
      <c r="N295" s="139"/>
      <c r="O295" s="242">
        <f t="shared" si="99"/>
        <v>0</v>
      </c>
      <c r="P295" s="139"/>
      <c r="Q295" s="242">
        <f t="shared" si="108"/>
        <v>0</v>
      </c>
      <c r="R295" s="242" t="str">
        <f t="shared" si="109"/>
        <v>-</v>
      </c>
      <c r="S295" s="140"/>
      <c r="T295" s="141"/>
      <c r="U295" s="120"/>
      <c r="V295" s="139"/>
      <c r="W295" s="166"/>
      <c r="X295" s="243">
        <f t="shared" si="110"/>
        <v>0</v>
      </c>
      <c r="Y295" s="140"/>
      <c r="Z295" s="141"/>
      <c r="AA295" s="139"/>
      <c r="AB295" s="120"/>
      <c r="AC295" s="139"/>
      <c r="AD295" s="166"/>
      <c r="AE295" s="243">
        <f t="shared" si="111"/>
        <v>0</v>
      </c>
      <c r="AF295" s="142"/>
      <c r="AG295" s="137"/>
      <c r="AH295" s="65"/>
      <c r="AI295" s="241" t="str">
        <f>IF(ISBLANK(AH295), "", VLOOKUP(AH295, Z!$A$2:$C$4127, 3, FALSE))</f>
        <v/>
      </c>
      <c r="AJ295" s="143"/>
      <c r="AK295" s="244">
        <f t="shared" si="112"/>
        <v>0</v>
      </c>
      <c r="AL295" s="232"/>
      <c r="AM295" s="242">
        <f t="shared" si="113"/>
        <v>0</v>
      </c>
      <c r="AN295" s="228">
        <f>15</f>
        <v>15</v>
      </c>
      <c r="AO295" s="228">
        <v>0.75</v>
      </c>
      <c r="AP295" s="242" t="str">
        <f t="shared" si="114"/>
        <v>-</v>
      </c>
      <c r="AQ295" s="242" t="str">
        <f t="shared" si="115"/>
        <v>-</v>
      </c>
      <c r="AR295" s="245" t="str" cm="1">
        <f t="array" ref="AR295">IF($AM$20="A",
IFERROR(INDEX($BZ$33:$CC$35, $BQ295,), "-"),
IFERROR(INDEX(($BZ$26:$CC$28,$BZ$29:$CC$31), $BQ295, , $BR295), "-"))</f>
        <v>-</v>
      </c>
      <c r="AS295" s="245"/>
      <c r="AT295" s="245"/>
      <c r="AU295" s="245"/>
      <c r="AV295" s="246" t="str" cm="1">
        <f t="array" ref="AV295">IF($AM$20="A",
IFERROR(INDEX($CE$33:$CE$35, $BQ295), "-"),
IFERROR(INDEX(($CE$26:$CE$28, $CE$29:$CE$31), $BQ295, , $BR295), "-"))</f>
        <v>-</v>
      </c>
      <c r="AW295" s="242" t="str">
        <f t="shared" si="116"/>
        <v>-</v>
      </c>
      <c r="AX295" s="242" t="str">
        <f t="shared" si="100"/>
        <v>-</v>
      </c>
      <c r="AY295" s="242" t="str">
        <f t="shared" si="100"/>
        <v>-</v>
      </c>
      <c r="AZ295" s="242" t="str">
        <f t="shared" si="100"/>
        <v>-</v>
      </c>
      <c r="BA295" s="242" t="str">
        <f t="shared" si="117"/>
        <v>-</v>
      </c>
      <c r="BB295" s="242" t="str">
        <f t="shared" si="101"/>
        <v>-</v>
      </c>
      <c r="BC295" s="242" t="str">
        <f t="shared" si="101"/>
        <v>-</v>
      </c>
      <c r="BD295" s="242" t="str">
        <f t="shared" si="101"/>
        <v>-</v>
      </c>
      <c r="BE295" s="242" t="str">
        <f t="shared" si="118"/>
        <v>-</v>
      </c>
      <c r="BF295" s="242" t="str">
        <f t="shared" si="102"/>
        <v>-</v>
      </c>
      <c r="BG295" s="242" t="str">
        <f t="shared" si="102"/>
        <v>-</v>
      </c>
      <c r="BH295" s="242" t="str">
        <f t="shared" si="102"/>
        <v>-</v>
      </c>
      <c r="BI295" s="242" t="str">
        <f t="shared" si="119"/>
        <v>-</v>
      </c>
      <c r="BJ295" s="242" t="str">
        <f t="shared" si="103"/>
        <v>-</v>
      </c>
      <c r="BK295" s="242" t="str">
        <f t="shared" si="103"/>
        <v>-</v>
      </c>
      <c r="BL295" s="242" t="str">
        <f t="shared" si="103"/>
        <v>-</v>
      </c>
      <c r="BM295" s="245" t="str" cm="1">
        <f t="array" ref="BM295">IFERROR(INDEX($CD$38:$CD$41, $BT295), "-")</f>
        <v>-</v>
      </c>
      <c r="BN295" s="242" t="str" cm="1">
        <f t="array" ref="BN295">IFERROR(INDEX($CD$38:$CD$41, $BS295), "-")</f>
        <v>-</v>
      </c>
      <c r="BO295" s="242">
        <f t="shared" si="120"/>
        <v>0</v>
      </c>
      <c r="BP295" s="242">
        <f t="shared" si="121"/>
        <v>0</v>
      </c>
      <c r="BQ295" s="247" t="str">
        <f t="shared" si="104"/>
        <v>-</v>
      </c>
      <c r="BR295" s="247" t="str">
        <f t="shared" si="105"/>
        <v>-</v>
      </c>
      <c r="BS295" s="247" t="str">
        <f t="shared" si="106"/>
        <v>-</v>
      </c>
      <c r="BT295" s="247" t="str">
        <f t="shared" si="107"/>
        <v>-</v>
      </c>
      <c r="BU295" s="247">
        <f t="shared" si="122"/>
        <v>0</v>
      </c>
      <c r="BV295" s="247" t="str">
        <f t="shared" si="123"/>
        <v>-</v>
      </c>
      <c r="BW295" s="232"/>
      <c r="CF295" s="232"/>
    </row>
    <row r="296" spans="1:84" ht="12.75" customHeight="1" x14ac:dyDescent="0.2">
      <c r="A296" s="240"/>
      <c r="B296" s="228">
        <v>273</v>
      </c>
      <c r="C296" s="137"/>
      <c r="D296" s="65"/>
      <c r="E296" s="241" t="str">
        <f>IF(ISBLANK(D296), "", VLOOKUP(D296, Z!$A$2:$C$4127, 3, FALSE))</f>
        <v/>
      </c>
      <c r="F296" s="138"/>
      <c r="G296" s="120"/>
      <c r="H296" s="120"/>
      <c r="I296" s="120"/>
      <c r="J296" s="120"/>
      <c r="K296" s="139"/>
      <c r="L296" s="168"/>
      <c r="M296" s="139"/>
      <c r="N296" s="139"/>
      <c r="O296" s="242">
        <f t="shared" si="99"/>
        <v>0</v>
      </c>
      <c r="P296" s="139"/>
      <c r="Q296" s="242">
        <f t="shared" si="108"/>
        <v>0</v>
      </c>
      <c r="R296" s="242" t="str">
        <f t="shared" si="109"/>
        <v>-</v>
      </c>
      <c r="S296" s="140"/>
      <c r="T296" s="141"/>
      <c r="U296" s="120"/>
      <c r="V296" s="139"/>
      <c r="W296" s="166"/>
      <c r="X296" s="243">
        <f t="shared" si="110"/>
        <v>0</v>
      </c>
      <c r="Y296" s="140"/>
      <c r="Z296" s="141"/>
      <c r="AA296" s="139"/>
      <c r="AB296" s="120"/>
      <c r="AC296" s="139"/>
      <c r="AD296" s="166"/>
      <c r="AE296" s="243">
        <f t="shared" si="111"/>
        <v>0</v>
      </c>
      <c r="AF296" s="142"/>
      <c r="AG296" s="137"/>
      <c r="AH296" s="65"/>
      <c r="AI296" s="241" t="str">
        <f>IF(ISBLANK(AH296), "", VLOOKUP(AH296, Z!$A$2:$C$4127, 3, FALSE))</f>
        <v/>
      </c>
      <c r="AJ296" s="143"/>
      <c r="AK296" s="244">
        <f t="shared" si="112"/>
        <v>0</v>
      </c>
      <c r="AL296" s="232"/>
      <c r="AM296" s="242">
        <f t="shared" si="113"/>
        <v>0</v>
      </c>
      <c r="AN296" s="228">
        <f>15</f>
        <v>15</v>
      </c>
      <c r="AO296" s="228">
        <v>0.75</v>
      </c>
      <c r="AP296" s="242" t="str">
        <f t="shared" si="114"/>
        <v>-</v>
      </c>
      <c r="AQ296" s="242" t="str">
        <f t="shared" si="115"/>
        <v>-</v>
      </c>
      <c r="AR296" s="245" t="str" cm="1">
        <f t="array" ref="AR296">IF($AM$20="A",
IFERROR(INDEX($BZ$33:$CC$35, $BQ296,), "-"),
IFERROR(INDEX(($BZ$26:$CC$28,$BZ$29:$CC$31), $BQ296, , $BR296), "-"))</f>
        <v>-</v>
      </c>
      <c r="AS296" s="245"/>
      <c r="AT296" s="245"/>
      <c r="AU296" s="245"/>
      <c r="AV296" s="246" t="str" cm="1">
        <f t="array" ref="AV296">IF($AM$20="A",
IFERROR(INDEX($CE$33:$CE$35, $BQ296), "-"),
IFERROR(INDEX(($CE$26:$CE$28, $CE$29:$CE$31), $BQ296, , $BR296), "-"))</f>
        <v>-</v>
      </c>
      <c r="AW296" s="242" t="str">
        <f t="shared" si="116"/>
        <v>-</v>
      </c>
      <c r="AX296" s="242" t="str">
        <f t="shared" si="100"/>
        <v>-</v>
      </c>
      <c r="AY296" s="242" t="str">
        <f t="shared" si="100"/>
        <v>-</v>
      </c>
      <c r="AZ296" s="242" t="str">
        <f t="shared" si="100"/>
        <v>-</v>
      </c>
      <c r="BA296" s="242" t="str">
        <f t="shared" si="117"/>
        <v>-</v>
      </c>
      <c r="BB296" s="242" t="str">
        <f t="shared" si="101"/>
        <v>-</v>
      </c>
      <c r="BC296" s="242" t="str">
        <f t="shared" si="101"/>
        <v>-</v>
      </c>
      <c r="BD296" s="242" t="str">
        <f t="shared" si="101"/>
        <v>-</v>
      </c>
      <c r="BE296" s="242" t="str">
        <f t="shared" si="118"/>
        <v>-</v>
      </c>
      <c r="BF296" s="242" t="str">
        <f t="shared" si="102"/>
        <v>-</v>
      </c>
      <c r="BG296" s="242" t="str">
        <f t="shared" si="102"/>
        <v>-</v>
      </c>
      <c r="BH296" s="242" t="str">
        <f t="shared" si="102"/>
        <v>-</v>
      </c>
      <c r="BI296" s="242" t="str">
        <f t="shared" si="119"/>
        <v>-</v>
      </c>
      <c r="BJ296" s="242" t="str">
        <f t="shared" si="103"/>
        <v>-</v>
      </c>
      <c r="BK296" s="242" t="str">
        <f t="shared" si="103"/>
        <v>-</v>
      </c>
      <c r="BL296" s="242" t="str">
        <f t="shared" si="103"/>
        <v>-</v>
      </c>
      <c r="BM296" s="245" t="str" cm="1">
        <f t="array" ref="BM296">IFERROR(INDEX($CD$38:$CD$41, $BT296), "-")</f>
        <v>-</v>
      </c>
      <c r="BN296" s="242" t="str" cm="1">
        <f t="array" ref="BN296">IFERROR(INDEX($CD$38:$CD$41, $BS296), "-")</f>
        <v>-</v>
      </c>
      <c r="BO296" s="242">
        <f t="shared" si="120"/>
        <v>0</v>
      </c>
      <c r="BP296" s="242">
        <f t="shared" si="121"/>
        <v>0</v>
      </c>
      <c r="BQ296" s="247" t="str">
        <f t="shared" si="104"/>
        <v>-</v>
      </c>
      <c r="BR296" s="247" t="str">
        <f t="shared" si="105"/>
        <v>-</v>
      </c>
      <c r="BS296" s="247" t="str">
        <f t="shared" si="106"/>
        <v>-</v>
      </c>
      <c r="BT296" s="247" t="str">
        <f t="shared" si="107"/>
        <v>-</v>
      </c>
      <c r="BU296" s="247">
        <f t="shared" si="122"/>
        <v>0</v>
      </c>
      <c r="BV296" s="247" t="str">
        <f t="shared" si="123"/>
        <v>-</v>
      </c>
      <c r="BW296" s="232"/>
      <c r="CF296" s="232"/>
    </row>
    <row r="297" spans="1:84" ht="12.75" customHeight="1" x14ac:dyDescent="0.2">
      <c r="A297" s="240"/>
      <c r="B297" s="228">
        <v>274</v>
      </c>
      <c r="C297" s="137"/>
      <c r="D297" s="65"/>
      <c r="E297" s="241" t="str">
        <f>IF(ISBLANK(D297), "", VLOOKUP(D297, Z!$A$2:$C$4127, 3, FALSE))</f>
        <v/>
      </c>
      <c r="F297" s="138"/>
      <c r="G297" s="120"/>
      <c r="H297" s="120"/>
      <c r="I297" s="120"/>
      <c r="J297" s="120"/>
      <c r="K297" s="139"/>
      <c r="L297" s="168"/>
      <c r="M297" s="139"/>
      <c r="N297" s="139"/>
      <c r="O297" s="242">
        <f t="shared" si="99"/>
        <v>0</v>
      </c>
      <c r="P297" s="139"/>
      <c r="Q297" s="242">
        <f t="shared" si="108"/>
        <v>0</v>
      </c>
      <c r="R297" s="242" t="str">
        <f t="shared" si="109"/>
        <v>-</v>
      </c>
      <c r="S297" s="140"/>
      <c r="T297" s="141"/>
      <c r="U297" s="120"/>
      <c r="V297" s="139"/>
      <c r="W297" s="166"/>
      <c r="X297" s="243">
        <f t="shared" si="110"/>
        <v>0</v>
      </c>
      <c r="Y297" s="140"/>
      <c r="Z297" s="141"/>
      <c r="AA297" s="139"/>
      <c r="AB297" s="120"/>
      <c r="AC297" s="139"/>
      <c r="AD297" s="166"/>
      <c r="AE297" s="243">
        <f t="shared" si="111"/>
        <v>0</v>
      </c>
      <c r="AF297" s="142"/>
      <c r="AG297" s="137"/>
      <c r="AH297" s="65"/>
      <c r="AI297" s="241" t="str">
        <f>IF(ISBLANK(AH297), "", VLOOKUP(AH297, Z!$A$2:$C$4127, 3, FALSE))</f>
        <v/>
      </c>
      <c r="AJ297" s="143"/>
      <c r="AK297" s="244">
        <f t="shared" si="112"/>
        <v>0</v>
      </c>
      <c r="AL297" s="232"/>
      <c r="AM297" s="242">
        <f t="shared" si="113"/>
        <v>0</v>
      </c>
      <c r="AN297" s="228">
        <f>15</f>
        <v>15</v>
      </c>
      <c r="AO297" s="228">
        <v>0.75</v>
      </c>
      <c r="AP297" s="242" t="str">
        <f t="shared" si="114"/>
        <v>-</v>
      </c>
      <c r="AQ297" s="242" t="str">
        <f t="shared" si="115"/>
        <v>-</v>
      </c>
      <c r="AR297" s="245" t="str" cm="1">
        <f t="array" ref="AR297">IF($AM$20="A",
IFERROR(INDEX($BZ$33:$CC$35, $BQ297,), "-"),
IFERROR(INDEX(($BZ$26:$CC$28,$BZ$29:$CC$31), $BQ297, , $BR297), "-"))</f>
        <v>-</v>
      </c>
      <c r="AS297" s="245"/>
      <c r="AT297" s="245"/>
      <c r="AU297" s="245"/>
      <c r="AV297" s="246" t="str" cm="1">
        <f t="array" ref="AV297">IF($AM$20="A",
IFERROR(INDEX($CE$33:$CE$35, $BQ297), "-"),
IFERROR(INDEX(($CE$26:$CE$28, $CE$29:$CE$31), $BQ297, , $BR297), "-"))</f>
        <v>-</v>
      </c>
      <c r="AW297" s="242" t="str">
        <f t="shared" si="116"/>
        <v>-</v>
      </c>
      <c r="AX297" s="242" t="str">
        <f t="shared" si="100"/>
        <v>-</v>
      </c>
      <c r="AY297" s="242" t="str">
        <f t="shared" si="100"/>
        <v>-</v>
      </c>
      <c r="AZ297" s="242" t="str">
        <f t="shared" si="100"/>
        <v>-</v>
      </c>
      <c r="BA297" s="242" t="str">
        <f t="shared" si="117"/>
        <v>-</v>
      </c>
      <c r="BB297" s="242" t="str">
        <f t="shared" si="101"/>
        <v>-</v>
      </c>
      <c r="BC297" s="242" t="str">
        <f t="shared" si="101"/>
        <v>-</v>
      </c>
      <c r="BD297" s="242" t="str">
        <f t="shared" si="101"/>
        <v>-</v>
      </c>
      <c r="BE297" s="242" t="str">
        <f t="shared" si="118"/>
        <v>-</v>
      </c>
      <c r="BF297" s="242" t="str">
        <f t="shared" si="102"/>
        <v>-</v>
      </c>
      <c r="BG297" s="242" t="str">
        <f t="shared" si="102"/>
        <v>-</v>
      </c>
      <c r="BH297" s="242" t="str">
        <f t="shared" si="102"/>
        <v>-</v>
      </c>
      <c r="BI297" s="242" t="str">
        <f t="shared" si="119"/>
        <v>-</v>
      </c>
      <c r="BJ297" s="242" t="str">
        <f t="shared" si="103"/>
        <v>-</v>
      </c>
      <c r="BK297" s="242" t="str">
        <f t="shared" si="103"/>
        <v>-</v>
      </c>
      <c r="BL297" s="242" t="str">
        <f t="shared" si="103"/>
        <v>-</v>
      </c>
      <c r="BM297" s="245" t="str" cm="1">
        <f t="array" ref="BM297">IFERROR(INDEX($CD$38:$CD$41, $BT297), "-")</f>
        <v>-</v>
      </c>
      <c r="BN297" s="242" t="str" cm="1">
        <f t="array" ref="BN297">IFERROR(INDEX($CD$38:$CD$41, $BS297), "-")</f>
        <v>-</v>
      </c>
      <c r="BO297" s="242">
        <f t="shared" si="120"/>
        <v>0</v>
      </c>
      <c r="BP297" s="242">
        <f t="shared" si="121"/>
        <v>0</v>
      </c>
      <c r="BQ297" s="247" t="str">
        <f t="shared" si="104"/>
        <v>-</v>
      </c>
      <c r="BR297" s="247" t="str">
        <f t="shared" si="105"/>
        <v>-</v>
      </c>
      <c r="BS297" s="247" t="str">
        <f t="shared" si="106"/>
        <v>-</v>
      </c>
      <c r="BT297" s="247" t="str">
        <f t="shared" si="107"/>
        <v>-</v>
      </c>
      <c r="BU297" s="247">
        <f t="shared" si="122"/>
        <v>0</v>
      </c>
      <c r="BV297" s="247" t="str">
        <f t="shared" si="123"/>
        <v>-</v>
      </c>
      <c r="BW297" s="232"/>
      <c r="CF297" s="232"/>
    </row>
    <row r="298" spans="1:84" ht="12.75" customHeight="1" x14ac:dyDescent="0.2">
      <c r="A298" s="240"/>
      <c r="B298" s="228">
        <v>275</v>
      </c>
      <c r="C298" s="137"/>
      <c r="D298" s="65"/>
      <c r="E298" s="241" t="str">
        <f>IF(ISBLANK(D298), "", VLOOKUP(D298, Z!$A$2:$C$4127, 3, FALSE))</f>
        <v/>
      </c>
      <c r="F298" s="138"/>
      <c r="G298" s="120"/>
      <c r="H298" s="120"/>
      <c r="I298" s="120"/>
      <c r="J298" s="120"/>
      <c r="K298" s="139"/>
      <c r="L298" s="168"/>
      <c r="M298" s="139"/>
      <c r="N298" s="139"/>
      <c r="O298" s="242">
        <f t="shared" si="99"/>
        <v>0</v>
      </c>
      <c r="P298" s="139"/>
      <c r="Q298" s="242">
        <f t="shared" si="108"/>
        <v>0</v>
      </c>
      <c r="R298" s="242" t="str">
        <f t="shared" si="109"/>
        <v>-</v>
      </c>
      <c r="S298" s="140"/>
      <c r="T298" s="141"/>
      <c r="U298" s="120"/>
      <c r="V298" s="139"/>
      <c r="W298" s="166"/>
      <c r="X298" s="243">
        <f t="shared" si="110"/>
        <v>0</v>
      </c>
      <c r="Y298" s="140"/>
      <c r="Z298" s="141"/>
      <c r="AA298" s="139"/>
      <c r="AB298" s="120"/>
      <c r="AC298" s="139"/>
      <c r="AD298" s="166"/>
      <c r="AE298" s="243">
        <f t="shared" si="111"/>
        <v>0</v>
      </c>
      <c r="AF298" s="142"/>
      <c r="AG298" s="137"/>
      <c r="AH298" s="65"/>
      <c r="AI298" s="241" t="str">
        <f>IF(ISBLANK(AH298), "", VLOOKUP(AH298, Z!$A$2:$C$4127, 3, FALSE))</f>
        <v/>
      </c>
      <c r="AJ298" s="143"/>
      <c r="AK298" s="244">
        <f t="shared" si="112"/>
        <v>0</v>
      </c>
      <c r="AL298" s="232"/>
      <c r="AM298" s="242">
        <f t="shared" si="113"/>
        <v>0</v>
      </c>
      <c r="AN298" s="228">
        <f>15</f>
        <v>15</v>
      </c>
      <c r="AO298" s="228">
        <v>0.75</v>
      </c>
      <c r="AP298" s="242" t="str">
        <f t="shared" si="114"/>
        <v>-</v>
      </c>
      <c r="AQ298" s="242" t="str">
        <f t="shared" si="115"/>
        <v>-</v>
      </c>
      <c r="AR298" s="245" t="str" cm="1">
        <f t="array" ref="AR298">IF($AM$20="A",
IFERROR(INDEX($BZ$33:$CC$35, $BQ298,), "-"),
IFERROR(INDEX(($BZ$26:$CC$28,$BZ$29:$CC$31), $BQ298, , $BR298), "-"))</f>
        <v>-</v>
      </c>
      <c r="AS298" s="245"/>
      <c r="AT298" s="245"/>
      <c r="AU298" s="245"/>
      <c r="AV298" s="246" t="str" cm="1">
        <f t="array" ref="AV298">IF($AM$20="A",
IFERROR(INDEX($CE$33:$CE$35, $BQ298), "-"),
IFERROR(INDEX(($CE$26:$CE$28, $CE$29:$CE$31), $BQ298, , $BR298), "-"))</f>
        <v>-</v>
      </c>
      <c r="AW298" s="242" t="str">
        <f t="shared" si="116"/>
        <v>-</v>
      </c>
      <c r="AX298" s="242" t="str">
        <f t="shared" si="100"/>
        <v>-</v>
      </c>
      <c r="AY298" s="242" t="str">
        <f t="shared" si="100"/>
        <v>-</v>
      </c>
      <c r="AZ298" s="242" t="str">
        <f t="shared" si="100"/>
        <v>-</v>
      </c>
      <c r="BA298" s="242" t="str">
        <f t="shared" si="117"/>
        <v>-</v>
      </c>
      <c r="BB298" s="242" t="str">
        <f t="shared" si="101"/>
        <v>-</v>
      </c>
      <c r="BC298" s="242" t="str">
        <f t="shared" si="101"/>
        <v>-</v>
      </c>
      <c r="BD298" s="242" t="str">
        <f t="shared" si="101"/>
        <v>-</v>
      </c>
      <c r="BE298" s="242" t="str">
        <f t="shared" si="118"/>
        <v>-</v>
      </c>
      <c r="BF298" s="242" t="str">
        <f t="shared" si="102"/>
        <v>-</v>
      </c>
      <c r="BG298" s="242" t="str">
        <f t="shared" si="102"/>
        <v>-</v>
      </c>
      <c r="BH298" s="242" t="str">
        <f t="shared" si="102"/>
        <v>-</v>
      </c>
      <c r="BI298" s="242" t="str">
        <f t="shared" si="119"/>
        <v>-</v>
      </c>
      <c r="BJ298" s="242" t="str">
        <f t="shared" si="103"/>
        <v>-</v>
      </c>
      <c r="BK298" s="242" t="str">
        <f t="shared" si="103"/>
        <v>-</v>
      </c>
      <c r="BL298" s="242" t="str">
        <f t="shared" si="103"/>
        <v>-</v>
      </c>
      <c r="BM298" s="245" t="str" cm="1">
        <f t="array" ref="BM298">IFERROR(INDEX($CD$38:$CD$41, $BT298), "-")</f>
        <v>-</v>
      </c>
      <c r="BN298" s="242" t="str" cm="1">
        <f t="array" ref="BN298">IFERROR(INDEX($CD$38:$CD$41, $BS298), "-")</f>
        <v>-</v>
      </c>
      <c r="BO298" s="242">
        <f t="shared" si="120"/>
        <v>0</v>
      </c>
      <c r="BP298" s="242">
        <f t="shared" si="121"/>
        <v>0</v>
      </c>
      <c r="BQ298" s="247" t="str">
        <f t="shared" si="104"/>
        <v>-</v>
      </c>
      <c r="BR298" s="247" t="str">
        <f t="shared" si="105"/>
        <v>-</v>
      </c>
      <c r="BS298" s="247" t="str">
        <f t="shared" si="106"/>
        <v>-</v>
      </c>
      <c r="BT298" s="247" t="str">
        <f t="shared" si="107"/>
        <v>-</v>
      </c>
      <c r="BU298" s="247">
        <f t="shared" si="122"/>
        <v>0</v>
      </c>
      <c r="BV298" s="247" t="str">
        <f t="shared" si="123"/>
        <v>-</v>
      </c>
      <c r="BW298" s="232"/>
      <c r="CF298" s="232"/>
    </row>
    <row r="299" spans="1:84" ht="12.75" customHeight="1" x14ac:dyDescent="0.2">
      <c r="A299" s="240"/>
      <c r="B299" s="228">
        <v>276</v>
      </c>
      <c r="C299" s="137"/>
      <c r="D299" s="65"/>
      <c r="E299" s="241" t="str">
        <f>IF(ISBLANK(D299), "", VLOOKUP(D299, Z!$A$2:$C$4127, 3, FALSE))</f>
        <v/>
      </c>
      <c r="F299" s="138"/>
      <c r="G299" s="120"/>
      <c r="H299" s="120"/>
      <c r="I299" s="120"/>
      <c r="J299" s="120"/>
      <c r="K299" s="139"/>
      <c r="L299" s="168"/>
      <c r="M299" s="139"/>
      <c r="N299" s="139"/>
      <c r="O299" s="242">
        <f t="shared" si="99"/>
        <v>0</v>
      </c>
      <c r="P299" s="139"/>
      <c r="Q299" s="242">
        <f t="shared" si="108"/>
        <v>0</v>
      </c>
      <c r="R299" s="242" t="str">
        <f t="shared" si="109"/>
        <v>-</v>
      </c>
      <c r="S299" s="140"/>
      <c r="T299" s="141"/>
      <c r="U299" s="120"/>
      <c r="V299" s="139"/>
      <c r="W299" s="166"/>
      <c r="X299" s="243">
        <f t="shared" si="110"/>
        <v>0</v>
      </c>
      <c r="Y299" s="140"/>
      <c r="Z299" s="141"/>
      <c r="AA299" s="139"/>
      <c r="AB299" s="120"/>
      <c r="AC299" s="139"/>
      <c r="AD299" s="166"/>
      <c r="AE299" s="243">
        <f t="shared" si="111"/>
        <v>0</v>
      </c>
      <c r="AF299" s="142"/>
      <c r="AG299" s="137"/>
      <c r="AH299" s="65"/>
      <c r="AI299" s="241" t="str">
        <f>IF(ISBLANK(AH299), "", VLOOKUP(AH299, Z!$A$2:$C$4127, 3, FALSE))</f>
        <v/>
      </c>
      <c r="AJ299" s="143"/>
      <c r="AK299" s="244">
        <f t="shared" si="112"/>
        <v>0</v>
      </c>
      <c r="AL299" s="232"/>
      <c r="AM299" s="242">
        <f t="shared" si="113"/>
        <v>0</v>
      </c>
      <c r="AN299" s="228">
        <f>15</f>
        <v>15</v>
      </c>
      <c r="AO299" s="228">
        <v>0.75</v>
      </c>
      <c r="AP299" s="242" t="str">
        <f t="shared" si="114"/>
        <v>-</v>
      </c>
      <c r="AQ299" s="242" t="str">
        <f t="shared" si="115"/>
        <v>-</v>
      </c>
      <c r="AR299" s="245" t="str" cm="1">
        <f t="array" ref="AR299">IF($AM$20="A",
IFERROR(INDEX($BZ$33:$CC$35, $BQ299,), "-"),
IFERROR(INDEX(($BZ$26:$CC$28,$BZ$29:$CC$31), $BQ299, , $BR299), "-"))</f>
        <v>-</v>
      </c>
      <c r="AS299" s="245"/>
      <c r="AT299" s="245"/>
      <c r="AU299" s="245"/>
      <c r="AV299" s="246" t="str" cm="1">
        <f t="array" ref="AV299">IF($AM$20="A",
IFERROR(INDEX($CE$33:$CE$35, $BQ299), "-"),
IFERROR(INDEX(($CE$26:$CE$28, $CE$29:$CE$31), $BQ299, , $BR299), "-"))</f>
        <v>-</v>
      </c>
      <c r="AW299" s="242" t="str">
        <f t="shared" si="116"/>
        <v>-</v>
      </c>
      <c r="AX299" s="242" t="str">
        <f t="shared" si="100"/>
        <v>-</v>
      </c>
      <c r="AY299" s="242" t="str">
        <f t="shared" si="100"/>
        <v>-</v>
      </c>
      <c r="AZ299" s="242" t="str">
        <f t="shared" si="100"/>
        <v>-</v>
      </c>
      <c r="BA299" s="242" t="str">
        <f t="shared" si="117"/>
        <v>-</v>
      </c>
      <c r="BB299" s="242" t="str">
        <f t="shared" si="101"/>
        <v>-</v>
      </c>
      <c r="BC299" s="242" t="str">
        <f t="shared" si="101"/>
        <v>-</v>
      </c>
      <c r="BD299" s="242" t="str">
        <f t="shared" si="101"/>
        <v>-</v>
      </c>
      <c r="BE299" s="242" t="str">
        <f t="shared" si="118"/>
        <v>-</v>
      </c>
      <c r="BF299" s="242" t="str">
        <f t="shared" si="102"/>
        <v>-</v>
      </c>
      <c r="BG299" s="242" t="str">
        <f t="shared" si="102"/>
        <v>-</v>
      </c>
      <c r="BH299" s="242" t="str">
        <f t="shared" si="102"/>
        <v>-</v>
      </c>
      <c r="BI299" s="242" t="str">
        <f t="shared" si="119"/>
        <v>-</v>
      </c>
      <c r="BJ299" s="242" t="str">
        <f t="shared" si="103"/>
        <v>-</v>
      </c>
      <c r="BK299" s="242" t="str">
        <f t="shared" si="103"/>
        <v>-</v>
      </c>
      <c r="BL299" s="242" t="str">
        <f t="shared" si="103"/>
        <v>-</v>
      </c>
      <c r="BM299" s="245" t="str" cm="1">
        <f t="array" ref="BM299">IFERROR(INDEX($CD$38:$CD$41, $BT299), "-")</f>
        <v>-</v>
      </c>
      <c r="BN299" s="242" t="str" cm="1">
        <f t="array" ref="BN299">IFERROR(INDEX($CD$38:$CD$41, $BS299), "-")</f>
        <v>-</v>
      </c>
      <c r="BO299" s="242">
        <f t="shared" si="120"/>
        <v>0</v>
      </c>
      <c r="BP299" s="242">
        <f t="shared" si="121"/>
        <v>0</v>
      </c>
      <c r="BQ299" s="247" t="str">
        <f t="shared" si="104"/>
        <v>-</v>
      </c>
      <c r="BR299" s="247" t="str">
        <f t="shared" si="105"/>
        <v>-</v>
      </c>
      <c r="BS299" s="247" t="str">
        <f t="shared" si="106"/>
        <v>-</v>
      </c>
      <c r="BT299" s="247" t="str">
        <f t="shared" si="107"/>
        <v>-</v>
      </c>
      <c r="BU299" s="247">
        <f t="shared" si="122"/>
        <v>0</v>
      </c>
      <c r="BV299" s="247" t="str">
        <f t="shared" si="123"/>
        <v>-</v>
      </c>
      <c r="BW299" s="232"/>
      <c r="CF299" s="232"/>
    </row>
    <row r="300" spans="1:84" ht="12.75" customHeight="1" x14ac:dyDescent="0.2">
      <c r="A300" s="240"/>
      <c r="B300" s="228">
        <v>277</v>
      </c>
      <c r="C300" s="137"/>
      <c r="D300" s="65"/>
      <c r="E300" s="241" t="str">
        <f>IF(ISBLANK(D300), "", VLOOKUP(D300, Z!$A$2:$C$4127, 3, FALSE))</f>
        <v/>
      </c>
      <c r="F300" s="138"/>
      <c r="G300" s="120"/>
      <c r="H300" s="120"/>
      <c r="I300" s="120"/>
      <c r="J300" s="120"/>
      <c r="K300" s="139"/>
      <c r="L300" s="168"/>
      <c r="M300" s="139"/>
      <c r="N300" s="139"/>
      <c r="O300" s="242">
        <f t="shared" si="99"/>
        <v>0</v>
      </c>
      <c r="P300" s="139"/>
      <c r="Q300" s="242">
        <f t="shared" si="108"/>
        <v>0</v>
      </c>
      <c r="R300" s="242" t="str">
        <f t="shared" si="109"/>
        <v>-</v>
      </c>
      <c r="S300" s="140"/>
      <c r="T300" s="141"/>
      <c r="U300" s="120"/>
      <c r="V300" s="139"/>
      <c r="W300" s="166"/>
      <c r="X300" s="243">
        <f t="shared" si="110"/>
        <v>0</v>
      </c>
      <c r="Y300" s="140"/>
      <c r="Z300" s="141"/>
      <c r="AA300" s="139"/>
      <c r="AB300" s="120"/>
      <c r="AC300" s="139"/>
      <c r="AD300" s="166"/>
      <c r="AE300" s="243">
        <f t="shared" si="111"/>
        <v>0</v>
      </c>
      <c r="AF300" s="142"/>
      <c r="AG300" s="137"/>
      <c r="AH300" s="65"/>
      <c r="AI300" s="241" t="str">
        <f>IF(ISBLANK(AH300), "", VLOOKUP(AH300, Z!$A$2:$C$4127, 3, FALSE))</f>
        <v/>
      </c>
      <c r="AJ300" s="143"/>
      <c r="AK300" s="244">
        <f t="shared" si="112"/>
        <v>0</v>
      </c>
      <c r="AL300" s="232"/>
      <c r="AM300" s="242">
        <f t="shared" si="113"/>
        <v>0</v>
      </c>
      <c r="AN300" s="228">
        <f>15</f>
        <v>15</v>
      </c>
      <c r="AO300" s="228">
        <v>0.75</v>
      </c>
      <c r="AP300" s="242" t="str">
        <f t="shared" si="114"/>
        <v>-</v>
      </c>
      <c r="AQ300" s="242" t="str">
        <f t="shared" si="115"/>
        <v>-</v>
      </c>
      <c r="AR300" s="245" t="str" cm="1">
        <f t="array" ref="AR300">IF($AM$20="A",
IFERROR(INDEX($BZ$33:$CC$35, $BQ300,), "-"),
IFERROR(INDEX(($BZ$26:$CC$28,$BZ$29:$CC$31), $BQ300, , $BR300), "-"))</f>
        <v>-</v>
      </c>
      <c r="AS300" s="245"/>
      <c r="AT300" s="245"/>
      <c r="AU300" s="245"/>
      <c r="AV300" s="246" t="str" cm="1">
        <f t="array" ref="AV300">IF($AM$20="A",
IFERROR(INDEX($CE$33:$CE$35, $BQ300), "-"),
IFERROR(INDEX(($CE$26:$CE$28, $CE$29:$CE$31), $BQ300, , $BR300), "-"))</f>
        <v>-</v>
      </c>
      <c r="AW300" s="242" t="str">
        <f t="shared" si="116"/>
        <v>-</v>
      </c>
      <c r="AX300" s="242" t="str">
        <f t="shared" si="100"/>
        <v>-</v>
      </c>
      <c r="AY300" s="242" t="str">
        <f t="shared" si="100"/>
        <v>-</v>
      </c>
      <c r="AZ300" s="242" t="str">
        <f t="shared" si="100"/>
        <v>-</v>
      </c>
      <c r="BA300" s="242" t="str">
        <f t="shared" si="117"/>
        <v>-</v>
      </c>
      <c r="BB300" s="242" t="str">
        <f t="shared" si="101"/>
        <v>-</v>
      </c>
      <c r="BC300" s="242" t="str">
        <f t="shared" si="101"/>
        <v>-</v>
      </c>
      <c r="BD300" s="242" t="str">
        <f t="shared" si="101"/>
        <v>-</v>
      </c>
      <c r="BE300" s="242" t="str">
        <f t="shared" si="118"/>
        <v>-</v>
      </c>
      <c r="BF300" s="242" t="str">
        <f t="shared" si="102"/>
        <v>-</v>
      </c>
      <c r="BG300" s="242" t="str">
        <f t="shared" si="102"/>
        <v>-</v>
      </c>
      <c r="BH300" s="242" t="str">
        <f t="shared" si="102"/>
        <v>-</v>
      </c>
      <c r="BI300" s="242" t="str">
        <f t="shared" si="119"/>
        <v>-</v>
      </c>
      <c r="BJ300" s="242" t="str">
        <f t="shared" si="103"/>
        <v>-</v>
      </c>
      <c r="BK300" s="242" t="str">
        <f t="shared" si="103"/>
        <v>-</v>
      </c>
      <c r="BL300" s="242" t="str">
        <f t="shared" si="103"/>
        <v>-</v>
      </c>
      <c r="BM300" s="245" t="str" cm="1">
        <f t="array" ref="BM300">IFERROR(INDEX($CD$38:$CD$41, $BT300), "-")</f>
        <v>-</v>
      </c>
      <c r="BN300" s="242" t="str" cm="1">
        <f t="array" ref="BN300">IFERROR(INDEX($CD$38:$CD$41, $BS300), "-")</f>
        <v>-</v>
      </c>
      <c r="BO300" s="242">
        <f t="shared" si="120"/>
        <v>0</v>
      </c>
      <c r="BP300" s="242">
        <f t="shared" si="121"/>
        <v>0</v>
      </c>
      <c r="BQ300" s="247" t="str">
        <f t="shared" si="104"/>
        <v>-</v>
      </c>
      <c r="BR300" s="247" t="str">
        <f t="shared" si="105"/>
        <v>-</v>
      </c>
      <c r="BS300" s="247" t="str">
        <f t="shared" si="106"/>
        <v>-</v>
      </c>
      <c r="BT300" s="247" t="str">
        <f t="shared" si="107"/>
        <v>-</v>
      </c>
      <c r="BU300" s="247">
        <f t="shared" si="122"/>
        <v>0</v>
      </c>
      <c r="BV300" s="247" t="str">
        <f t="shared" si="123"/>
        <v>-</v>
      </c>
      <c r="BW300" s="232"/>
      <c r="CF300" s="232"/>
    </row>
    <row r="301" spans="1:84" ht="12.75" customHeight="1" x14ac:dyDescent="0.2">
      <c r="A301" s="240"/>
      <c r="B301" s="228">
        <v>278</v>
      </c>
      <c r="C301" s="137"/>
      <c r="D301" s="65"/>
      <c r="E301" s="241" t="str">
        <f>IF(ISBLANK(D301), "", VLOOKUP(D301, Z!$A$2:$C$4127, 3, FALSE))</f>
        <v/>
      </c>
      <c r="F301" s="138"/>
      <c r="G301" s="120"/>
      <c r="H301" s="120"/>
      <c r="I301" s="120"/>
      <c r="J301" s="120"/>
      <c r="K301" s="139"/>
      <c r="L301" s="168"/>
      <c r="M301" s="139"/>
      <c r="N301" s="139"/>
      <c r="O301" s="242">
        <f t="shared" si="99"/>
        <v>0</v>
      </c>
      <c r="P301" s="139"/>
      <c r="Q301" s="242">
        <f t="shared" si="108"/>
        <v>0</v>
      </c>
      <c r="R301" s="242" t="str">
        <f t="shared" si="109"/>
        <v>-</v>
      </c>
      <c r="S301" s="140"/>
      <c r="T301" s="141"/>
      <c r="U301" s="120"/>
      <c r="V301" s="139"/>
      <c r="W301" s="166"/>
      <c r="X301" s="243">
        <f t="shared" si="110"/>
        <v>0</v>
      </c>
      <c r="Y301" s="140"/>
      <c r="Z301" s="141"/>
      <c r="AA301" s="139"/>
      <c r="AB301" s="120"/>
      <c r="AC301" s="139"/>
      <c r="AD301" s="166"/>
      <c r="AE301" s="243">
        <f t="shared" si="111"/>
        <v>0</v>
      </c>
      <c r="AF301" s="142"/>
      <c r="AG301" s="137"/>
      <c r="AH301" s="65"/>
      <c r="AI301" s="241" t="str">
        <f>IF(ISBLANK(AH301), "", VLOOKUP(AH301, Z!$A$2:$C$4127, 3, FALSE))</f>
        <v/>
      </c>
      <c r="AJ301" s="143"/>
      <c r="AK301" s="244">
        <f t="shared" si="112"/>
        <v>0</v>
      </c>
      <c r="AL301" s="232"/>
      <c r="AM301" s="242">
        <f t="shared" si="113"/>
        <v>0</v>
      </c>
      <c r="AN301" s="228">
        <f>15</f>
        <v>15</v>
      </c>
      <c r="AO301" s="228">
        <v>0.75</v>
      </c>
      <c r="AP301" s="242" t="str">
        <f t="shared" si="114"/>
        <v>-</v>
      </c>
      <c r="AQ301" s="242" t="str">
        <f t="shared" si="115"/>
        <v>-</v>
      </c>
      <c r="AR301" s="245" t="str" cm="1">
        <f t="array" ref="AR301">IF($AM$20="A",
IFERROR(INDEX($BZ$33:$CC$35, $BQ301,), "-"),
IFERROR(INDEX(($BZ$26:$CC$28,$BZ$29:$CC$31), $BQ301, , $BR301), "-"))</f>
        <v>-</v>
      </c>
      <c r="AS301" s="245"/>
      <c r="AT301" s="245"/>
      <c r="AU301" s="245"/>
      <c r="AV301" s="246" t="str" cm="1">
        <f t="array" ref="AV301">IF($AM$20="A",
IFERROR(INDEX($CE$33:$CE$35, $BQ301), "-"),
IFERROR(INDEX(($CE$26:$CE$28, $CE$29:$CE$31), $BQ301, , $BR301), "-"))</f>
        <v>-</v>
      </c>
      <c r="AW301" s="242" t="str">
        <f t="shared" si="116"/>
        <v>-</v>
      </c>
      <c r="AX301" s="242" t="str">
        <f t="shared" si="100"/>
        <v>-</v>
      </c>
      <c r="AY301" s="242" t="str">
        <f t="shared" si="100"/>
        <v>-</v>
      </c>
      <c r="AZ301" s="242" t="str">
        <f t="shared" si="100"/>
        <v>-</v>
      </c>
      <c r="BA301" s="242" t="str">
        <f t="shared" si="117"/>
        <v>-</v>
      </c>
      <c r="BB301" s="242" t="str">
        <f t="shared" si="101"/>
        <v>-</v>
      </c>
      <c r="BC301" s="242" t="str">
        <f t="shared" si="101"/>
        <v>-</v>
      </c>
      <c r="BD301" s="242" t="str">
        <f t="shared" si="101"/>
        <v>-</v>
      </c>
      <c r="BE301" s="242" t="str">
        <f t="shared" si="118"/>
        <v>-</v>
      </c>
      <c r="BF301" s="242" t="str">
        <f t="shared" si="102"/>
        <v>-</v>
      </c>
      <c r="BG301" s="242" t="str">
        <f t="shared" si="102"/>
        <v>-</v>
      </c>
      <c r="BH301" s="242" t="str">
        <f t="shared" si="102"/>
        <v>-</v>
      </c>
      <c r="BI301" s="242" t="str">
        <f t="shared" si="119"/>
        <v>-</v>
      </c>
      <c r="BJ301" s="242" t="str">
        <f t="shared" si="103"/>
        <v>-</v>
      </c>
      <c r="BK301" s="242" t="str">
        <f t="shared" si="103"/>
        <v>-</v>
      </c>
      <c r="BL301" s="242" t="str">
        <f t="shared" si="103"/>
        <v>-</v>
      </c>
      <c r="BM301" s="245" t="str" cm="1">
        <f t="array" ref="BM301">IFERROR(INDEX($CD$38:$CD$41, $BT301), "-")</f>
        <v>-</v>
      </c>
      <c r="BN301" s="242" t="str" cm="1">
        <f t="array" ref="BN301">IFERROR(INDEX($CD$38:$CD$41, $BS301), "-")</f>
        <v>-</v>
      </c>
      <c r="BO301" s="242">
        <f t="shared" si="120"/>
        <v>0</v>
      </c>
      <c r="BP301" s="242">
        <f t="shared" si="121"/>
        <v>0</v>
      </c>
      <c r="BQ301" s="247" t="str">
        <f t="shared" si="104"/>
        <v>-</v>
      </c>
      <c r="BR301" s="247" t="str">
        <f t="shared" si="105"/>
        <v>-</v>
      </c>
      <c r="BS301" s="247" t="str">
        <f t="shared" si="106"/>
        <v>-</v>
      </c>
      <c r="BT301" s="247" t="str">
        <f t="shared" si="107"/>
        <v>-</v>
      </c>
      <c r="BU301" s="247">
        <f t="shared" si="122"/>
        <v>0</v>
      </c>
      <c r="BV301" s="247" t="str">
        <f t="shared" si="123"/>
        <v>-</v>
      </c>
      <c r="BW301" s="232"/>
      <c r="CF301" s="232"/>
    </row>
    <row r="302" spans="1:84" ht="12.75" customHeight="1" x14ac:dyDescent="0.2">
      <c r="A302" s="240"/>
      <c r="B302" s="228">
        <v>279</v>
      </c>
      <c r="C302" s="137"/>
      <c r="D302" s="65"/>
      <c r="E302" s="241" t="str">
        <f>IF(ISBLANK(D302), "", VLOOKUP(D302, Z!$A$2:$C$4127, 3, FALSE))</f>
        <v/>
      </c>
      <c r="F302" s="138"/>
      <c r="G302" s="120"/>
      <c r="H302" s="120"/>
      <c r="I302" s="120"/>
      <c r="J302" s="120"/>
      <c r="K302" s="139"/>
      <c r="L302" s="168"/>
      <c r="M302" s="139"/>
      <c r="N302" s="139"/>
      <c r="O302" s="242">
        <f t="shared" si="99"/>
        <v>0</v>
      </c>
      <c r="P302" s="139"/>
      <c r="Q302" s="242">
        <f t="shared" si="108"/>
        <v>0</v>
      </c>
      <c r="R302" s="242" t="str">
        <f t="shared" si="109"/>
        <v>-</v>
      </c>
      <c r="S302" s="140"/>
      <c r="T302" s="141"/>
      <c r="U302" s="120"/>
      <c r="V302" s="139"/>
      <c r="W302" s="166"/>
      <c r="X302" s="243">
        <f t="shared" si="110"/>
        <v>0</v>
      </c>
      <c r="Y302" s="140"/>
      <c r="Z302" s="141"/>
      <c r="AA302" s="139"/>
      <c r="AB302" s="120"/>
      <c r="AC302" s="139"/>
      <c r="AD302" s="166"/>
      <c r="AE302" s="243">
        <f t="shared" si="111"/>
        <v>0</v>
      </c>
      <c r="AF302" s="142"/>
      <c r="AG302" s="137"/>
      <c r="AH302" s="65"/>
      <c r="AI302" s="241" t="str">
        <f>IF(ISBLANK(AH302), "", VLOOKUP(AH302, Z!$A$2:$C$4127, 3, FALSE))</f>
        <v/>
      </c>
      <c r="AJ302" s="143"/>
      <c r="AK302" s="244">
        <f t="shared" si="112"/>
        <v>0</v>
      </c>
      <c r="AL302" s="232"/>
      <c r="AM302" s="242">
        <f t="shared" si="113"/>
        <v>0</v>
      </c>
      <c r="AN302" s="228">
        <f>15</f>
        <v>15</v>
      </c>
      <c r="AO302" s="228">
        <v>0.75</v>
      </c>
      <c r="AP302" s="242" t="str">
        <f t="shared" si="114"/>
        <v>-</v>
      </c>
      <c r="AQ302" s="242" t="str">
        <f t="shared" si="115"/>
        <v>-</v>
      </c>
      <c r="AR302" s="245" t="str" cm="1">
        <f t="array" ref="AR302">IF($AM$20="A",
IFERROR(INDEX($BZ$33:$CC$35, $BQ302,), "-"),
IFERROR(INDEX(($BZ$26:$CC$28,$BZ$29:$CC$31), $BQ302, , $BR302), "-"))</f>
        <v>-</v>
      </c>
      <c r="AS302" s="245"/>
      <c r="AT302" s="245"/>
      <c r="AU302" s="245"/>
      <c r="AV302" s="246" t="str" cm="1">
        <f t="array" ref="AV302">IF($AM$20="A",
IFERROR(INDEX($CE$33:$CE$35, $BQ302), "-"),
IFERROR(INDEX(($CE$26:$CE$28, $CE$29:$CE$31), $BQ302, , $BR302), "-"))</f>
        <v>-</v>
      </c>
      <c r="AW302" s="242" t="str">
        <f t="shared" si="116"/>
        <v>-</v>
      </c>
      <c r="AX302" s="242" t="str">
        <f t="shared" si="100"/>
        <v>-</v>
      </c>
      <c r="AY302" s="242" t="str">
        <f t="shared" si="100"/>
        <v>-</v>
      </c>
      <c r="AZ302" s="242" t="str">
        <f t="shared" si="100"/>
        <v>-</v>
      </c>
      <c r="BA302" s="242" t="str">
        <f t="shared" si="117"/>
        <v>-</v>
      </c>
      <c r="BB302" s="242" t="str">
        <f t="shared" si="101"/>
        <v>-</v>
      </c>
      <c r="BC302" s="242" t="str">
        <f t="shared" si="101"/>
        <v>-</v>
      </c>
      <c r="BD302" s="242" t="str">
        <f t="shared" si="101"/>
        <v>-</v>
      </c>
      <c r="BE302" s="242" t="str">
        <f t="shared" si="118"/>
        <v>-</v>
      </c>
      <c r="BF302" s="242" t="str">
        <f t="shared" si="102"/>
        <v>-</v>
      </c>
      <c r="BG302" s="242" t="str">
        <f t="shared" si="102"/>
        <v>-</v>
      </c>
      <c r="BH302" s="242" t="str">
        <f t="shared" si="102"/>
        <v>-</v>
      </c>
      <c r="BI302" s="242" t="str">
        <f t="shared" si="119"/>
        <v>-</v>
      </c>
      <c r="BJ302" s="242" t="str">
        <f t="shared" si="103"/>
        <v>-</v>
      </c>
      <c r="BK302" s="242" t="str">
        <f t="shared" si="103"/>
        <v>-</v>
      </c>
      <c r="BL302" s="242" t="str">
        <f t="shared" si="103"/>
        <v>-</v>
      </c>
      <c r="BM302" s="245" t="str" cm="1">
        <f t="array" ref="BM302">IFERROR(INDEX($CD$38:$CD$41, $BT302), "-")</f>
        <v>-</v>
      </c>
      <c r="BN302" s="242" t="str" cm="1">
        <f t="array" ref="BN302">IFERROR(INDEX($CD$38:$CD$41, $BS302), "-")</f>
        <v>-</v>
      </c>
      <c r="BO302" s="242">
        <f t="shared" si="120"/>
        <v>0</v>
      </c>
      <c r="BP302" s="242">
        <f t="shared" si="121"/>
        <v>0</v>
      </c>
      <c r="BQ302" s="247" t="str">
        <f t="shared" si="104"/>
        <v>-</v>
      </c>
      <c r="BR302" s="247" t="str">
        <f t="shared" si="105"/>
        <v>-</v>
      </c>
      <c r="BS302" s="247" t="str">
        <f t="shared" si="106"/>
        <v>-</v>
      </c>
      <c r="BT302" s="247" t="str">
        <f t="shared" si="107"/>
        <v>-</v>
      </c>
      <c r="BU302" s="247">
        <f t="shared" si="122"/>
        <v>0</v>
      </c>
      <c r="BV302" s="247" t="str">
        <f t="shared" si="123"/>
        <v>-</v>
      </c>
      <c r="BW302" s="232"/>
      <c r="CF302" s="232"/>
    </row>
    <row r="303" spans="1:84" ht="12.75" customHeight="1" x14ac:dyDescent="0.2">
      <c r="A303" s="240"/>
      <c r="B303" s="228">
        <v>280</v>
      </c>
      <c r="C303" s="137"/>
      <c r="D303" s="65"/>
      <c r="E303" s="241" t="str">
        <f>IF(ISBLANK(D303), "", VLOOKUP(D303, Z!$A$2:$C$4127, 3, FALSE))</f>
        <v/>
      </c>
      <c r="F303" s="138"/>
      <c r="G303" s="120"/>
      <c r="H303" s="120"/>
      <c r="I303" s="120"/>
      <c r="J303" s="120"/>
      <c r="K303" s="139"/>
      <c r="L303" s="168"/>
      <c r="M303" s="139"/>
      <c r="N303" s="139"/>
      <c r="O303" s="242">
        <f t="shared" si="99"/>
        <v>0</v>
      </c>
      <c r="P303" s="139"/>
      <c r="Q303" s="242">
        <f t="shared" si="108"/>
        <v>0</v>
      </c>
      <c r="R303" s="242" t="str">
        <f t="shared" si="109"/>
        <v>-</v>
      </c>
      <c r="S303" s="140"/>
      <c r="T303" s="141"/>
      <c r="U303" s="120"/>
      <c r="V303" s="139"/>
      <c r="W303" s="166"/>
      <c r="X303" s="243">
        <f t="shared" si="110"/>
        <v>0</v>
      </c>
      <c r="Y303" s="140"/>
      <c r="Z303" s="141"/>
      <c r="AA303" s="139"/>
      <c r="AB303" s="120"/>
      <c r="AC303" s="139"/>
      <c r="AD303" s="166"/>
      <c r="AE303" s="243">
        <f t="shared" si="111"/>
        <v>0</v>
      </c>
      <c r="AF303" s="142"/>
      <c r="AG303" s="137"/>
      <c r="AH303" s="65"/>
      <c r="AI303" s="241" t="str">
        <f>IF(ISBLANK(AH303), "", VLOOKUP(AH303, Z!$A$2:$C$4127, 3, FALSE))</f>
        <v/>
      </c>
      <c r="AJ303" s="143"/>
      <c r="AK303" s="244">
        <f t="shared" si="112"/>
        <v>0</v>
      </c>
      <c r="AL303" s="232"/>
      <c r="AM303" s="242">
        <f t="shared" si="113"/>
        <v>0</v>
      </c>
      <c r="AN303" s="228">
        <f>15</f>
        <v>15</v>
      </c>
      <c r="AO303" s="228">
        <v>0.75</v>
      </c>
      <c r="AP303" s="242" t="str">
        <f t="shared" si="114"/>
        <v>-</v>
      </c>
      <c r="AQ303" s="242" t="str">
        <f t="shared" si="115"/>
        <v>-</v>
      </c>
      <c r="AR303" s="245" t="str" cm="1">
        <f t="array" ref="AR303">IF($AM$20="A",
IFERROR(INDEX($BZ$33:$CC$35, $BQ303,), "-"),
IFERROR(INDEX(($BZ$26:$CC$28,$BZ$29:$CC$31), $BQ303, , $BR303), "-"))</f>
        <v>-</v>
      </c>
      <c r="AS303" s="245"/>
      <c r="AT303" s="245"/>
      <c r="AU303" s="245"/>
      <c r="AV303" s="246" t="str" cm="1">
        <f t="array" ref="AV303">IF($AM$20="A",
IFERROR(INDEX($CE$33:$CE$35, $BQ303), "-"),
IFERROR(INDEX(($CE$26:$CE$28, $CE$29:$CE$31), $BQ303, , $BR303), "-"))</f>
        <v>-</v>
      </c>
      <c r="AW303" s="242" t="str">
        <f t="shared" si="116"/>
        <v>-</v>
      </c>
      <c r="AX303" s="242" t="str">
        <f t="shared" si="100"/>
        <v>-</v>
      </c>
      <c r="AY303" s="242" t="str">
        <f t="shared" si="100"/>
        <v>-</v>
      </c>
      <c r="AZ303" s="242" t="str">
        <f t="shared" si="100"/>
        <v>-</v>
      </c>
      <c r="BA303" s="242" t="str">
        <f t="shared" si="117"/>
        <v>-</v>
      </c>
      <c r="BB303" s="242" t="str">
        <f t="shared" si="101"/>
        <v>-</v>
      </c>
      <c r="BC303" s="242" t="str">
        <f t="shared" si="101"/>
        <v>-</v>
      </c>
      <c r="BD303" s="242" t="str">
        <f t="shared" si="101"/>
        <v>-</v>
      </c>
      <c r="BE303" s="242" t="str">
        <f t="shared" si="118"/>
        <v>-</v>
      </c>
      <c r="BF303" s="242" t="str">
        <f t="shared" si="102"/>
        <v>-</v>
      </c>
      <c r="BG303" s="242" t="str">
        <f t="shared" si="102"/>
        <v>-</v>
      </c>
      <c r="BH303" s="242" t="str">
        <f t="shared" si="102"/>
        <v>-</v>
      </c>
      <c r="BI303" s="242" t="str">
        <f t="shared" si="119"/>
        <v>-</v>
      </c>
      <c r="BJ303" s="242" t="str">
        <f t="shared" si="103"/>
        <v>-</v>
      </c>
      <c r="BK303" s="242" t="str">
        <f t="shared" si="103"/>
        <v>-</v>
      </c>
      <c r="BL303" s="242" t="str">
        <f t="shared" si="103"/>
        <v>-</v>
      </c>
      <c r="BM303" s="245" t="str" cm="1">
        <f t="array" ref="BM303">IFERROR(INDEX($CD$38:$CD$41, $BT303), "-")</f>
        <v>-</v>
      </c>
      <c r="BN303" s="242" t="str" cm="1">
        <f t="array" ref="BN303">IFERROR(INDEX($CD$38:$CD$41, $BS303), "-")</f>
        <v>-</v>
      </c>
      <c r="BO303" s="242">
        <f t="shared" si="120"/>
        <v>0</v>
      </c>
      <c r="BP303" s="242">
        <f t="shared" si="121"/>
        <v>0</v>
      </c>
      <c r="BQ303" s="247" t="str">
        <f t="shared" si="104"/>
        <v>-</v>
      </c>
      <c r="BR303" s="247" t="str">
        <f t="shared" si="105"/>
        <v>-</v>
      </c>
      <c r="BS303" s="247" t="str">
        <f t="shared" si="106"/>
        <v>-</v>
      </c>
      <c r="BT303" s="247" t="str">
        <f t="shared" si="107"/>
        <v>-</v>
      </c>
      <c r="BU303" s="247">
        <f t="shared" si="122"/>
        <v>0</v>
      </c>
      <c r="BV303" s="247" t="str">
        <f t="shared" si="123"/>
        <v>-</v>
      </c>
      <c r="BW303" s="232"/>
      <c r="CF303" s="232"/>
    </row>
    <row r="304" spans="1:84" ht="12.75" customHeight="1" x14ac:dyDescent="0.2">
      <c r="A304" s="240"/>
      <c r="B304" s="228">
        <v>281</v>
      </c>
      <c r="C304" s="137"/>
      <c r="D304" s="65"/>
      <c r="E304" s="241" t="str">
        <f>IF(ISBLANK(D304), "", VLOOKUP(D304, Z!$A$2:$C$4127, 3, FALSE))</f>
        <v/>
      </c>
      <c r="F304" s="138"/>
      <c r="G304" s="120"/>
      <c r="H304" s="120"/>
      <c r="I304" s="120"/>
      <c r="J304" s="120"/>
      <c r="K304" s="139"/>
      <c r="L304" s="168"/>
      <c r="M304" s="139"/>
      <c r="N304" s="139"/>
      <c r="O304" s="242">
        <f t="shared" si="99"/>
        <v>0</v>
      </c>
      <c r="P304" s="139"/>
      <c r="Q304" s="242">
        <f t="shared" si="108"/>
        <v>0</v>
      </c>
      <c r="R304" s="242" t="str">
        <f t="shared" si="109"/>
        <v>-</v>
      </c>
      <c r="S304" s="140"/>
      <c r="T304" s="141"/>
      <c r="U304" s="120"/>
      <c r="V304" s="139"/>
      <c r="W304" s="166"/>
      <c r="X304" s="243">
        <f t="shared" si="110"/>
        <v>0</v>
      </c>
      <c r="Y304" s="140"/>
      <c r="Z304" s="141"/>
      <c r="AA304" s="139"/>
      <c r="AB304" s="120"/>
      <c r="AC304" s="139"/>
      <c r="AD304" s="166"/>
      <c r="AE304" s="243">
        <f t="shared" si="111"/>
        <v>0</v>
      </c>
      <c r="AF304" s="142"/>
      <c r="AG304" s="137"/>
      <c r="AH304" s="65"/>
      <c r="AI304" s="241" t="str">
        <f>IF(ISBLANK(AH304), "", VLOOKUP(AH304, Z!$A$2:$C$4127, 3, FALSE))</f>
        <v/>
      </c>
      <c r="AJ304" s="143"/>
      <c r="AK304" s="244">
        <f t="shared" si="112"/>
        <v>0</v>
      </c>
      <c r="AL304" s="232"/>
      <c r="AM304" s="242">
        <f t="shared" si="113"/>
        <v>0</v>
      </c>
      <c r="AN304" s="228">
        <f>15</f>
        <v>15</v>
      </c>
      <c r="AO304" s="228">
        <v>0.75</v>
      </c>
      <c r="AP304" s="242" t="str">
        <f t="shared" si="114"/>
        <v>-</v>
      </c>
      <c r="AQ304" s="242" t="str">
        <f t="shared" si="115"/>
        <v>-</v>
      </c>
      <c r="AR304" s="245" t="str" cm="1">
        <f t="array" ref="AR304">IF($AM$20="A",
IFERROR(INDEX($BZ$33:$CC$35, $BQ304,), "-"),
IFERROR(INDEX(($BZ$26:$CC$28,$BZ$29:$CC$31), $BQ304, , $BR304), "-"))</f>
        <v>-</v>
      </c>
      <c r="AS304" s="245"/>
      <c r="AT304" s="245"/>
      <c r="AU304" s="245"/>
      <c r="AV304" s="246" t="str" cm="1">
        <f t="array" ref="AV304">IF($AM$20="A",
IFERROR(INDEX($CE$33:$CE$35, $BQ304), "-"),
IFERROR(INDEX(($CE$26:$CE$28, $CE$29:$CE$31), $BQ304, , $BR304), "-"))</f>
        <v>-</v>
      </c>
      <c r="AW304" s="242" t="str">
        <f t="shared" si="116"/>
        <v>-</v>
      </c>
      <c r="AX304" s="242" t="str">
        <f t="shared" si="100"/>
        <v>-</v>
      </c>
      <c r="AY304" s="242" t="str">
        <f t="shared" si="100"/>
        <v>-</v>
      </c>
      <c r="AZ304" s="242" t="str">
        <f t="shared" si="100"/>
        <v>-</v>
      </c>
      <c r="BA304" s="242" t="str">
        <f t="shared" si="117"/>
        <v>-</v>
      </c>
      <c r="BB304" s="242" t="str">
        <f t="shared" si="101"/>
        <v>-</v>
      </c>
      <c r="BC304" s="242" t="str">
        <f t="shared" si="101"/>
        <v>-</v>
      </c>
      <c r="BD304" s="242" t="str">
        <f t="shared" si="101"/>
        <v>-</v>
      </c>
      <c r="BE304" s="242" t="str">
        <f t="shared" si="118"/>
        <v>-</v>
      </c>
      <c r="BF304" s="242" t="str">
        <f t="shared" si="102"/>
        <v>-</v>
      </c>
      <c r="BG304" s="242" t="str">
        <f t="shared" si="102"/>
        <v>-</v>
      </c>
      <c r="BH304" s="242" t="str">
        <f t="shared" si="102"/>
        <v>-</v>
      </c>
      <c r="BI304" s="242" t="str">
        <f t="shared" si="119"/>
        <v>-</v>
      </c>
      <c r="BJ304" s="242" t="str">
        <f t="shared" si="103"/>
        <v>-</v>
      </c>
      <c r="BK304" s="242" t="str">
        <f t="shared" si="103"/>
        <v>-</v>
      </c>
      <c r="BL304" s="242" t="str">
        <f t="shared" si="103"/>
        <v>-</v>
      </c>
      <c r="BM304" s="245" t="str" cm="1">
        <f t="array" ref="BM304">IFERROR(INDEX($CD$38:$CD$41, $BT304), "-")</f>
        <v>-</v>
      </c>
      <c r="BN304" s="242" t="str" cm="1">
        <f t="array" ref="BN304">IFERROR(INDEX($CD$38:$CD$41, $BS304), "-")</f>
        <v>-</v>
      </c>
      <c r="BO304" s="242">
        <f t="shared" si="120"/>
        <v>0</v>
      </c>
      <c r="BP304" s="242">
        <f t="shared" si="121"/>
        <v>0</v>
      </c>
      <c r="BQ304" s="247" t="str">
        <f t="shared" si="104"/>
        <v>-</v>
      </c>
      <c r="BR304" s="247" t="str">
        <f t="shared" si="105"/>
        <v>-</v>
      </c>
      <c r="BS304" s="247" t="str">
        <f t="shared" si="106"/>
        <v>-</v>
      </c>
      <c r="BT304" s="247" t="str">
        <f t="shared" si="107"/>
        <v>-</v>
      </c>
      <c r="BU304" s="247">
        <f t="shared" si="122"/>
        <v>0</v>
      </c>
      <c r="BV304" s="247" t="str">
        <f t="shared" si="123"/>
        <v>-</v>
      </c>
      <c r="BW304" s="232"/>
      <c r="CF304" s="232"/>
    </row>
    <row r="305" spans="1:84" ht="12.75" customHeight="1" x14ac:dyDescent="0.2">
      <c r="A305" s="240"/>
      <c r="B305" s="228">
        <v>282</v>
      </c>
      <c r="C305" s="137"/>
      <c r="D305" s="65"/>
      <c r="E305" s="241" t="str">
        <f>IF(ISBLANK(D305), "", VLOOKUP(D305, Z!$A$2:$C$4127, 3, FALSE))</f>
        <v/>
      </c>
      <c r="F305" s="138"/>
      <c r="G305" s="120"/>
      <c r="H305" s="120"/>
      <c r="I305" s="120"/>
      <c r="J305" s="120"/>
      <c r="K305" s="139"/>
      <c r="L305" s="168"/>
      <c r="M305" s="139"/>
      <c r="N305" s="139"/>
      <c r="O305" s="242">
        <f t="shared" si="99"/>
        <v>0</v>
      </c>
      <c r="P305" s="139"/>
      <c r="Q305" s="242">
        <f t="shared" si="108"/>
        <v>0</v>
      </c>
      <c r="R305" s="242" t="str">
        <f t="shared" si="109"/>
        <v>-</v>
      </c>
      <c r="S305" s="140"/>
      <c r="T305" s="141"/>
      <c r="U305" s="120"/>
      <c r="V305" s="139"/>
      <c r="W305" s="166"/>
      <c r="X305" s="243">
        <f t="shared" si="110"/>
        <v>0</v>
      </c>
      <c r="Y305" s="140"/>
      <c r="Z305" s="141"/>
      <c r="AA305" s="139"/>
      <c r="AB305" s="120"/>
      <c r="AC305" s="139"/>
      <c r="AD305" s="166"/>
      <c r="AE305" s="243">
        <f t="shared" si="111"/>
        <v>0</v>
      </c>
      <c r="AF305" s="142"/>
      <c r="AG305" s="137"/>
      <c r="AH305" s="65"/>
      <c r="AI305" s="241" t="str">
        <f>IF(ISBLANK(AH305), "", VLOOKUP(AH305, Z!$A$2:$C$4127, 3, FALSE))</f>
        <v/>
      </c>
      <c r="AJ305" s="143"/>
      <c r="AK305" s="244">
        <f t="shared" si="112"/>
        <v>0</v>
      </c>
      <c r="AL305" s="232"/>
      <c r="AM305" s="242">
        <f t="shared" si="113"/>
        <v>0</v>
      </c>
      <c r="AN305" s="228">
        <f>15</f>
        <v>15</v>
      </c>
      <c r="AO305" s="228">
        <v>0.75</v>
      </c>
      <c r="AP305" s="242" t="str">
        <f t="shared" si="114"/>
        <v>-</v>
      </c>
      <c r="AQ305" s="242" t="str">
        <f t="shared" si="115"/>
        <v>-</v>
      </c>
      <c r="AR305" s="245" t="str" cm="1">
        <f t="array" ref="AR305">IF($AM$20="A",
IFERROR(INDEX($BZ$33:$CC$35, $BQ305,), "-"),
IFERROR(INDEX(($BZ$26:$CC$28,$BZ$29:$CC$31), $BQ305, , $BR305), "-"))</f>
        <v>-</v>
      </c>
      <c r="AS305" s="245"/>
      <c r="AT305" s="245"/>
      <c r="AU305" s="245"/>
      <c r="AV305" s="246" t="str" cm="1">
        <f t="array" ref="AV305">IF($AM$20="A",
IFERROR(INDEX($CE$33:$CE$35, $BQ305), "-"),
IFERROR(INDEX(($CE$26:$CE$28, $CE$29:$CE$31), $BQ305, , $BR305), "-"))</f>
        <v>-</v>
      </c>
      <c r="AW305" s="242" t="str">
        <f t="shared" si="116"/>
        <v>-</v>
      </c>
      <c r="AX305" s="242" t="str">
        <f t="shared" si="100"/>
        <v>-</v>
      </c>
      <c r="AY305" s="242" t="str">
        <f t="shared" si="100"/>
        <v>-</v>
      </c>
      <c r="AZ305" s="242" t="str">
        <f t="shared" si="100"/>
        <v>-</v>
      </c>
      <c r="BA305" s="242" t="str">
        <f t="shared" si="117"/>
        <v>-</v>
      </c>
      <c r="BB305" s="242" t="str">
        <f t="shared" si="101"/>
        <v>-</v>
      </c>
      <c r="BC305" s="242" t="str">
        <f t="shared" si="101"/>
        <v>-</v>
      </c>
      <c r="BD305" s="242" t="str">
        <f t="shared" si="101"/>
        <v>-</v>
      </c>
      <c r="BE305" s="242" t="str">
        <f t="shared" si="118"/>
        <v>-</v>
      </c>
      <c r="BF305" s="242" t="str">
        <f t="shared" si="102"/>
        <v>-</v>
      </c>
      <c r="BG305" s="242" t="str">
        <f t="shared" si="102"/>
        <v>-</v>
      </c>
      <c r="BH305" s="242" t="str">
        <f t="shared" si="102"/>
        <v>-</v>
      </c>
      <c r="BI305" s="242" t="str">
        <f t="shared" si="119"/>
        <v>-</v>
      </c>
      <c r="BJ305" s="242" t="str">
        <f t="shared" si="103"/>
        <v>-</v>
      </c>
      <c r="BK305" s="242" t="str">
        <f t="shared" si="103"/>
        <v>-</v>
      </c>
      <c r="BL305" s="242" t="str">
        <f t="shared" si="103"/>
        <v>-</v>
      </c>
      <c r="BM305" s="245" t="str" cm="1">
        <f t="array" ref="BM305">IFERROR(INDEX($CD$38:$CD$41, $BT305), "-")</f>
        <v>-</v>
      </c>
      <c r="BN305" s="242" t="str" cm="1">
        <f t="array" ref="BN305">IFERROR(INDEX($CD$38:$CD$41, $BS305), "-")</f>
        <v>-</v>
      </c>
      <c r="BO305" s="242">
        <f t="shared" si="120"/>
        <v>0</v>
      </c>
      <c r="BP305" s="242">
        <f t="shared" si="121"/>
        <v>0</v>
      </c>
      <c r="BQ305" s="247" t="str">
        <f t="shared" si="104"/>
        <v>-</v>
      </c>
      <c r="BR305" s="247" t="str">
        <f t="shared" si="105"/>
        <v>-</v>
      </c>
      <c r="BS305" s="247" t="str">
        <f t="shared" si="106"/>
        <v>-</v>
      </c>
      <c r="BT305" s="247" t="str">
        <f t="shared" si="107"/>
        <v>-</v>
      </c>
      <c r="BU305" s="247">
        <f t="shared" si="122"/>
        <v>0</v>
      </c>
      <c r="BV305" s="247" t="str">
        <f t="shared" si="123"/>
        <v>-</v>
      </c>
      <c r="BW305" s="232"/>
      <c r="CF305" s="232"/>
    </row>
    <row r="306" spans="1:84" ht="12.75" customHeight="1" x14ac:dyDescent="0.2">
      <c r="A306" s="240"/>
      <c r="B306" s="228">
        <v>283</v>
      </c>
      <c r="C306" s="137"/>
      <c r="D306" s="65"/>
      <c r="E306" s="241" t="str">
        <f>IF(ISBLANK(D306), "", VLOOKUP(D306, Z!$A$2:$C$4127, 3, FALSE))</f>
        <v/>
      </c>
      <c r="F306" s="138"/>
      <c r="G306" s="120"/>
      <c r="H306" s="120"/>
      <c r="I306" s="120"/>
      <c r="J306" s="120"/>
      <c r="K306" s="139"/>
      <c r="L306" s="168"/>
      <c r="M306" s="139"/>
      <c r="N306" s="139"/>
      <c r="O306" s="242">
        <f t="shared" si="99"/>
        <v>0</v>
      </c>
      <c r="P306" s="139"/>
      <c r="Q306" s="242">
        <f t="shared" si="108"/>
        <v>0</v>
      </c>
      <c r="R306" s="242" t="str">
        <f t="shared" si="109"/>
        <v>-</v>
      </c>
      <c r="S306" s="140"/>
      <c r="T306" s="141"/>
      <c r="U306" s="120"/>
      <c r="V306" s="139"/>
      <c r="W306" s="166"/>
      <c r="X306" s="243">
        <f t="shared" si="110"/>
        <v>0</v>
      </c>
      <c r="Y306" s="140"/>
      <c r="Z306" s="141"/>
      <c r="AA306" s="139"/>
      <c r="AB306" s="120"/>
      <c r="AC306" s="139"/>
      <c r="AD306" s="166"/>
      <c r="AE306" s="243">
        <f t="shared" si="111"/>
        <v>0</v>
      </c>
      <c r="AF306" s="142"/>
      <c r="AG306" s="137"/>
      <c r="AH306" s="65"/>
      <c r="AI306" s="241" t="str">
        <f>IF(ISBLANK(AH306), "", VLOOKUP(AH306, Z!$A$2:$C$4127, 3, FALSE))</f>
        <v/>
      </c>
      <c r="AJ306" s="143"/>
      <c r="AK306" s="244">
        <f t="shared" si="112"/>
        <v>0</v>
      </c>
      <c r="AL306" s="232"/>
      <c r="AM306" s="242">
        <f t="shared" si="113"/>
        <v>0</v>
      </c>
      <c r="AN306" s="228">
        <f>15</f>
        <v>15</v>
      </c>
      <c r="AO306" s="228">
        <v>0.75</v>
      </c>
      <c r="AP306" s="242" t="str">
        <f t="shared" si="114"/>
        <v>-</v>
      </c>
      <c r="AQ306" s="242" t="str">
        <f t="shared" si="115"/>
        <v>-</v>
      </c>
      <c r="AR306" s="245" t="str" cm="1">
        <f t="array" ref="AR306">IF($AM$20="A",
IFERROR(INDEX($BZ$33:$CC$35, $BQ306,), "-"),
IFERROR(INDEX(($BZ$26:$CC$28,$BZ$29:$CC$31), $BQ306, , $BR306), "-"))</f>
        <v>-</v>
      </c>
      <c r="AS306" s="245"/>
      <c r="AT306" s="245"/>
      <c r="AU306" s="245"/>
      <c r="AV306" s="246" t="str" cm="1">
        <f t="array" ref="AV306">IF($AM$20="A",
IFERROR(INDEX($CE$33:$CE$35, $BQ306), "-"),
IFERROR(INDEX(($CE$26:$CE$28, $CE$29:$CE$31), $BQ306, , $BR306), "-"))</f>
        <v>-</v>
      </c>
      <c r="AW306" s="242" t="str">
        <f t="shared" si="116"/>
        <v>-</v>
      </c>
      <c r="AX306" s="242" t="str">
        <f t="shared" si="100"/>
        <v>-</v>
      </c>
      <c r="AY306" s="242" t="str">
        <f t="shared" si="100"/>
        <v>-</v>
      </c>
      <c r="AZ306" s="242" t="str">
        <f t="shared" si="100"/>
        <v>-</v>
      </c>
      <c r="BA306" s="242" t="str">
        <f t="shared" si="117"/>
        <v>-</v>
      </c>
      <c r="BB306" s="242" t="str">
        <f t="shared" si="101"/>
        <v>-</v>
      </c>
      <c r="BC306" s="242" t="str">
        <f t="shared" si="101"/>
        <v>-</v>
      </c>
      <c r="BD306" s="242" t="str">
        <f t="shared" si="101"/>
        <v>-</v>
      </c>
      <c r="BE306" s="242" t="str">
        <f t="shared" si="118"/>
        <v>-</v>
      </c>
      <c r="BF306" s="242" t="str">
        <f t="shared" si="102"/>
        <v>-</v>
      </c>
      <c r="BG306" s="242" t="str">
        <f t="shared" si="102"/>
        <v>-</v>
      </c>
      <c r="BH306" s="242" t="str">
        <f t="shared" si="102"/>
        <v>-</v>
      </c>
      <c r="BI306" s="242" t="str">
        <f t="shared" si="119"/>
        <v>-</v>
      </c>
      <c r="BJ306" s="242" t="str">
        <f t="shared" si="103"/>
        <v>-</v>
      </c>
      <c r="BK306" s="242" t="str">
        <f t="shared" si="103"/>
        <v>-</v>
      </c>
      <c r="BL306" s="242" t="str">
        <f t="shared" si="103"/>
        <v>-</v>
      </c>
      <c r="BM306" s="245" t="str" cm="1">
        <f t="array" ref="BM306">IFERROR(INDEX($CD$38:$CD$41, $BT306), "-")</f>
        <v>-</v>
      </c>
      <c r="BN306" s="242" t="str" cm="1">
        <f t="array" ref="BN306">IFERROR(INDEX($CD$38:$CD$41, $BS306), "-")</f>
        <v>-</v>
      </c>
      <c r="BO306" s="242">
        <f t="shared" si="120"/>
        <v>0</v>
      </c>
      <c r="BP306" s="242">
        <f t="shared" si="121"/>
        <v>0</v>
      </c>
      <c r="BQ306" s="247" t="str">
        <f t="shared" si="104"/>
        <v>-</v>
      </c>
      <c r="BR306" s="247" t="str">
        <f t="shared" si="105"/>
        <v>-</v>
      </c>
      <c r="BS306" s="247" t="str">
        <f t="shared" si="106"/>
        <v>-</v>
      </c>
      <c r="BT306" s="247" t="str">
        <f t="shared" si="107"/>
        <v>-</v>
      </c>
      <c r="BU306" s="247">
        <f t="shared" si="122"/>
        <v>0</v>
      </c>
      <c r="BV306" s="247" t="str">
        <f t="shared" si="123"/>
        <v>-</v>
      </c>
      <c r="BW306" s="232"/>
      <c r="CF306" s="232"/>
    </row>
    <row r="307" spans="1:84" ht="12.75" customHeight="1" x14ac:dyDescent="0.2">
      <c r="A307" s="240"/>
      <c r="B307" s="228">
        <v>284</v>
      </c>
      <c r="C307" s="137"/>
      <c r="D307" s="65"/>
      <c r="E307" s="241" t="str">
        <f>IF(ISBLANK(D307), "", VLOOKUP(D307, Z!$A$2:$C$4127, 3, FALSE))</f>
        <v/>
      </c>
      <c r="F307" s="138"/>
      <c r="G307" s="120"/>
      <c r="H307" s="120"/>
      <c r="I307" s="120"/>
      <c r="J307" s="120"/>
      <c r="K307" s="139"/>
      <c r="L307" s="168"/>
      <c r="M307" s="139"/>
      <c r="N307" s="139"/>
      <c r="O307" s="242">
        <f t="shared" si="99"/>
        <v>0</v>
      </c>
      <c r="P307" s="139"/>
      <c r="Q307" s="242">
        <f t="shared" si="108"/>
        <v>0</v>
      </c>
      <c r="R307" s="242" t="str">
        <f t="shared" si="109"/>
        <v>-</v>
      </c>
      <c r="S307" s="140"/>
      <c r="T307" s="141"/>
      <c r="U307" s="120"/>
      <c r="V307" s="139"/>
      <c r="W307" s="166"/>
      <c r="X307" s="243">
        <f t="shared" si="110"/>
        <v>0</v>
      </c>
      <c r="Y307" s="140"/>
      <c r="Z307" s="141"/>
      <c r="AA307" s="139"/>
      <c r="AB307" s="120"/>
      <c r="AC307" s="139"/>
      <c r="AD307" s="166"/>
      <c r="AE307" s="243">
        <f t="shared" si="111"/>
        <v>0</v>
      </c>
      <c r="AF307" s="142"/>
      <c r="AG307" s="137"/>
      <c r="AH307" s="65"/>
      <c r="AI307" s="241" t="str">
        <f>IF(ISBLANK(AH307), "", VLOOKUP(AH307, Z!$A$2:$C$4127, 3, FALSE))</f>
        <v/>
      </c>
      <c r="AJ307" s="143"/>
      <c r="AK307" s="244">
        <f t="shared" si="112"/>
        <v>0</v>
      </c>
      <c r="AL307" s="232"/>
      <c r="AM307" s="242">
        <f t="shared" si="113"/>
        <v>0</v>
      </c>
      <c r="AN307" s="228">
        <f>15</f>
        <v>15</v>
      </c>
      <c r="AO307" s="228">
        <v>0.75</v>
      </c>
      <c r="AP307" s="242" t="str">
        <f t="shared" si="114"/>
        <v>-</v>
      </c>
      <c r="AQ307" s="242" t="str">
        <f t="shared" si="115"/>
        <v>-</v>
      </c>
      <c r="AR307" s="245" t="str" cm="1">
        <f t="array" ref="AR307">IF($AM$20="A",
IFERROR(INDEX($BZ$33:$CC$35, $BQ307,), "-"),
IFERROR(INDEX(($BZ$26:$CC$28,$BZ$29:$CC$31), $BQ307, , $BR307), "-"))</f>
        <v>-</v>
      </c>
      <c r="AS307" s="245"/>
      <c r="AT307" s="245"/>
      <c r="AU307" s="245"/>
      <c r="AV307" s="246" t="str" cm="1">
        <f t="array" ref="AV307">IF($AM$20="A",
IFERROR(INDEX($CE$33:$CE$35, $BQ307), "-"),
IFERROR(INDEX(($CE$26:$CE$28, $CE$29:$CE$31), $BQ307, , $BR307), "-"))</f>
        <v>-</v>
      </c>
      <c r="AW307" s="242" t="str">
        <f t="shared" si="116"/>
        <v>-</v>
      </c>
      <c r="AX307" s="242" t="str">
        <f t="shared" si="100"/>
        <v>-</v>
      </c>
      <c r="AY307" s="242" t="str">
        <f t="shared" si="100"/>
        <v>-</v>
      </c>
      <c r="AZ307" s="242" t="str">
        <f t="shared" si="100"/>
        <v>-</v>
      </c>
      <c r="BA307" s="242" t="str">
        <f t="shared" si="117"/>
        <v>-</v>
      </c>
      <c r="BB307" s="242" t="str">
        <f t="shared" si="101"/>
        <v>-</v>
      </c>
      <c r="BC307" s="242" t="str">
        <f t="shared" si="101"/>
        <v>-</v>
      </c>
      <c r="BD307" s="242" t="str">
        <f t="shared" si="101"/>
        <v>-</v>
      </c>
      <c r="BE307" s="242" t="str">
        <f t="shared" si="118"/>
        <v>-</v>
      </c>
      <c r="BF307" s="242" t="str">
        <f t="shared" si="102"/>
        <v>-</v>
      </c>
      <c r="BG307" s="242" t="str">
        <f t="shared" si="102"/>
        <v>-</v>
      </c>
      <c r="BH307" s="242" t="str">
        <f t="shared" si="102"/>
        <v>-</v>
      </c>
      <c r="BI307" s="242" t="str">
        <f t="shared" si="119"/>
        <v>-</v>
      </c>
      <c r="BJ307" s="242" t="str">
        <f t="shared" si="103"/>
        <v>-</v>
      </c>
      <c r="BK307" s="242" t="str">
        <f t="shared" si="103"/>
        <v>-</v>
      </c>
      <c r="BL307" s="242" t="str">
        <f t="shared" si="103"/>
        <v>-</v>
      </c>
      <c r="BM307" s="245" t="str" cm="1">
        <f t="array" ref="BM307">IFERROR(INDEX($CD$38:$CD$41, $BT307), "-")</f>
        <v>-</v>
      </c>
      <c r="BN307" s="242" t="str" cm="1">
        <f t="array" ref="BN307">IFERROR(INDEX($CD$38:$CD$41, $BS307), "-")</f>
        <v>-</v>
      </c>
      <c r="BO307" s="242">
        <f t="shared" si="120"/>
        <v>0</v>
      </c>
      <c r="BP307" s="242">
        <f t="shared" si="121"/>
        <v>0</v>
      </c>
      <c r="BQ307" s="247" t="str">
        <f t="shared" si="104"/>
        <v>-</v>
      </c>
      <c r="BR307" s="247" t="str">
        <f t="shared" si="105"/>
        <v>-</v>
      </c>
      <c r="BS307" s="247" t="str">
        <f t="shared" si="106"/>
        <v>-</v>
      </c>
      <c r="BT307" s="247" t="str">
        <f t="shared" si="107"/>
        <v>-</v>
      </c>
      <c r="BU307" s="247">
        <f t="shared" si="122"/>
        <v>0</v>
      </c>
      <c r="BV307" s="247" t="str">
        <f t="shared" si="123"/>
        <v>-</v>
      </c>
      <c r="BW307" s="232"/>
      <c r="CF307" s="232"/>
    </row>
    <row r="308" spans="1:84" ht="12.75" customHeight="1" x14ac:dyDescent="0.2">
      <c r="A308" s="240"/>
      <c r="B308" s="228">
        <v>285</v>
      </c>
      <c r="C308" s="137"/>
      <c r="D308" s="65"/>
      <c r="E308" s="241" t="str">
        <f>IF(ISBLANK(D308), "", VLOOKUP(D308, Z!$A$2:$C$4127, 3, FALSE))</f>
        <v/>
      </c>
      <c r="F308" s="138"/>
      <c r="G308" s="120"/>
      <c r="H308" s="120"/>
      <c r="I308" s="120"/>
      <c r="J308" s="120"/>
      <c r="K308" s="139"/>
      <c r="L308" s="168"/>
      <c r="M308" s="139"/>
      <c r="N308" s="139"/>
      <c r="O308" s="242">
        <f t="shared" si="99"/>
        <v>0</v>
      </c>
      <c r="P308" s="139"/>
      <c r="Q308" s="242">
        <f t="shared" si="108"/>
        <v>0</v>
      </c>
      <c r="R308" s="242" t="str">
        <f t="shared" si="109"/>
        <v>-</v>
      </c>
      <c r="S308" s="140"/>
      <c r="T308" s="141"/>
      <c r="U308" s="120"/>
      <c r="V308" s="139"/>
      <c r="W308" s="166"/>
      <c r="X308" s="243">
        <f t="shared" si="110"/>
        <v>0</v>
      </c>
      <c r="Y308" s="140"/>
      <c r="Z308" s="141"/>
      <c r="AA308" s="139"/>
      <c r="AB308" s="120"/>
      <c r="AC308" s="139"/>
      <c r="AD308" s="166"/>
      <c r="AE308" s="243">
        <f t="shared" si="111"/>
        <v>0</v>
      </c>
      <c r="AF308" s="142"/>
      <c r="AG308" s="137"/>
      <c r="AH308" s="65"/>
      <c r="AI308" s="241" t="str">
        <f>IF(ISBLANK(AH308), "", VLOOKUP(AH308, Z!$A$2:$C$4127, 3, FALSE))</f>
        <v/>
      </c>
      <c r="AJ308" s="143"/>
      <c r="AK308" s="244">
        <f t="shared" si="112"/>
        <v>0</v>
      </c>
      <c r="AL308" s="232"/>
      <c r="AM308" s="242">
        <f t="shared" si="113"/>
        <v>0</v>
      </c>
      <c r="AN308" s="228">
        <f>15</f>
        <v>15</v>
      </c>
      <c r="AO308" s="228">
        <v>0.75</v>
      </c>
      <c r="AP308" s="242" t="str">
        <f t="shared" si="114"/>
        <v>-</v>
      </c>
      <c r="AQ308" s="242" t="str">
        <f t="shared" si="115"/>
        <v>-</v>
      </c>
      <c r="AR308" s="245" t="str" cm="1">
        <f t="array" ref="AR308">IF($AM$20="A",
IFERROR(INDEX($BZ$33:$CC$35, $BQ308,), "-"),
IFERROR(INDEX(($BZ$26:$CC$28,$BZ$29:$CC$31), $BQ308, , $BR308), "-"))</f>
        <v>-</v>
      </c>
      <c r="AS308" s="245"/>
      <c r="AT308" s="245"/>
      <c r="AU308" s="245"/>
      <c r="AV308" s="246" t="str" cm="1">
        <f t="array" ref="AV308">IF($AM$20="A",
IFERROR(INDEX($CE$33:$CE$35, $BQ308), "-"),
IFERROR(INDEX(($CE$26:$CE$28, $CE$29:$CE$31), $BQ308, , $BR308), "-"))</f>
        <v>-</v>
      </c>
      <c r="AW308" s="242" t="str">
        <f t="shared" si="116"/>
        <v>-</v>
      </c>
      <c r="AX308" s="242" t="str">
        <f t="shared" si="100"/>
        <v>-</v>
      </c>
      <c r="AY308" s="242" t="str">
        <f t="shared" si="100"/>
        <v>-</v>
      </c>
      <c r="AZ308" s="242" t="str">
        <f t="shared" si="100"/>
        <v>-</v>
      </c>
      <c r="BA308" s="242" t="str">
        <f t="shared" si="117"/>
        <v>-</v>
      </c>
      <c r="BB308" s="242" t="str">
        <f t="shared" si="101"/>
        <v>-</v>
      </c>
      <c r="BC308" s="242" t="str">
        <f t="shared" si="101"/>
        <v>-</v>
      </c>
      <c r="BD308" s="242" t="str">
        <f t="shared" si="101"/>
        <v>-</v>
      </c>
      <c r="BE308" s="242" t="str">
        <f t="shared" si="118"/>
        <v>-</v>
      </c>
      <c r="BF308" s="242" t="str">
        <f t="shared" si="102"/>
        <v>-</v>
      </c>
      <c r="BG308" s="242" t="str">
        <f t="shared" si="102"/>
        <v>-</v>
      </c>
      <c r="BH308" s="242" t="str">
        <f t="shared" si="102"/>
        <v>-</v>
      </c>
      <c r="BI308" s="242" t="str">
        <f t="shared" si="119"/>
        <v>-</v>
      </c>
      <c r="BJ308" s="242" t="str">
        <f t="shared" si="103"/>
        <v>-</v>
      </c>
      <c r="BK308" s="242" t="str">
        <f t="shared" si="103"/>
        <v>-</v>
      </c>
      <c r="BL308" s="242" t="str">
        <f t="shared" si="103"/>
        <v>-</v>
      </c>
      <c r="BM308" s="245" t="str" cm="1">
        <f t="array" ref="BM308">IFERROR(INDEX($CD$38:$CD$41, $BT308), "-")</f>
        <v>-</v>
      </c>
      <c r="BN308" s="242" t="str" cm="1">
        <f t="array" ref="BN308">IFERROR(INDEX($CD$38:$CD$41, $BS308), "-")</f>
        <v>-</v>
      </c>
      <c r="BO308" s="242">
        <f t="shared" si="120"/>
        <v>0</v>
      </c>
      <c r="BP308" s="242">
        <f t="shared" si="121"/>
        <v>0</v>
      </c>
      <c r="BQ308" s="247" t="str">
        <f t="shared" si="104"/>
        <v>-</v>
      </c>
      <c r="BR308" s="247" t="str">
        <f t="shared" si="105"/>
        <v>-</v>
      </c>
      <c r="BS308" s="247" t="str">
        <f t="shared" si="106"/>
        <v>-</v>
      </c>
      <c r="BT308" s="247" t="str">
        <f t="shared" si="107"/>
        <v>-</v>
      </c>
      <c r="BU308" s="247">
        <f t="shared" si="122"/>
        <v>0</v>
      </c>
      <c r="BV308" s="247" t="str">
        <f t="shared" si="123"/>
        <v>-</v>
      </c>
      <c r="BW308" s="232"/>
      <c r="CF308" s="232"/>
    </row>
    <row r="309" spans="1:84" ht="12.75" customHeight="1" x14ac:dyDescent="0.2">
      <c r="A309" s="240"/>
      <c r="B309" s="228">
        <v>286</v>
      </c>
      <c r="C309" s="137"/>
      <c r="D309" s="65"/>
      <c r="E309" s="241" t="str">
        <f>IF(ISBLANK(D309), "", VLOOKUP(D309, Z!$A$2:$C$4127, 3, FALSE))</f>
        <v/>
      </c>
      <c r="F309" s="138"/>
      <c r="G309" s="120"/>
      <c r="H309" s="120"/>
      <c r="I309" s="120"/>
      <c r="J309" s="120"/>
      <c r="K309" s="139"/>
      <c r="L309" s="168"/>
      <c r="M309" s="139"/>
      <c r="N309" s="139"/>
      <c r="O309" s="242">
        <f t="shared" si="99"/>
        <v>0</v>
      </c>
      <c r="P309" s="139"/>
      <c r="Q309" s="242">
        <f t="shared" si="108"/>
        <v>0</v>
      </c>
      <c r="R309" s="242" t="str">
        <f t="shared" si="109"/>
        <v>-</v>
      </c>
      <c r="S309" s="140"/>
      <c r="T309" s="141"/>
      <c r="U309" s="120"/>
      <c r="V309" s="139"/>
      <c r="W309" s="166"/>
      <c r="X309" s="243">
        <f t="shared" si="110"/>
        <v>0</v>
      </c>
      <c r="Y309" s="140"/>
      <c r="Z309" s="141"/>
      <c r="AA309" s="139"/>
      <c r="AB309" s="120"/>
      <c r="AC309" s="139"/>
      <c r="AD309" s="166"/>
      <c r="AE309" s="243">
        <f t="shared" si="111"/>
        <v>0</v>
      </c>
      <c r="AF309" s="142"/>
      <c r="AG309" s="137"/>
      <c r="AH309" s="65"/>
      <c r="AI309" s="241" t="str">
        <f>IF(ISBLANK(AH309), "", VLOOKUP(AH309, Z!$A$2:$C$4127, 3, FALSE))</f>
        <v/>
      </c>
      <c r="AJ309" s="143"/>
      <c r="AK309" s="244">
        <f t="shared" si="112"/>
        <v>0</v>
      </c>
      <c r="AL309" s="232"/>
      <c r="AM309" s="242">
        <f t="shared" si="113"/>
        <v>0</v>
      </c>
      <c r="AN309" s="228">
        <f>15</f>
        <v>15</v>
      </c>
      <c r="AO309" s="228">
        <v>0.75</v>
      </c>
      <c r="AP309" s="242" t="str">
        <f t="shared" si="114"/>
        <v>-</v>
      </c>
      <c r="AQ309" s="242" t="str">
        <f t="shared" si="115"/>
        <v>-</v>
      </c>
      <c r="AR309" s="245" t="str" cm="1">
        <f t="array" ref="AR309">IF($AM$20="A",
IFERROR(INDEX($BZ$33:$CC$35, $BQ309,), "-"),
IFERROR(INDEX(($BZ$26:$CC$28,$BZ$29:$CC$31), $BQ309, , $BR309), "-"))</f>
        <v>-</v>
      </c>
      <c r="AS309" s="245"/>
      <c r="AT309" s="245"/>
      <c r="AU309" s="245"/>
      <c r="AV309" s="246" t="str" cm="1">
        <f t="array" ref="AV309">IF($AM$20="A",
IFERROR(INDEX($CE$33:$CE$35, $BQ309), "-"),
IFERROR(INDEX(($CE$26:$CE$28, $CE$29:$CE$31), $BQ309, , $BR309), "-"))</f>
        <v>-</v>
      </c>
      <c r="AW309" s="242" t="str">
        <f t="shared" si="116"/>
        <v>-</v>
      </c>
      <c r="AX309" s="242" t="str">
        <f t="shared" si="100"/>
        <v>-</v>
      </c>
      <c r="AY309" s="242" t="str">
        <f t="shared" si="100"/>
        <v>-</v>
      </c>
      <c r="AZ309" s="242" t="str">
        <f t="shared" si="100"/>
        <v>-</v>
      </c>
      <c r="BA309" s="242" t="str">
        <f t="shared" si="117"/>
        <v>-</v>
      </c>
      <c r="BB309" s="242" t="str">
        <f t="shared" si="101"/>
        <v>-</v>
      </c>
      <c r="BC309" s="242" t="str">
        <f t="shared" si="101"/>
        <v>-</v>
      </c>
      <c r="BD309" s="242" t="str">
        <f t="shared" si="101"/>
        <v>-</v>
      </c>
      <c r="BE309" s="242" t="str">
        <f t="shared" si="118"/>
        <v>-</v>
      </c>
      <c r="BF309" s="242" t="str">
        <f t="shared" si="102"/>
        <v>-</v>
      </c>
      <c r="BG309" s="242" t="str">
        <f t="shared" si="102"/>
        <v>-</v>
      </c>
      <c r="BH309" s="242" t="str">
        <f t="shared" si="102"/>
        <v>-</v>
      </c>
      <c r="BI309" s="242" t="str">
        <f t="shared" si="119"/>
        <v>-</v>
      </c>
      <c r="BJ309" s="242" t="str">
        <f t="shared" si="103"/>
        <v>-</v>
      </c>
      <c r="BK309" s="242" t="str">
        <f t="shared" si="103"/>
        <v>-</v>
      </c>
      <c r="BL309" s="242" t="str">
        <f t="shared" si="103"/>
        <v>-</v>
      </c>
      <c r="BM309" s="245" t="str" cm="1">
        <f t="array" ref="BM309">IFERROR(INDEX($CD$38:$CD$41, $BT309), "-")</f>
        <v>-</v>
      </c>
      <c r="BN309" s="242" t="str" cm="1">
        <f t="array" ref="BN309">IFERROR(INDEX($CD$38:$CD$41, $BS309), "-")</f>
        <v>-</v>
      </c>
      <c r="BO309" s="242">
        <f t="shared" si="120"/>
        <v>0</v>
      </c>
      <c r="BP309" s="242">
        <f t="shared" si="121"/>
        <v>0</v>
      </c>
      <c r="BQ309" s="247" t="str">
        <f t="shared" si="104"/>
        <v>-</v>
      </c>
      <c r="BR309" s="247" t="str">
        <f t="shared" si="105"/>
        <v>-</v>
      </c>
      <c r="BS309" s="247" t="str">
        <f t="shared" si="106"/>
        <v>-</v>
      </c>
      <c r="BT309" s="247" t="str">
        <f t="shared" si="107"/>
        <v>-</v>
      </c>
      <c r="BU309" s="247">
        <f t="shared" si="122"/>
        <v>0</v>
      </c>
      <c r="BV309" s="247" t="str">
        <f t="shared" si="123"/>
        <v>-</v>
      </c>
      <c r="BW309" s="232"/>
      <c r="CF309" s="232"/>
    </row>
    <row r="310" spans="1:84" ht="12.75" customHeight="1" x14ac:dyDescent="0.2">
      <c r="A310" s="240"/>
      <c r="B310" s="228">
        <v>287</v>
      </c>
      <c r="C310" s="137"/>
      <c r="D310" s="65"/>
      <c r="E310" s="241" t="str">
        <f>IF(ISBLANK(D310), "", VLOOKUP(D310, Z!$A$2:$C$4127, 3, FALSE))</f>
        <v/>
      </c>
      <c r="F310" s="138"/>
      <c r="G310" s="120"/>
      <c r="H310" s="120"/>
      <c r="I310" s="120"/>
      <c r="J310" s="120"/>
      <c r="K310" s="139"/>
      <c r="L310" s="168"/>
      <c r="M310" s="139"/>
      <c r="N310" s="139"/>
      <c r="O310" s="242">
        <f t="shared" si="99"/>
        <v>0</v>
      </c>
      <c r="P310" s="139"/>
      <c r="Q310" s="242">
        <f t="shared" si="108"/>
        <v>0</v>
      </c>
      <c r="R310" s="242" t="str">
        <f t="shared" si="109"/>
        <v>-</v>
      </c>
      <c r="S310" s="140"/>
      <c r="T310" s="141"/>
      <c r="U310" s="120"/>
      <c r="V310" s="139"/>
      <c r="W310" s="166"/>
      <c r="X310" s="243">
        <f t="shared" si="110"/>
        <v>0</v>
      </c>
      <c r="Y310" s="140"/>
      <c r="Z310" s="141"/>
      <c r="AA310" s="139"/>
      <c r="AB310" s="120"/>
      <c r="AC310" s="139"/>
      <c r="AD310" s="166"/>
      <c r="AE310" s="243">
        <f t="shared" si="111"/>
        <v>0</v>
      </c>
      <c r="AF310" s="142"/>
      <c r="AG310" s="137"/>
      <c r="AH310" s="65"/>
      <c r="AI310" s="241" t="str">
        <f>IF(ISBLANK(AH310), "", VLOOKUP(AH310, Z!$A$2:$C$4127, 3, FALSE))</f>
        <v/>
      </c>
      <c r="AJ310" s="143"/>
      <c r="AK310" s="244">
        <f t="shared" si="112"/>
        <v>0</v>
      </c>
      <c r="AL310" s="232"/>
      <c r="AM310" s="242">
        <f t="shared" si="113"/>
        <v>0</v>
      </c>
      <c r="AN310" s="228">
        <f>15</f>
        <v>15</v>
      </c>
      <c r="AO310" s="228">
        <v>0.75</v>
      </c>
      <c r="AP310" s="242" t="str">
        <f t="shared" si="114"/>
        <v>-</v>
      </c>
      <c r="AQ310" s="242" t="str">
        <f t="shared" si="115"/>
        <v>-</v>
      </c>
      <c r="AR310" s="245" t="str" cm="1">
        <f t="array" ref="AR310">IF($AM$20="A",
IFERROR(INDEX($BZ$33:$CC$35, $BQ310,), "-"),
IFERROR(INDEX(($BZ$26:$CC$28,$BZ$29:$CC$31), $BQ310, , $BR310), "-"))</f>
        <v>-</v>
      </c>
      <c r="AS310" s="245"/>
      <c r="AT310" s="245"/>
      <c r="AU310" s="245"/>
      <c r="AV310" s="246" t="str" cm="1">
        <f t="array" ref="AV310">IF($AM$20="A",
IFERROR(INDEX($CE$33:$CE$35, $BQ310), "-"),
IFERROR(INDEX(($CE$26:$CE$28, $CE$29:$CE$31), $BQ310, , $BR310), "-"))</f>
        <v>-</v>
      </c>
      <c r="AW310" s="242" t="str">
        <f t="shared" si="116"/>
        <v>-</v>
      </c>
      <c r="AX310" s="242" t="str">
        <f t="shared" si="100"/>
        <v>-</v>
      </c>
      <c r="AY310" s="242" t="str">
        <f t="shared" si="100"/>
        <v>-</v>
      </c>
      <c r="AZ310" s="242" t="str">
        <f t="shared" si="100"/>
        <v>-</v>
      </c>
      <c r="BA310" s="242" t="str">
        <f t="shared" si="117"/>
        <v>-</v>
      </c>
      <c r="BB310" s="242" t="str">
        <f t="shared" si="101"/>
        <v>-</v>
      </c>
      <c r="BC310" s="242" t="str">
        <f t="shared" si="101"/>
        <v>-</v>
      </c>
      <c r="BD310" s="242" t="str">
        <f t="shared" si="101"/>
        <v>-</v>
      </c>
      <c r="BE310" s="242" t="str">
        <f t="shared" si="118"/>
        <v>-</v>
      </c>
      <c r="BF310" s="242" t="str">
        <f t="shared" si="102"/>
        <v>-</v>
      </c>
      <c r="BG310" s="242" t="str">
        <f t="shared" si="102"/>
        <v>-</v>
      </c>
      <c r="BH310" s="242" t="str">
        <f t="shared" si="102"/>
        <v>-</v>
      </c>
      <c r="BI310" s="242" t="str">
        <f t="shared" si="119"/>
        <v>-</v>
      </c>
      <c r="BJ310" s="242" t="str">
        <f t="shared" si="103"/>
        <v>-</v>
      </c>
      <c r="BK310" s="242" t="str">
        <f t="shared" si="103"/>
        <v>-</v>
      </c>
      <c r="BL310" s="242" t="str">
        <f t="shared" si="103"/>
        <v>-</v>
      </c>
      <c r="BM310" s="245" t="str" cm="1">
        <f t="array" ref="BM310">IFERROR(INDEX($CD$38:$CD$41, $BT310), "-")</f>
        <v>-</v>
      </c>
      <c r="BN310" s="242" t="str" cm="1">
        <f t="array" ref="BN310">IFERROR(INDEX($CD$38:$CD$41, $BS310), "-")</f>
        <v>-</v>
      </c>
      <c r="BO310" s="242">
        <f t="shared" si="120"/>
        <v>0</v>
      </c>
      <c r="BP310" s="242">
        <f t="shared" si="121"/>
        <v>0</v>
      </c>
      <c r="BQ310" s="247" t="str">
        <f t="shared" si="104"/>
        <v>-</v>
      </c>
      <c r="BR310" s="247" t="str">
        <f t="shared" si="105"/>
        <v>-</v>
      </c>
      <c r="BS310" s="247" t="str">
        <f t="shared" si="106"/>
        <v>-</v>
      </c>
      <c r="BT310" s="247" t="str">
        <f t="shared" si="107"/>
        <v>-</v>
      </c>
      <c r="BU310" s="247">
        <f t="shared" si="122"/>
        <v>0</v>
      </c>
      <c r="BV310" s="247" t="str">
        <f t="shared" si="123"/>
        <v>-</v>
      </c>
      <c r="BW310" s="232"/>
      <c r="CF310" s="232"/>
    </row>
    <row r="311" spans="1:84" ht="12.75" customHeight="1" x14ac:dyDescent="0.2">
      <c r="A311" s="240"/>
      <c r="B311" s="228">
        <v>288</v>
      </c>
      <c r="C311" s="137"/>
      <c r="D311" s="65"/>
      <c r="E311" s="241" t="str">
        <f>IF(ISBLANK(D311), "", VLOOKUP(D311, Z!$A$2:$C$4127, 3, FALSE))</f>
        <v/>
      </c>
      <c r="F311" s="138"/>
      <c r="G311" s="120"/>
      <c r="H311" s="120"/>
      <c r="I311" s="120"/>
      <c r="J311" s="120"/>
      <c r="K311" s="139"/>
      <c r="L311" s="168"/>
      <c r="M311" s="139"/>
      <c r="N311" s="139"/>
      <c r="O311" s="242">
        <f t="shared" si="99"/>
        <v>0</v>
      </c>
      <c r="P311" s="139"/>
      <c r="Q311" s="242">
        <f t="shared" si="108"/>
        <v>0</v>
      </c>
      <c r="R311" s="242" t="str">
        <f t="shared" si="109"/>
        <v>-</v>
      </c>
      <c r="S311" s="140"/>
      <c r="T311" s="141"/>
      <c r="U311" s="120"/>
      <c r="V311" s="139"/>
      <c r="W311" s="166"/>
      <c r="X311" s="243">
        <f t="shared" si="110"/>
        <v>0</v>
      </c>
      <c r="Y311" s="140"/>
      <c r="Z311" s="141"/>
      <c r="AA311" s="139"/>
      <c r="AB311" s="120"/>
      <c r="AC311" s="139"/>
      <c r="AD311" s="166"/>
      <c r="AE311" s="243">
        <f t="shared" si="111"/>
        <v>0</v>
      </c>
      <c r="AF311" s="142"/>
      <c r="AG311" s="137"/>
      <c r="AH311" s="65"/>
      <c r="AI311" s="241" t="str">
        <f>IF(ISBLANK(AH311), "", VLOOKUP(AH311, Z!$A$2:$C$4127, 3, FALSE))</f>
        <v/>
      </c>
      <c r="AJ311" s="143"/>
      <c r="AK311" s="244">
        <f t="shared" si="112"/>
        <v>0</v>
      </c>
      <c r="AL311" s="232"/>
      <c r="AM311" s="242">
        <f t="shared" si="113"/>
        <v>0</v>
      </c>
      <c r="AN311" s="228">
        <f>15</f>
        <v>15</v>
      </c>
      <c r="AO311" s="228">
        <v>0.75</v>
      </c>
      <c r="AP311" s="242" t="str">
        <f t="shared" si="114"/>
        <v>-</v>
      </c>
      <c r="AQ311" s="242" t="str">
        <f t="shared" si="115"/>
        <v>-</v>
      </c>
      <c r="AR311" s="245" t="str" cm="1">
        <f t="array" ref="AR311">IF($AM$20="A",
IFERROR(INDEX($BZ$33:$CC$35, $BQ311,), "-"),
IFERROR(INDEX(($BZ$26:$CC$28,$BZ$29:$CC$31), $BQ311, , $BR311), "-"))</f>
        <v>-</v>
      </c>
      <c r="AS311" s="245"/>
      <c r="AT311" s="245"/>
      <c r="AU311" s="245"/>
      <c r="AV311" s="246" t="str" cm="1">
        <f t="array" ref="AV311">IF($AM$20="A",
IFERROR(INDEX($CE$33:$CE$35, $BQ311), "-"),
IFERROR(INDEX(($CE$26:$CE$28, $CE$29:$CE$31), $BQ311, , $BR311), "-"))</f>
        <v>-</v>
      </c>
      <c r="AW311" s="242" t="str">
        <f t="shared" si="116"/>
        <v>-</v>
      </c>
      <c r="AX311" s="242" t="str">
        <f t="shared" si="100"/>
        <v>-</v>
      </c>
      <c r="AY311" s="242" t="str">
        <f t="shared" si="100"/>
        <v>-</v>
      </c>
      <c r="AZ311" s="242" t="str">
        <f t="shared" si="100"/>
        <v>-</v>
      </c>
      <c r="BA311" s="242" t="str">
        <f t="shared" si="117"/>
        <v>-</v>
      </c>
      <c r="BB311" s="242" t="str">
        <f t="shared" si="101"/>
        <v>-</v>
      </c>
      <c r="BC311" s="242" t="str">
        <f t="shared" si="101"/>
        <v>-</v>
      </c>
      <c r="BD311" s="242" t="str">
        <f t="shared" si="101"/>
        <v>-</v>
      </c>
      <c r="BE311" s="242" t="str">
        <f t="shared" si="118"/>
        <v>-</v>
      </c>
      <c r="BF311" s="242" t="str">
        <f t="shared" si="102"/>
        <v>-</v>
      </c>
      <c r="BG311" s="242" t="str">
        <f t="shared" si="102"/>
        <v>-</v>
      </c>
      <c r="BH311" s="242" t="str">
        <f t="shared" si="102"/>
        <v>-</v>
      </c>
      <c r="BI311" s="242" t="str">
        <f t="shared" si="119"/>
        <v>-</v>
      </c>
      <c r="BJ311" s="242" t="str">
        <f t="shared" si="103"/>
        <v>-</v>
      </c>
      <c r="BK311" s="242" t="str">
        <f t="shared" si="103"/>
        <v>-</v>
      </c>
      <c r="BL311" s="242" t="str">
        <f t="shared" si="103"/>
        <v>-</v>
      </c>
      <c r="BM311" s="245" t="str" cm="1">
        <f t="array" ref="BM311">IFERROR(INDEX($CD$38:$CD$41, $BT311), "-")</f>
        <v>-</v>
      </c>
      <c r="BN311" s="242" t="str" cm="1">
        <f t="array" ref="BN311">IFERROR(INDEX($CD$38:$CD$41, $BS311), "-")</f>
        <v>-</v>
      </c>
      <c r="BO311" s="242">
        <f t="shared" si="120"/>
        <v>0</v>
      </c>
      <c r="BP311" s="242">
        <f t="shared" si="121"/>
        <v>0</v>
      </c>
      <c r="BQ311" s="247" t="str">
        <f t="shared" si="104"/>
        <v>-</v>
      </c>
      <c r="BR311" s="247" t="str">
        <f t="shared" si="105"/>
        <v>-</v>
      </c>
      <c r="BS311" s="247" t="str">
        <f t="shared" si="106"/>
        <v>-</v>
      </c>
      <c r="BT311" s="247" t="str">
        <f t="shared" si="107"/>
        <v>-</v>
      </c>
      <c r="BU311" s="247">
        <f t="shared" si="122"/>
        <v>0</v>
      </c>
      <c r="BV311" s="247" t="str">
        <f t="shared" si="123"/>
        <v>-</v>
      </c>
      <c r="BW311" s="232"/>
      <c r="CF311" s="232"/>
    </row>
    <row r="312" spans="1:84" ht="12.75" customHeight="1" x14ac:dyDescent="0.2">
      <c r="A312" s="240"/>
      <c r="B312" s="228">
        <v>289</v>
      </c>
      <c r="C312" s="137"/>
      <c r="D312" s="65"/>
      <c r="E312" s="241" t="str">
        <f>IF(ISBLANK(D312), "", VLOOKUP(D312, Z!$A$2:$C$4127, 3, FALSE))</f>
        <v/>
      </c>
      <c r="F312" s="138"/>
      <c r="G312" s="120"/>
      <c r="H312" s="120"/>
      <c r="I312" s="120"/>
      <c r="J312" s="120"/>
      <c r="K312" s="139"/>
      <c r="L312" s="168"/>
      <c r="M312" s="139"/>
      <c r="N312" s="139"/>
      <c r="O312" s="242">
        <f t="shared" si="99"/>
        <v>0</v>
      </c>
      <c r="P312" s="139"/>
      <c r="Q312" s="242">
        <f t="shared" si="108"/>
        <v>0</v>
      </c>
      <c r="R312" s="242" t="str">
        <f t="shared" si="109"/>
        <v>-</v>
      </c>
      <c r="S312" s="140"/>
      <c r="T312" s="141"/>
      <c r="U312" s="120"/>
      <c r="V312" s="139"/>
      <c r="W312" s="166"/>
      <c r="X312" s="243">
        <f t="shared" si="110"/>
        <v>0</v>
      </c>
      <c r="Y312" s="140"/>
      <c r="Z312" s="141"/>
      <c r="AA312" s="139"/>
      <c r="AB312" s="120"/>
      <c r="AC312" s="139"/>
      <c r="AD312" s="166"/>
      <c r="AE312" s="243">
        <f t="shared" si="111"/>
        <v>0</v>
      </c>
      <c r="AF312" s="142"/>
      <c r="AG312" s="137"/>
      <c r="AH312" s="65"/>
      <c r="AI312" s="241" t="str">
        <f>IF(ISBLANK(AH312), "", VLOOKUP(AH312, Z!$A$2:$C$4127, 3, FALSE))</f>
        <v/>
      </c>
      <c r="AJ312" s="143"/>
      <c r="AK312" s="244">
        <f t="shared" si="112"/>
        <v>0</v>
      </c>
      <c r="AL312" s="232"/>
      <c r="AM312" s="242">
        <f t="shared" si="113"/>
        <v>0</v>
      </c>
      <c r="AN312" s="228">
        <f>15</f>
        <v>15</v>
      </c>
      <c r="AO312" s="228">
        <v>0.75</v>
      </c>
      <c r="AP312" s="242" t="str">
        <f t="shared" si="114"/>
        <v>-</v>
      </c>
      <c r="AQ312" s="242" t="str">
        <f t="shared" si="115"/>
        <v>-</v>
      </c>
      <c r="AR312" s="245" t="str" cm="1">
        <f t="array" ref="AR312">IF($AM$20="A",
IFERROR(INDEX($BZ$33:$CC$35, $BQ312,), "-"),
IFERROR(INDEX(($BZ$26:$CC$28,$BZ$29:$CC$31), $BQ312, , $BR312), "-"))</f>
        <v>-</v>
      </c>
      <c r="AS312" s="245"/>
      <c r="AT312" s="245"/>
      <c r="AU312" s="245"/>
      <c r="AV312" s="246" t="str" cm="1">
        <f t="array" ref="AV312">IF($AM$20="A",
IFERROR(INDEX($CE$33:$CE$35, $BQ312), "-"),
IFERROR(INDEX(($CE$26:$CE$28, $CE$29:$CE$31), $BQ312, , $BR312), "-"))</f>
        <v>-</v>
      </c>
      <c r="AW312" s="242" t="str">
        <f t="shared" si="116"/>
        <v>-</v>
      </c>
      <c r="AX312" s="242" t="str">
        <f t="shared" si="100"/>
        <v>-</v>
      </c>
      <c r="AY312" s="242" t="str">
        <f t="shared" si="100"/>
        <v>-</v>
      </c>
      <c r="AZ312" s="242" t="str">
        <f t="shared" si="100"/>
        <v>-</v>
      </c>
      <c r="BA312" s="242" t="str">
        <f t="shared" si="117"/>
        <v>-</v>
      </c>
      <c r="BB312" s="242" t="str">
        <f t="shared" si="101"/>
        <v>-</v>
      </c>
      <c r="BC312" s="242" t="str">
        <f t="shared" si="101"/>
        <v>-</v>
      </c>
      <c r="BD312" s="242" t="str">
        <f t="shared" si="101"/>
        <v>-</v>
      </c>
      <c r="BE312" s="242" t="str">
        <f t="shared" si="118"/>
        <v>-</v>
      </c>
      <c r="BF312" s="242" t="str">
        <f t="shared" si="102"/>
        <v>-</v>
      </c>
      <c r="BG312" s="242" t="str">
        <f t="shared" si="102"/>
        <v>-</v>
      </c>
      <c r="BH312" s="242" t="str">
        <f t="shared" si="102"/>
        <v>-</v>
      </c>
      <c r="BI312" s="242" t="str">
        <f t="shared" si="119"/>
        <v>-</v>
      </c>
      <c r="BJ312" s="242" t="str">
        <f t="shared" si="103"/>
        <v>-</v>
      </c>
      <c r="BK312" s="242" t="str">
        <f t="shared" si="103"/>
        <v>-</v>
      </c>
      <c r="BL312" s="242" t="str">
        <f t="shared" si="103"/>
        <v>-</v>
      </c>
      <c r="BM312" s="245" t="str" cm="1">
        <f t="array" ref="BM312">IFERROR(INDEX($CD$38:$CD$41, $BT312), "-")</f>
        <v>-</v>
      </c>
      <c r="BN312" s="242" t="str" cm="1">
        <f t="array" ref="BN312">IFERROR(INDEX($CD$38:$CD$41, $BS312), "-")</f>
        <v>-</v>
      </c>
      <c r="BO312" s="242">
        <f t="shared" si="120"/>
        <v>0</v>
      </c>
      <c r="BP312" s="242">
        <f t="shared" si="121"/>
        <v>0</v>
      </c>
      <c r="BQ312" s="247" t="str">
        <f t="shared" si="104"/>
        <v>-</v>
      </c>
      <c r="BR312" s="247" t="str">
        <f t="shared" si="105"/>
        <v>-</v>
      </c>
      <c r="BS312" s="247" t="str">
        <f t="shared" si="106"/>
        <v>-</v>
      </c>
      <c r="BT312" s="247" t="str">
        <f t="shared" si="107"/>
        <v>-</v>
      </c>
      <c r="BU312" s="247">
        <f t="shared" si="122"/>
        <v>0</v>
      </c>
      <c r="BV312" s="247" t="str">
        <f t="shared" si="123"/>
        <v>-</v>
      </c>
      <c r="BW312" s="232"/>
      <c r="CF312" s="232"/>
    </row>
    <row r="313" spans="1:84" ht="12.75" customHeight="1" x14ac:dyDescent="0.2">
      <c r="A313" s="240"/>
      <c r="B313" s="228">
        <v>290</v>
      </c>
      <c r="C313" s="137"/>
      <c r="D313" s="65"/>
      <c r="E313" s="241" t="str">
        <f>IF(ISBLANK(D313), "", VLOOKUP(D313, Z!$A$2:$C$4127, 3, FALSE))</f>
        <v/>
      </c>
      <c r="F313" s="138"/>
      <c r="G313" s="120"/>
      <c r="H313" s="120"/>
      <c r="I313" s="120"/>
      <c r="J313" s="120"/>
      <c r="K313" s="139"/>
      <c r="L313" s="168"/>
      <c r="M313" s="139"/>
      <c r="N313" s="139"/>
      <c r="O313" s="242">
        <f t="shared" si="99"/>
        <v>0</v>
      </c>
      <c r="P313" s="139"/>
      <c r="Q313" s="242">
        <f t="shared" si="108"/>
        <v>0</v>
      </c>
      <c r="R313" s="242" t="str">
        <f t="shared" si="109"/>
        <v>-</v>
      </c>
      <c r="S313" s="140"/>
      <c r="T313" s="141"/>
      <c r="U313" s="120"/>
      <c r="V313" s="139"/>
      <c r="W313" s="166"/>
      <c r="X313" s="243">
        <f t="shared" si="110"/>
        <v>0</v>
      </c>
      <c r="Y313" s="140"/>
      <c r="Z313" s="141"/>
      <c r="AA313" s="139"/>
      <c r="AB313" s="120"/>
      <c r="AC313" s="139"/>
      <c r="AD313" s="166"/>
      <c r="AE313" s="243">
        <f t="shared" si="111"/>
        <v>0</v>
      </c>
      <c r="AF313" s="142"/>
      <c r="AG313" s="137"/>
      <c r="AH313" s="65"/>
      <c r="AI313" s="241" t="str">
        <f>IF(ISBLANK(AH313), "", VLOOKUP(AH313, Z!$A$2:$C$4127, 3, FALSE))</f>
        <v/>
      </c>
      <c r="AJ313" s="143"/>
      <c r="AK313" s="244">
        <f t="shared" si="112"/>
        <v>0</v>
      </c>
      <c r="AL313" s="232"/>
      <c r="AM313" s="242">
        <f t="shared" si="113"/>
        <v>0</v>
      </c>
      <c r="AN313" s="228">
        <f>15</f>
        <v>15</v>
      </c>
      <c r="AO313" s="228">
        <v>0.75</v>
      </c>
      <c r="AP313" s="242" t="str">
        <f t="shared" si="114"/>
        <v>-</v>
      </c>
      <c r="AQ313" s="242" t="str">
        <f t="shared" si="115"/>
        <v>-</v>
      </c>
      <c r="AR313" s="245" t="str" cm="1">
        <f t="array" ref="AR313">IF($AM$20="A",
IFERROR(INDEX($BZ$33:$CC$35, $BQ313,), "-"),
IFERROR(INDEX(($BZ$26:$CC$28,$BZ$29:$CC$31), $BQ313, , $BR313), "-"))</f>
        <v>-</v>
      </c>
      <c r="AS313" s="245"/>
      <c r="AT313" s="245"/>
      <c r="AU313" s="245"/>
      <c r="AV313" s="246" t="str" cm="1">
        <f t="array" ref="AV313">IF($AM$20="A",
IFERROR(INDEX($CE$33:$CE$35, $BQ313), "-"),
IFERROR(INDEX(($CE$26:$CE$28, $CE$29:$CE$31), $BQ313, , $BR313), "-"))</f>
        <v>-</v>
      </c>
      <c r="AW313" s="242" t="str">
        <f t="shared" si="116"/>
        <v>-</v>
      </c>
      <c r="AX313" s="242" t="str">
        <f t="shared" si="100"/>
        <v>-</v>
      </c>
      <c r="AY313" s="242" t="str">
        <f t="shared" si="100"/>
        <v>-</v>
      </c>
      <c r="AZ313" s="242" t="str">
        <f t="shared" si="100"/>
        <v>-</v>
      </c>
      <c r="BA313" s="242" t="str">
        <f t="shared" si="117"/>
        <v>-</v>
      </c>
      <c r="BB313" s="242" t="str">
        <f t="shared" si="101"/>
        <v>-</v>
      </c>
      <c r="BC313" s="242" t="str">
        <f t="shared" si="101"/>
        <v>-</v>
      </c>
      <c r="BD313" s="242" t="str">
        <f t="shared" si="101"/>
        <v>-</v>
      </c>
      <c r="BE313" s="242" t="str">
        <f t="shared" si="118"/>
        <v>-</v>
      </c>
      <c r="BF313" s="242" t="str">
        <f t="shared" si="102"/>
        <v>-</v>
      </c>
      <c r="BG313" s="242" t="str">
        <f t="shared" si="102"/>
        <v>-</v>
      </c>
      <c r="BH313" s="242" t="str">
        <f t="shared" si="102"/>
        <v>-</v>
      </c>
      <c r="BI313" s="242" t="str">
        <f t="shared" si="119"/>
        <v>-</v>
      </c>
      <c r="BJ313" s="242" t="str">
        <f t="shared" si="103"/>
        <v>-</v>
      </c>
      <c r="BK313" s="242" t="str">
        <f t="shared" si="103"/>
        <v>-</v>
      </c>
      <c r="BL313" s="242" t="str">
        <f t="shared" si="103"/>
        <v>-</v>
      </c>
      <c r="BM313" s="245" t="str" cm="1">
        <f t="array" ref="BM313">IFERROR(INDEX($CD$38:$CD$41, $BT313), "-")</f>
        <v>-</v>
      </c>
      <c r="BN313" s="242" t="str" cm="1">
        <f t="array" ref="BN313">IFERROR(INDEX($CD$38:$CD$41, $BS313), "-")</f>
        <v>-</v>
      </c>
      <c r="BO313" s="242">
        <f t="shared" si="120"/>
        <v>0</v>
      </c>
      <c r="BP313" s="242">
        <f t="shared" si="121"/>
        <v>0</v>
      </c>
      <c r="BQ313" s="247" t="str">
        <f t="shared" si="104"/>
        <v>-</v>
      </c>
      <c r="BR313" s="247" t="str">
        <f t="shared" si="105"/>
        <v>-</v>
      </c>
      <c r="BS313" s="247" t="str">
        <f t="shared" si="106"/>
        <v>-</v>
      </c>
      <c r="BT313" s="247" t="str">
        <f t="shared" si="107"/>
        <v>-</v>
      </c>
      <c r="BU313" s="247">
        <f t="shared" si="122"/>
        <v>0</v>
      </c>
      <c r="BV313" s="247" t="str">
        <f t="shared" si="123"/>
        <v>-</v>
      </c>
      <c r="BW313" s="232"/>
      <c r="CF313" s="232"/>
    </row>
    <row r="314" spans="1:84" ht="12.75" customHeight="1" x14ac:dyDescent="0.2">
      <c r="A314" s="240"/>
      <c r="B314" s="228">
        <v>291</v>
      </c>
      <c r="C314" s="137"/>
      <c r="D314" s="65"/>
      <c r="E314" s="241" t="str">
        <f>IF(ISBLANK(D314), "", VLOOKUP(D314, Z!$A$2:$C$4127, 3, FALSE))</f>
        <v/>
      </c>
      <c r="F314" s="138"/>
      <c r="G314" s="120"/>
      <c r="H314" s="120"/>
      <c r="I314" s="120"/>
      <c r="J314" s="120"/>
      <c r="K314" s="139"/>
      <c r="L314" s="168"/>
      <c r="M314" s="139"/>
      <c r="N314" s="139"/>
      <c r="O314" s="242">
        <f t="shared" si="99"/>
        <v>0</v>
      </c>
      <c r="P314" s="139"/>
      <c r="Q314" s="242">
        <f t="shared" si="108"/>
        <v>0</v>
      </c>
      <c r="R314" s="242" t="str">
        <f t="shared" si="109"/>
        <v>-</v>
      </c>
      <c r="S314" s="140"/>
      <c r="T314" s="141"/>
      <c r="U314" s="120"/>
      <c r="V314" s="139"/>
      <c r="W314" s="166"/>
      <c r="X314" s="243">
        <f t="shared" si="110"/>
        <v>0</v>
      </c>
      <c r="Y314" s="140"/>
      <c r="Z314" s="141"/>
      <c r="AA314" s="139"/>
      <c r="AB314" s="120"/>
      <c r="AC314" s="139"/>
      <c r="AD314" s="166"/>
      <c r="AE314" s="243">
        <f t="shared" si="111"/>
        <v>0</v>
      </c>
      <c r="AF314" s="142"/>
      <c r="AG314" s="137"/>
      <c r="AH314" s="65"/>
      <c r="AI314" s="241" t="str">
        <f>IF(ISBLANK(AH314), "", VLOOKUP(AH314, Z!$A$2:$C$4127, 3, FALSE))</f>
        <v/>
      </c>
      <c r="AJ314" s="143"/>
      <c r="AK314" s="244">
        <f t="shared" si="112"/>
        <v>0</v>
      </c>
      <c r="AL314" s="232"/>
      <c r="AM314" s="242">
        <f t="shared" si="113"/>
        <v>0</v>
      </c>
      <c r="AN314" s="228">
        <f>15</f>
        <v>15</v>
      </c>
      <c r="AO314" s="228">
        <v>0.75</v>
      </c>
      <c r="AP314" s="242" t="str">
        <f t="shared" si="114"/>
        <v>-</v>
      </c>
      <c r="AQ314" s="242" t="str">
        <f t="shared" si="115"/>
        <v>-</v>
      </c>
      <c r="AR314" s="245" t="str" cm="1">
        <f t="array" ref="AR314">IF($AM$20="A",
IFERROR(INDEX($BZ$33:$CC$35, $BQ314,), "-"),
IFERROR(INDEX(($BZ$26:$CC$28,$BZ$29:$CC$31), $BQ314, , $BR314), "-"))</f>
        <v>-</v>
      </c>
      <c r="AS314" s="245"/>
      <c r="AT314" s="245"/>
      <c r="AU314" s="245"/>
      <c r="AV314" s="246" t="str" cm="1">
        <f t="array" ref="AV314">IF($AM$20="A",
IFERROR(INDEX($CE$33:$CE$35, $BQ314), "-"),
IFERROR(INDEX(($CE$26:$CE$28, $CE$29:$CE$31), $BQ314, , $BR314), "-"))</f>
        <v>-</v>
      </c>
      <c r="AW314" s="242" t="str">
        <f t="shared" si="116"/>
        <v>-</v>
      </c>
      <c r="AX314" s="242" t="str">
        <f t="shared" si="100"/>
        <v>-</v>
      </c>
      <c r="AY314" s="242" t="str">
        <f t="shared" si="100"/>
        <v>-</v>
      </c>
      <c r="AZ314" s="242" t="str">
        <f t="shared" si="100"/>
        <v>-</v>
      </c>
      <c r="BA314" s="242" t="str">
        <f t="shared" si="117"/>
        <v>-</v>
      </c>
      <c r="BB314" s="242" t="str">
        <f t="shared" si="101"/>
        <v>-</v>
      </c>
      <c r="BC314" s="242" t="str">
        <f t="shared" si="101"/>
        <v>-</v>
      </c>
      <c r="BD314" s="242" t="str">
        <f t="shared" si="101"/>
        <v>-</v>
      </c>
      <c r="BE314" s="242" t="str">
        <f t="shared" si="118"/>
        <v>-</v>
      </c>
      <c r="BF314" s="242" t="str">
        <f t="shared" si="102"/>
        <v>-</v>
      </c>
      <c r="BG314" s="242" t="str">
        <f t="shared" si="102"/>
        <v>-</v>
      </c>
      <c r="BH314" s="242" t="str">
        <f t="shared" si="102"/>
        <v>-</v>
      </c>
      <c r="BI314" s="242" t="str">
        <f t="shared" si="119"/>
        <v>-</v>
      </c>
      <c r="BJ314" s="242" t="str">
        <f t="shared" si="103"/>
        <v>-</v>
      </c>
      <c r="BK314" s="242" t="str">
        <f t="shared" si="103"/>
        <v>-</v>
      </c>
      <c r="BL314" s="242" t="str">
        <f t="shared" si="103"/>
        <v>-</v>
      </c>
      <c r="BM314" s="245" t="str" cm="1">
        <f t="array" ref="BM314">IFERROR(INDEX($CD$38:$CD$41, $BT314), "-")</f>
        <v>-</v>
      </c>
      <c r="BN314" s="242" t="str" cm="1">
        <f t="array" ref="BN314">IFERROR(INDEX($CD$38:$CD$41, $BS314), "-")</f>
        <v>-</v>
      </c>
      <c r="BO314" s="242">
        <f t="shared" si="120"/>
        <v>0</v>
      </c>
      <c r="BP314" s="242">
        <f t="shared" si="121"/>
        <v>0</v>
      </c>
      <c r="BQ314" s="247" t="str">
        <f t="shared" si="104"/>
        <v>-</v>
      </c>
      <c r="BR314" s="247" t="str">
        <f t="shared" si="105"/>
        <v>-</v>
      </c>
      <c r="BS314" s="247" t="str">
        <f t="shared" si="106"/>
        <v>-</v>
      </c>
      <c r="BT314" s="247" t="str">
        <f t="shared" si="107"/>
        <v>-</v>
      </c>
      <c r="BU314" s="247">
        <f t="shared" si="122"/>
        <v>0</v>
      </c>
      <c r="BV314" s="247" t="str">
        <f t="shared" si="123"/>
        <v>-</v>
      </c>
      <c r="BW314" s="232"/>
      <c r="CF314" s="232"/>
    </row>
    <row r="315" spans="1:84" ht="12.75" customHeight="1" x14ac:dyDescent="0.2">
      <c r="A315" s="240"/>
      <c r="B315" s="228">
        <v>292</v>
      </c>
      <c r="C315" s="137"/>
      <c r="D315" s="65"/>
      <c r="E315" s="241" t="str">
        <f>IF(ISBLANK(D315), "", VLOOKUP(D315, Z!$A$2:$C$4127, 3, FALSE))</f>
        <v/>
      </c>
      <c r="F315" s="138"/>
      <c r="G315" s="120"/>
      <c r="H315" s="120"/>
      <c r="I315" s="120"/>
      <c r="J315" s="120"/>
      <c r="K315" s="139"/>
      <c r="L315" s="168"/>
      <c r="M315" s="139"/>
      <c r="N315" s="139"/>
      <c r="O315" s="242">
        <f t="shared" si="99"/>
        <v>0</v>
      </c>
      <c r="P315" s="139"/>
      <c r="Q315" s="242">
        <f t="shared" si="108"/>
        <v>0</v>
      </c>
      <c r="R315" s="242" t="str">
        <f t="shared" si="109"/>
        <v>-</v>
      </c>
      <c r="S315" s="140"/>
      <c r="T315" s="141"/>
      <c r="U315" s="120"/>
      <c r="V315" s="139"/>
      <c r="W315" s="166"/>
      <c r="X315" s="243">
        <f t="shared" si="110"/>
        <v>0</v>
      </c>
      <c r="Y315" s="140"/>
      <c r="Z315" s="141"/>
      <c r="AA315" s="139"/>
      <c r="AB315" s="120"/>
      <c r="AC315" s="139"/>
      <c r="AD315" s="166"/>
      <c r="AE315" s="243">
        <f t="shared" si="111"/>
        <v>0</v>
      </c>
      <c r="AF315" s="142"/>
      <c r="AG315" s="137"/>
      <c r="AH315" s="65"/>
      <c r="AI315" s="241" t="str">
        <f>IF(ISBLANK(AH315), "", VLOOKUP(AH315, Z!$A$2:$C$4127, 3, FALSE))</f>
        <v/>
      </c>
      <c r="AJ315" s="143"/>
      <c r="AK315" s="244">
        <f t="shared" si="112"/>
        <v>0</v>
      </c>
      <c r="AL315" s="232"/>
      <c r="AM315" s="242">
        <f t="shared" si="113"/>
        <v>0</v>
      </c>
      <c r="AN315" s="228">
        <f>15</f>
        <v>15</v>
      </c>
      <c r="AO315" s="228">
        <v>0.75</v>
      </c>
      <c r="AP315" s="242" t="str">
        <f t="shared" si="114"/>
        <v>-</v>
      </c>
      <c r="AQ315" s="242" t="str">
        <f t="shared" si="115"/>
        <v>-</v>
      </c>
      <c r="AR315" s="245" t="str" cm="1">
        <f t="array" ref="AR315">IF($AM$20="A",
IFERROR(INDEX($BZ$33:$CC$35, $BQ315,), "-"),
IFERROR(INDEX(($BZ$26:$CC$28,$BZ$29:$CC$31), $BQ315, , $BR315), "-"))</f>
        <v>-</v>
      </c>
      <c r="AS315" s="245"/>
      <c r="AT315" s="245"/>
      <c r="AU315" s="245"/>
      <c r="AV315" s="246" t="str" cm="1">
        <f t="array" ref="AV315">IF($AM$20="A",
IFERROR(INDEX($CE$33:$CE$35, $BQ315), "-"),
IFERROR(INDEX(($CE$26:$CE$28, $CE$29:$CE$31), $BQ315, , $BR315), "-"))</f>
        <v>-</v>
      </c>
      <c r="AW315" s="242" t="str">
        <f t="shared" si="116"/>
        <v>-</v>
      </c>
      <c r="AX315" s="242" t="str">
        <f t="shared" si="100"/>
        <v>-</v>
      </c>
      <c r="AY315" s="242" t="str">
        <f t="shared" si="100"/>
        <v>-</v>
      </c>
      <c r="AZ315" s="242" t="str">
        <f t="shared" si="100"/>
        <v>-</v>
      </c>
      <c r="BA315" s="242" t="str">
        <f t="shared" si="117"/>
        <v>-</v>
      </c>
      <c r="BB315" s="242" t="str">
        <f t="shared" si="101"/>
        <v>-</v>
      </c>
      <c r="BC315" s="242" t="str">
        <f t="shared" si="101"/>
        <v>-</v>
      </c>
      <c r="BD315" s="242" t="str">
        <f t="shared" si="101"/>
        <v>-</v>
      </c>
      <c r="BE315" s="242" t="str">
        <f t="shared" si="118"/>
        <v>-</v>
      </c>
      <c r="BF315" s="242" t="str">
        <f t="shared" si="102"/>
        <v>-</v>
      </c>
      <c r="BG315" s="242" t="str">
        <f t="shared" si="102"/>
        <v>-</v>
      </c>
      <c r="BH315" s="242" t="str">
        <f t="shared" si="102"/>
        <v>-</v>
      </c>
      <c r="BI315" s="242" t="str">
        <f t="shared" si="119"/>
        <v>-</v>
      </c>
      <c r="BJ315" s="242" t="str">
        <f t="shared" si="103"/>
        <v>-</v>
      </c>
      <c r="BK315" s="242" t="str">
        <f t="shared" si="103"/>
        <v>-</v>
      </c>
      <c r="BL315" s="242" t="str">
        <f t="shared" si="103"/>
        <v>-</v>
      </c>
      <c r="BM315" s="245" t="str" cm="1">
        <f t="array" ref="BM315">IFERROR(INDEX($CD$38:$CD$41, $BT315), "-")</f>
        <v>-</v>
      </c>
      <c r="BN315" s="242" t="str" cm="1">
        <f t="array" ref="BN315">IFERROR(INDEX($CD$38:$CD$41, $BS315), "-")</f>
        <v>-</v>
      </c>
      <c r="BO315" s="242">
        <f t="shared" si="120"/>
        <v>0</v>
      </c>
      <c r="BP315" s="242">
        <f t="shared" si="121"/>
        <v>0</v>
      </c>
      <c r="BQ315" s="247" t="str">
        <f t="shared" si="104"/>
        <v>-</v>
      </c>
      <c r="BR315" s="247" t="str">
        <f t="shared" si="105"/>
        <v>-</v>
      </c>
      <c r="BS315" s="247" t="str">
        <f t="shared" si="106"/>
        <v>-</v>
      </c>
      <c r="BT315" s="247" t="str">
        <f t="shared" si="107"/>
        <v>-</v>
      </c>
      <c r="BU315" s="247">
        <f t="shared" si="122"/>
        <v>0</v>
      </c>
      <c r="BV315" s="247" t="str">
        <f t="shared" si="123"/>
        <v>-</v>
      </c>
      <c r="BW315" s="232"/>
      <c r="CF315" s="232"/>
    </row>
    <row r="316" spans="1:84" ht="12.75" customHeight="1" x14ac:dyDescent="0.2">
      <c r="A316" s="240"/>
      <c r="B316" s="228">
        <v>293</v>
      </c>
      <c r="C316" s="137"/>
      <c r="D316" s="65"/>
      <c r="E316" s="241" t="str">
        <f>IF(ISBLANK(D316), "", VLOOKUP(D316, Z!$A$2:$C$4127, 3, FALSE))</f>
        <v/>
      </c>
      <c r="F316" s="138"/>
      <c r="G316" s="120"/>
      <c r="H316" s="120"/>
      <c r="I316" s="120"/>
      <c r="J316" s="120"/>
      <c r="K316" s="139"/>
      <c r="L316" s="168"/>
      <c r="M316" s="139"/>
      <c r="N316" s="139"/>
      <c r="O316" s="242">
        <f t="shared" si="99"/>
        <v>0</v>
      </c>
      <c r="P316" s="139"/>
      <c r="Q316" s="242">
        <f t="shared" si="108"/>
        <v>0</v>
      </c>
      <c r="R316" s="242" t="str">
        <f t="shared" si="109"/>
        <v>-</v>
      </c>
      <c r="S316" s="140"/>
      <c r="T316" s="141"/>
      <c r="U316" s="120"/>
      <c r="V316" s="139"/>
      <c r="W316" s="166"/>
      <c r="X316" s="243">
        <f t="shared" si="110"/>
        <v>0</v>
      </c>
      <c r="Y316" s="140"/>
      <c r="Z316" s="141"/>
      <c r="AA316" s="139"/>
      <c r="AB316" s="120"/>
      <c r="AC316" s="139"/>
      <c r="AD316" s="166"/>
      <c r="AE316" s="243">
        <f t="shared" si="111"/>
        <v>0</v>
      </c>
      <c r="AF316" s="142"/>
      <c r="AG316" s="137"/>
      <c r="AH316" s="65"/>
      <c r="AI316" s="241" t="str">
        <f>IF(ISBLANK(AH316), "", VLOOKUP(AH316, Z!$A$2:$C$4127, 3, FALSE))</f>
        <v/>
      </c>
      <c r="AJ316" s="143"/>
      <c r="AK316" s="244">
        <f t="shared" si="112"/>
        <v>0</v>
      </c>
      <c r="AL316" s="232"/>
      <c r="AM316" s="242">
        <f t="shared" si="113"/>
        <v>0</v>
      </c>
      <c r="AN316" s="228">
        <f>15</f>
        <v>15</v>
      </c>
      <c r="AO316" s="228">
        <v>0.75</v>
      </c>
      <c r="AP316" s="242" t="str">
        <f t="shared" si="114"/>
        <v>-</v>
      </c>
      <c r="AQ316" s="242" t="str">
        <f t="shared" si="115"/>
        <v>-</v>
      </c>
      <c r="AR316" s="245" t="str" cm="1">
        <f t="array" ref="AR316">IF($AM$20="A",
IFERROR(INDEX($BZ$33:$CC$35, $BQ316,), "-"),
IFERROR(INDEX(($BZ$26:$CC$28,$BZ$29:$CC$31), $BQ316, , $BR316), "-"))</f>
        <v>-</v>
      </c>
      <c r="AS316" s="245"/>
      <c r="AT316" s="245"/>
      <c r="AU316" s="245"/>
      <c r="AV316" s="246" t="str" cm="1">
        <f t="array" ref="AV316">IF($AM$20="A",
IFERROR(INDEX($CE$33:$CE$35, $BQ316), "-"),
IFERROR(INDEX(($CE$26:$CE$28, $CE$29:$CE$31), $BQ316, , $BR316), "-"))</f>
        <v>-</v>
      </c>
      <c r="AW316" s="242" t="str">
        <f t="shared" si="116"/>
        <v>-</v>
      </c>
      <c r="AX316" s="242" t="str">
        <f t="shared" si="100"/>
        <v>-</v>
      </c>
      <c r="AY316" s="242" t="str">
        <f t="shared" si="100"/>
        <v>-</v>
      </c>
      <c r="AZ316" s="242" t="str">
        <f t="shared" si="100"/>
        <v>-</v>
      </c>
      <c r="BA316" s="242" t="str">
        <f t="shared" si="117"/>
        <v>-</v>
      </c>
      <c r="BB316" s="242" t="str">
        <f t="shared" si="101"/>
        <v>-</v>
      </c>
      <c r="BC316" s="242" t="str">
        <f t="shared" si="101"/>
        <v>-</v>
      </c>
      <c r="BD316" s="242" t="str">
        <f t="shared" si="101"/>
        <v>-</v>
      </c>
      <c r="BE316" s="242" t="str">
        <f t="shared" si="118"/>
        <v>-</v>
      </c>
      <c r="BF316" s="242" t="str">
        <f t="shared" si="102"/>
        <v>-</v>
      </c>
      <c r="BG316" s="242" t="str">
        <f t="shared" si="102"/>
        <v>-</v>
      </c>
      <c r="BH316" s="242" t="str">
        <f t="shared" si="102"/>
        <v>-</v>
      </c>
      <c r="BI316" s="242" t="str">
        <f t="shared" si="119"/>
        <v>-</v>
      </c>
      <c r="BJ316" s="242" t="str">
        <f t="shared" si="103"/>
        <v>-</v>
      </c>
      <c r="BK316" s="242" t="str">
        <f t="shared" si="103"/>
        <v>-</v>
      </c>
      <c r="BL316" s="242" t="str">
        <f t="shared" si="103"/>
        <v>-</v>
      </c>
      <c r="BM316" s="245" t="str" cm="1">
        <f t="array" ref="BM316">IFERROR(INDEX($CD$38:$CD$41, $BT316), "-")</f>
        <v>-</v>
      </c>
      <c r="BN316" s="242" t="str" cm="1">
        <f t="array" ref="BN316">IFERROR(INDEX($CD$38:$CD$41, $BS316), "-")</f>
        <v>-</v>
      </c>
      <c r="BO316" s="242">
        <f t="shared" si="120"/>
        <v>0</v>
      </c>
      <c r="BP316" s="242">
        <f t="shared" si="121"/>
        <v>0</v>
      </c>
      <c r="BQ316" s="247" t="str">
        <f t="shared" si="104"/>
        <v>-</v>
      </c>
      <c r="BR316" s="247" t="str">
        <f t="shared" si="105"/>
        <v>-</v>
      </c>
      <c r="BS316" s="247" t="str">
        <f t="shared" si="106"/>
        <v>-</v>
      </c>
      <c r="BT316" s="247" t="str">
        <f t="shared" si="107"/>
        <v>-</v>
      </c>
      <c r="BU316" s="247">
        <f t="shared" si="122"/>
        <v>0</v>
      </c>
      <c r="BV316" s="247" t="str">
        <f t="shared" si="123"/>
        <v>-</v>
      </c>
      <c r="BW316" s="232"/>
      <c r="CF316" s="232"/>
    </row>
    <row r="317" spans="1:84" ht="12.75" customHeight="1" x14ac:dyDescent="0.2">
      <c r="A317" s="240"/>
      <c r="B317" s="228">
        <v>294</v>
      </c>
      <c r="C317" s="137"/>
      <c r="D317" s="65"/>
      <c r="E317" s="241" t="str">
        <f>IF(ISBLANK(D317), "", VLOOKUP(D317, Z!$A$2:$C$4127, 3, FALSE))</f>
        <v/>
      </c>
      <c r="F317" s="138"/>
      <c r="G317" s="120"/>
      <c r="H317" s="120"/>
      <c r="I317" s="120"/>
      <c r="J317" s="120"/>
      <c r="K317" s="139"/>
      <c r="L317" s="168"/>
      <c r="M317" s="139"/>
      <c r="N317" s="139"/>
      <c r="O317" s="242">
        <f t="shared" si="99"/>
        <v>0</v>
      </c>
      <c r="P317" s="139"/>
      <c r="Q317" s="242">
        <f t="shared" si="108"/>
        <v>0</v>
      </c>
      <c r="R317" s="242" t="str">
        <f t="shared" si="109"/>
        <v>-</v>
      </c>
      <c r="S317" s="140"/>
      <c r="T317" s="141"/>
      <c r="U317" s="120"/>
      <c r="V317" s="139"/>
      <c r="W317" s="166"/>
      <c r="X317" s="243">
        <f t="shared" si="110"/>
        <v>0</v>
      </c>
      <c r="Y317" s="140"/>
      <c r="Z317" s="141"/>
      <c r="AA317" s="139"/>
      <c r="AB317" s="120"/>
      <c r="AC317" s="139"/>
      <c r="AD317" s="166"/>
      <c r="AE317" s="243">
        <f t="shared" si="111"/>
        <v>0</v>
      </c>
      <c r="AF317" s="142"/>
      <c r="AG317" s="137"/>
      <c r="AH317" s="65"/>
      <c r="AI317" s="241" t="str">
        <f>IF(ISBLANK(AH317), "", VLOOKUP(AH317, Z!$A$2:$C$4127, 3, FALSE))</f>
        <v/>
      </c>
      <c r="AJ317" s="143"/>
      <c r="AK317" s="244">
        <f t="shared" si="112"/>
        <v>0</v>
      </c>
      <c r="AL317" s="232"/>
      <c r="AM317" s="242">
        <f t="shared" si="113"/>
        <v>0</v>
      </c>
      <c r="AN317" s="228">
        <f>15</f>
        <v>15</v>
      </c>
      <c r="AO317" s="228">
        <v>0.75</v>
      </c>
      <c r="AP317" s="242" t="str">
        <f t="shared" si="114"/>
        <v>-</v>
      </c>
      <c r="AQ317" s="242" t="str">
        <f t="shared" si="115"/>
        <v>-</v>
      </c>
      <c r="AR317" s="245" t="str" cm="1">
        <f t="array" ref="AR317">IF($AM$20="A",
IFERROR(INDEX($BZ$33:$CC$35, $BQ317,), "-"),
IFERROR(INDEX(($BZ$26:$CC$28,$BZ$29:$CC$31), $BQ317, , $BR317), "-"))</f>
        <v>-</v>
      </c>
      <c r="AS317" s="245"/>
      <c r="AT317" s="245"/>
      <c r="AU317" s="245"/>
      <c r="AV317" s="246" t="str" cm="1">
        <f t="array" ref="AV317">IF($AM$20="A",
IFERROR(INDEX($CE$33:$CE$35, $BQ317), "-"),
IFERROR(INDEX(($CE$26:$CE$28, $CE$29:$CE$31), $BQ317, , $BR317), "-"))</f>
        <v>-</v>
      </c>
      <c r="AW317" s="242" t="str">
        <f t="shared" si="116"/>
        <v>-</v>
      </c>
      <c r="AX317" s="242" t="str">
        <f t="shared" si="100"/>
        <v>-</v>
      </c>
      <c r="AY317" s="242" t="str">
        <f t="shared" si="100"/>
        <v>-</v>
      </c>
      <c r="AZ317" s="242" t="str">
        <f t="shared" si="100"/>
        <v>-</v>
      </c>
      <c r="BA317" s="242" t="str">
        <f t="shared" si="117"/>
        <v>-</v>
      </c>
      <c r="BB317" s="242" t="str">
        <f t="shared" si="101"/>
        <v>-</v>
      </c>
      <c r="BC317" s="242" t="str">
        <f t="shared" si="101"/>
        <v>-</v>
      </c>
      <c r="BD317" s="242" t="str">
        <f t="shared" si="101"/>
        <v>-</v>
      </c>
      <c r="BE317" s="242" t="str">
        <f t="shared" si="118"/>
        <v>-</v>
      </c>
      <c r="BF317" s="242" t="str">
        <f t="shared" si="102"/>
        <v>-</v>
      </c>
      <c r="BG317" s="242" t="str">
        <f t="shared" si="102"/>
        <v>-</v>
      </c>
      <c r="BH317" s="242" t="str">
        <f t="shared" si="102"/>
        <v>-</v>
      </c>
      <c r="BI317" s="242" t="str">
        <f t="shared" si="119"/>
        <v>-</v>
      </c>
      <c r="BJ317" s="242" t="str">
        <f t="shared" si="103"/>
        <v>-</v>
      </c>
      <c r="BK317" s="242" t="str">
        <f t="shared" si="103"/>
        <v>-</v>
      </c>
      <c r="BL317" s="242" t="str">
        <f t="shared" si="103"/>
        <v>-</v>
      </c>
      <c r="BM317" s="245" t="str" cm="1">
        <f t="array" ref="BM317">IFERROR(INDEX($CD$38:$CD$41, $BT317), "-")</f>
        <v>-</v>
      </c>
      <c r="BN317" s="242" t="str" cm="1">
        <f t="array" ref="BN317">IFERROR(INDEX($CD$38:$CD$41, $BS317), "-")</f>
        <v>-</v>
      </c>
      <c r="BO317" s="242">
        <f t="shared" si="120"/>
        <v>0</v>
      </c>
      <c r="BP317" s="242">
        <f t="shared" si="121"/>
        <v>0</v>
      </c>
      <c r="BQ317" s="247" t="str">
        <f t="shared" si="104"/>
        <v>-</v>
      </c>
      <c r="BR317" s="247" t="str">
        <f t="shared" si="105"/>
        <v>-</v>
      </c>
      <c r="BS317" s="247" t="str">
        <f t="shared" si="106"/>
        <v>-</v>
      </c>
      <c r="BT317" s="247" t="str">
        <f t="shared" si="107"/>
        <v>-</v>
      </c>
      <c r="BU317" s="247">
        <f t="shared" si="122"/>
        <v>0</v>
      </c>
      <c r="BV317" s="247" t="str">
        <f t="shared" si="123"/>
        <v>-</v>
      </c>
      <c r="BW317" s="232"/>
      <c r="CF317" s="232"/>
    </row>
    <row r="318" spans="1:84" ht="12.75" customHeight="1" x14ac:dyDescent="0.2">
      <c r="A318" s="240"/>
      <c r="B318" s="228">
        <v>295</v>
      </c>
      <c r="C318" s="137"/>
      <c r="D318" s="65"/>
      <c r="E318" s="241" t="str">
        <f>IF(ISBLANK(D318), "", VLOOKUP(D318, Z!$A$2:$C$4127, 3, FALSE))</f>
        <v/>
      </c>
      <c r="F318" s="138"/>
      <c r="G318" s="120"/>
      <c r="H318" s="120"/>
      <c r="I318" s="120"/>
      <c r="J318" s="120"/>
      <c r="K318" s="139"/>
      <c r="L318" s="168"/>
      <c r="M318" s="139"/>
      <c r="N318" s="139"/>
      <c r="O318" s="242">
        <f t="shared" si="99"/>
        <v>0</v>
      </c>
      <c r="P318" s="139"/>
      <c r="Q318" s="242">
        <f t="shared" si="108"/>
        <v>0</v>
      </c>
      <c r="R318" s="242" t="str">
        <f t="shared" si="109"/>
        <v>-</v>
      </c>
      <c r="S318" s="140"/>
      <c r="T318" s="141"/>
      <c r="U318" s="120"/>
      <c r="V318" s="139"/>
      <c r="W318" s="166"/>
      <c r="X318" s="243">
        <f t="shared" si="110"/>
        <v>0</v>
      </c>
      <c r="Y318" s="140"/>
      <c r="Z318" s="141"/>
      <c r="AA318" s="139"/>
      <c r="AB318" s="120"/>
      <c r="AC318" s="139"/>
      <c r="AD318" s="166"/>
      <c r="AE318" s="243">
        <f t="shared" si="111"/>
        <v>0</v>
      </c>
      <c r="AF318" s="142"/>
      <c r="AG318" s="137"/>
      <c r="AH318" s="65"/>
      <c r="AI318" s="241" t="str">
        <f>IF(ISBLANK(AH318), "", VLOOKUP(AH318, Z!$A$2:$C$4127, 3, FALSE))</f>
        <v/>
      </c>
      <c r="AJ318" s="143"/>
      <c r="AK318" s="244">
        <f t="shared" si="112"/>
        <v>0</v>
      </c>
      <c r="AL318" s="232"/>
      <c r="AM318" s="242">
        <f t="shared" si="113"/>
        <v>0</v>
      </c>
      <c r="AN318" s="228">
        <f>15</f>
        <v>15</v>
      </c>
      <c r="AO318" s="228">
        <v>0.75</v>
      </c>
      <c r="AP318" s="242" t="str">
        <f t="shared" si="114"/>
        <v>-</v>
      </c>
      <c r="AQ318" s="242" t="str">
        <f t="shared" si="115"/>
        <v>-</v>
      </c>
      <c r="AR318" s="245" t="str" cm="1">
        <f t="array" ref="AR318">IF($AM$20="A",
IFERROR(INDEX($BZ$33:$CC$35, $BQ318,), "-"),
IFERROR(INDEX(($BZ$26:$CC$28,$BZ$29:$CC$31), $BQ318, , $BR318), "-"))</f>
        <v>-</v>
      </c>
      <c r="AS318" s="245"/>
      <c r="AT318" s="245"/>
      <c r="AU318" s="245"/>
      <c r="AV318" s="246" t="str" cm="1">
        <f t="array" ref="AV318">IF($AM$20="A",
IFERROR(INDEX($CE$33:$CE$35, $BQ318), "-"),
IFERROR(INDEX(($CE$26:$CE$28, $CE$29:$CE$31), $BQ318, , $BR318), "-"))</f>
        <v>-</v>
      </c>
      <c r="AW318" s="242" t="str">
        <f t="shared" si="116"/>
        <v>-</v>
      </c>
      <c r="AX318" s="242" t="str">
        <f t="shared" si="100"/>
        <v>-</v>
      </c>
      <c r="AY318" s="242" t="str">
        <f t="shared" si="100"/>
        <v>-</v>
      </c>
      <c r="AZ318" s="242" t="str">
        <f t="shared" si="100"/>
        <v>-</v>
      </c>
      <c r="BA318" s="242" t="str">
        <f t="shared" si="117"/>
        <v>-</v>
      </c>
      <c r="BB318" s="242" t="str">
        <f t="shared" si="101"/>
        <v>-</v>
      </c>
      <c r="BC318" s="242" t="str">
        <f t="shared" si="101"/>
        <v>-</v>
      </c>
      <c r="BD318" s="242" t="str">
        <f t="shared" si="101"/>
        <v>-</v>
      </c>
      <c r="BE318" s="242" t="str">
        <f t="shared" si="118"/>
        <v>-</v>
      </c>
      <c r="BF318" s="242" t="str">
        <f t="shared" si="102"/>
        <v>-</v>
      </c>
      <c r="BG318" s="242" t="str">
        <f t="shared" si="102"/>
        <v>-</v>
      </c>
      <c r="BH318" s="242" t="str">
        <f t="shared" si="102"/>
        <v>-</v>
      </c>
      <c r="BI318" s="242" t="str">
        <f t="shared" si="119"/>
        <v>-</v>
      </c>
      <c r="BJ318" s="242" t="str">
        <f t="shared" si="103"/>
        <v>-</v>
      </c>
      <c r="BK318" s="242" t="str">
        <f t="shared" si="103"/>
        <v>-</v>
      </c>
      <c r="BL318" s="242" t="str">
        <f t="shared" si="103"/>
        <v>-</v>
      </c>
      <c r="BM318" s="245" t="str" cm="1">
        <f t="array" ref="BM318">IFERROR(INDEX($CD$38:$CD$41, $BT318), "-")</f>
        <v>-</v>
      </c>
      <c r="BN318" s="242" t="str" cm="1">
        <f t="array" ref="BN318">IFERROR(INDEX($CD$38:$CD$41, $BS318), "-")</f>
        <v>-</v>
      </c>
      <c r="BO318" s="242">
        <f t="shared" si="120"/>
        <v>0</v>
      </c>
      <c r="BP318" s="242">
        <f t="shared" si="121"/>
        <v>0</v>
      </c>
      <c r="BQ318" s="247" t="str">
        <f t="shared" si="104"/>
        <v>-</v>
      </c>
      <c r="BR318" s="247" t="str">
        <f t="shared" si="105"/>
        <v>-</v>
      </c>
      <c r="BS318" s="247" t="str">
        <f t="shared" si="106"/>
        <v>-</v>
      </c>
      <c r="BT318" s="247" t="str">
        <f t="shared" si="107"/>
        <v>-</v>
      </c>
      <c r="BU318" s="247">
        <f t="shared" si="122"/>
        <v>0</v>
      </c>
      <c r="BV318" s="247" t="str">
        <f t="shared" si="123"/>
        <v>-</v>
      </c>
      <c r="BW318" s="232"/>
      <c r="CF318" s="232"/>
    </row>
    <row r="319" spans="1:84" ht="12.75" customHeight="1" x14ac:dyDescent="0.2">
      <c r="A319" s="240"/>
      <c r="B319" s="228">
        <v>296</v>
      </c>
      <c r="C319" s="137"/>
      <c r="D319" s="65"/>
      <c r="E319" s="241" t="str">
        <f>IF(ISBLANK(D319), "", VLOOKUP(D319, Z!$A$2:$C$4127, 3, FALSE))</f>
        <v/>
      </c>
      <c r="F319" s="138"/>
      <c r="G319" s="120"/>
      <c r="H319" s="120"/>
      <c r="I319" s="120"/>
      <c r="J319" s="120"/>
      <c r="K319" s="139"/>
      <c r="L319" s="168"/>
      <c r="M319" s="139"/>
      <c r="N319" s="139"/>
      <c r="O319" s="242">
        <f t="shared" si="99"/>
        <v>0</v>
      </c>
      <c r="P319" s="139"/>
      <c r="Q319" s="242">
        <f t="shared" si="108"/>
        <v>0</v>
      </c>
      <c r="R319" s="242" t="str">
        <f t="shared" si="109"/>
        <v>-</v>
      </c>
      <c r="S319" s="140"/>
      <c r="T319" s="141"/>
      <c r="U319" s="120"/>
      <c r="V319" s="139"/>
      <c r="W319" s="166"/>
      <c r="X319" s="243">
        <f t="shared" si="110"/>
        <v>0</v>
      </c>
      <c r="Y319" s="140"/>
      <c r="Z319" s="141"/>
      <c r="AA319" s="139"/>
      <c r="AB319" s="120"/>
      <c r="AC319" s="139"/>
      <c r="AD319" s="166"/>
      <c r="AE319" s="243">
        <f t="shared" si="111"/>
        <v>0</v>
      </c>
      <c r="AF319" s="142"/>
      <c r="AG319" s="137"/>
      <c r="AH319" s="65"/>
      <c r="AI319" s="241" t="str">
        <f>IF(ISBLANK(AH319), "", VLOOKUP(AH319, Z!$A$2:$C$4127, 3, FALSE))</f>
        <v/>
      </c>
      <c r="AJ319" s="143"/>
      <c r="AK319" s="244">
        <f t="shared" si="112"/>
        <v>0</v>
      </c>
      <c r="AL319" s="232"/>
      <c r="AM319" s="242">
        <f t="shared" si="113"/>
        <v>0</v>
      </c>
      <c r="AN319" s="228">
        <f>15</f>
        <v>15</v>
      </c>
      <c r="AO319" s="228">
        <v>0.75</v>
      </c>
      <c r="AP319" s="242" t="str">
        <f t="shared" si="114"/>
        <v>-</v>
      </c>
      <c r="AQ319" s="242" t="str">
        <f t="shared" si="115"/>
        <v>-</v>
      </c>
      <c r="AR319" s="245" t="str" cm="1">
        <f t="array" ref="AR319">IF($AM$20="A",
IFERROR(INDEX($BZ$33:$CC$35, $BQ319,), "-"),
IFERROR(INDEX(($BZ$26:$CC$28,$BZ$29:$CC$31), $BQ319, , $BR319), "-"))</f>
        <v>-</v>
      </c>
      <c r="AS319" s="245"/>
      <c r="AT319" s="245"/>
      <c r="AU319" s="245"/>
      <c r="AV319" s="246" t="str" cm="1">
        <f t="array" ref="AV319">IF($AM$20="A",
IFERROR(INDEX($CE$33:$CE$35, $BQ319), "-"),
IFERROR(INDEX(($CE$26:$CE$28, $CE$29:$CE$31), $BQ319, , $BR319), "-"))</f>
        <v>-</v>
      </c>
      <c r="AW319" s="242" t="str">
        <f t="shared" si="116"/>
        <v>-</v>
      </c>
      <c r="AX319" s="242" t="str">
        <f t="shared" si="100"/>
        <v>-</v>
      </c>
      <c r="AY319" s="242" t="str">
        <f t="shared" si="100"/>
        <v>-</v>
      </c>
      <c r="AZ319" s="242" t="str">
        <f t="shared" si="100"/>
        <v>-</v>
      </c>
      <c r="BA319" s="242" t="str">
        <f t="shared" si="117"/>
        <v>-</v>
      </c>
      <c r="BB319" s="242" t="str">
        <f t="shared" si="101"/>
        <v>-</v>
      </c>
      <c r="BC319" s="242" t="str">
        <f t="shared" si="101"/>
        <v>-</v>
      </c>
      <c r="BD319" s="242" t="str">
        <f t="shared" si="101"/>
        <v>-</v>
      </c>
      <c r="BE319" s="242" t="str">
        <f t="shared" si="118"/>
        <v>-</v>
      </c>
      <c r="BF319" s="242" t="str">
        <f t="shared" si="102"/>
        <v>-</v>
      </c>
      <c r="BG319" s="242" t="str">
        <f t="shared" si="102"/>
        <v>-</v>
      </c>
      <c r="BH319" s="242" t="str">
        <f t="shared" si="102"/>
        <v>-</v>
      </c>
      <c r="BI319" s="242" t="str">
        <f t="shared" si="119"/>
        <v>-</v>
      </c>
      <c r="BJ319" s="242" t="str">
        <f t="shared" si="103"/>
        <v>-</v>
      </c>
      <c r="BK319" s="242" t="str">
        <f t="shared" si="103"/>
        <v>-</v>
      </c>
      <c r="BL319" s="242" t="str">
        <f t="shared" si="103"/>
        <v>-</v>
      </c>
      <c r="BM319" s="245" t="str" cm="1">
        <f t="array" ref="BM319">IFERROR(INDEX($CD$38:$CD$41, $BT319), "-")</f>
        <v>-</v>
      </c>
      <c r="BN319" s="242" t="str" cm="1">
        <f t="array" ref="BN319">IFERROR(INDEX($CD$38:$CD$41, $BS319), "-")</f>
        <v>-</v>
      </c>
      <c r="BO319" s="242">
        <f t="shared" si="120"/>
        <v>0</v>
      </c>
      <c r="BP319" s="242">
        <f t="shared" si="121"/>
        <v>0</v>
      </c>
      <c r="BQ319" s="247" t="str">
        <f t="shared" si="104"/>
        <v>-</v>
      </c>
      <c r="BR319" s="247" t="str">
        <f t="shared" si="105"/>
        <v>-</v>
      </c>
      <c r="BS319" s="247" t="str">
        <f t="shared" si="106"/>
        <v>-</v>
      </c>
      <c r="BT319" s="247" t="str">
        <f t="shared" si="107"/>
        <v>-</v>
      </c>
      <c r="BU319" s="247">
        <f t="shared" si="122"/>
        <v>0</v>
      </c>
      <c r="BV319" s="247" t="str">
        <f t="shared" si="123"/>
        <v>-</v>
      </c>
      <c r="BW319" s="232"/>
      <c r="CF319" s="232"/>
    </row>
    <row r="320" spans="1:84" ht="12.75" customHeight="1" x14ac:dyDescent="0.2">
      <c r="A320" s="240"/>
      <c r="B320" s="228">
        <v>297</v>
      </c>
      <c r="C320" s="137"/>
      <c r="D320" s="65"/>
      <c r="E320" s="241" t="str">
        <f>IF(ISBLANK(D320), "", VLOOKUP(D320, Z!$A$2:$C$4127, 3, FALSE))</f>
        <v/>
      </c>
      <c r="F320" s="138"/>
      <c r="G320" s="120"/>
      <c r="H320" s="120"/>
      <c r="I320" s="120"/>
      <c r="J320" s="120"/>
      <c r="K320" s="139"/>
      <c r="L320" s="168"/>
      <c r="M320" s="139"/>
      <c r="N320" s="139"/>
      <c r="O320" s="242">
        <f t="shared" si="99"/>
        <v>0</v>
      </c>
      <c r="P320" s="139"/>
      <c r="Q320" s="242">
        <f t="shared" si="108"/>
        <v>0</v>
      </c>
      <c r="R320" s="242" t="str">
        <f t="shared" si="109"/>
        <v>-</v>
      </c>
      <c r="S320" s="140"/>
      <c r="T320" s="141"/>
      <c r="U320" s="120"/>
      <c r="V320" s="139"/>
      <c r="W320" s="166"/>
      <c r="X320" s="243">
        <f t="shared" si="110"/>
        <v>0</v>
      </c>
      <c r="Y320" s="140"/>
      <c r="Z320" s="141"/>
      <c r="AA320" s="139"/>
      <c r="AB320" s="120"/>
      <c r="AC320" s="139"/>
      <c r="AD320" s="166"/>
      <c r="AE320" s="243">
        <f t="shared" si="111"/>
        <v>0</v>
      </c>
      <c r="AF320" s="142"/>
      <c r="AG320" s="137"/>
      <c r="AH320" s="65"/>
      <c r="AI320" s="241" t="str">
        <f>IF(ISBLANK(AH320), "", VLOOKUP(AH320, Z!$A$2:$C$4127, 3, FALSE))</f>
        <v/>
      </c>
      <c r="AJ320" s="143"/>
      <c r="AK320" s="244">
        <f t="shared" si="112"/>
        <v>0</v>
      </c>
      <c r="AL320" s="232"/>
      <c r="AM320" s="242">
        <f t="shared" si="113"/>
        <v>0</v>
      </c>
      <c r="AN320" s="228">
        <f>15</f>
        <v>15</v>
      </c>
      <c r="AO320" s="228">
        <v>0.75</v>
      </c>
      <c r="AP320" s="242" t="str">
        <f t="shared" si="114"/>
        <v>-</v>
      </c>
      <c r="AQ320" s="242" t="str">
        <f t="shared" si="115"/>
        <v>-</v>
      </c>
      <c r="AR320" s="245" t="str" cm="1">
        <f t="array" ref="AR320">IF($AM$20="A",
IFERROR(INDEX($BZ$33:$CC$35, $BQ320,), "-"),
IFERROR(INDEX(($BZ$26:$CC$28,$BZ$29:$CC$31), $BQ320, , $BR320), "-"))</f>
        <v>-</v>
      </c>
      <c r="AS320" s="245"/>
      <c r="AT320" s="245"/>
      <c r="AU320" s="245"/>
      <c r="AV320" s="246" t="str" cm="1">
        <f t="array" ref="AV320">IF($AM$20="A",
IFERROR(INDEX($CE$33:$CE$35, $BQ320), "-"),
IFERROR(INDEX(($CE$26:$CE$28, $CE$29:$CE$31), $BQ320, , $BR320), "-"))</f>
        <v>-</v>
      </c>
      <c r="AW320" s="242" t="str">
        <f t="shared" si="116"/>
        <v>-</v>
      </c>
      <c r="AX320" s="242" t="str">
        <f t="shared" si="100"/>
        <v>-</v>
      </c>
      <c r="AY320" s="242" t="str">
        <f t="shared" si="100"/>
        <v>-</v>
      </c>
      <c r="AZ320" s="242" t="str">
        <f t="shared" si="100"/>
        <v>-</v>
      </c>
      <c r="BA320" s="242" t="str">
        <f t="shared" si="117"/>
        <v>-</v>
      </c>
      <c r="BB320" s="242" t="str">
        <f t="shared" si="101"/>
        <v>-</v>
      </c>
      <c r="BC320" s="242" t="str">
        <f t="shared" si="101"/>
        <v>-</v>
      </c>
      <c r="BD320" s="242" t="str">
        <f t="shared" si="101"/>
        <v>-</v>
      </c>
      <c r="BE320" s="242" t="str">
        <f t="shared" si="118"/>
        <v>-</v>
      </c>
      <c r="BF320" s="242" t="str">
        <f t="shared" si="102"/>
        <v>-</v>
      </c>
      <c r="BG320" s="242" t="str">
        <f t="shared" si="102"/>
        <v>-</v>
      </c>
      <c r="BH320" s="242" t="str">
        <f t="shared" si="102"/>
        <v>-</v>
      </c>
      <c r="BI320" s="242" t="str">
        <f t="shared" si="119"/>
        <v>-</v>
      </c>
      <c r="BJ320" s="242" t="str">
        <f t="shared" si="103"/>
        <v>-</v>
      </c>
      <c r="BK320" s="242" t="str">
        <f t="shared" si="103"/>
        <v>-</v>
      </c>
      <c r="BL320" s="242" t="str">
        <f t="shared" si="103"/>
        <v>-</v>
      </c>
      <c r="BM320" s="245" t="str" cm="1">
        <f t="array" ref="BM320">IFERROR(INDEX($CD$38:$CD$41, $BT320), "-")</f>
        <v>-</v>
      </c>
      <c r="BN320" s="242" t="str" cm="1">
        <f t="array" ref="BN320">IFERROR(INDEX($CD$38:$CD$41, $BS320), "-")</f>
        <v>-</v>
      </c>
      <c r="BO320" s="242">
        <f t="shared" si="120"/>
        <v>0</v>
      </c>
      <c r="BP320" s="242">
        <f t="shared" si="121"/>
        <v>0</v>
      </c>
      <c r="BQ320" s="247" t="str">
        <f t="shared" si="104"/>
        <v>-</v>
      </c>
      <c r="BR320" s="247" t="str">
        <f t="shared" si="105"/>
        <v>-</v>
      </c>
      <c r="BS320" s="247" t="str">
        <f t="shared" si="106"/>
        <v>-</v>
      </c>
      <c r="BT320" s="247" t="str">
        <f t="shared" si="107"/>
        <v>-</v>
      </c>
      <c r="BU320" s="247">
        <f t="shared" si="122"/>
        <v>0</v>
      </c>
      <c r="BV320" s="247" t="str">
        <f t="shared" si="123"/>
        <v>-</v>
      </c>
      <c r="BW320" s="232"/>
      <c r="CF320" s="232"/>
    </row>
    <row r="321" spans="1:84" ht="12.75" customHeight="1" x14ac:dyDescent="0.2">
      <c r="A321" s="240"/>
      <c r="B321" s="228">
        <v>298</v>
      </c>
      <c r="C321" s="137"/>
      <c r="D321" s="65"/>
      <c r="E321" s="241" t="str">
        <f>IF(ISBLANK(D321), "", VLOOKUP(D321, Z!$A$2:$C$4127, 3, FALSE))</f>
        <v/>
      </c>
      <c r="F321" s="138"/>
      <c r="G321" s="120"/>
      <c r="H321" s="120"/>
      <c r="I321" s="120"/>
      <c r="J321" s="120"/>
      <c r="K321" s="139"/>
      <c r="L321" s="168"/>
      <c r="M321" s="139"/>
      <c r="N321" s="139"/>
      <c r="O321" s="242">
        <f t="shared" si="99"/>
        <v>0</v>
      </c>
      <c r="P321" s="139"/>
      <c r="Q321" s="242">
        <f t="shared" si="108"/>
        <v>0</v>
      </c>
      <c r="R321" s="242" t="str">
        <f t="shared" si="109"/>
        <v>-</v>
      </c>
      <c r="S321" s="140"/>
      <c r="T321" s="141"/>
      <c r="U321" s="120"/>
      <c r="V321" s="139"/>
      <c r="W321" s="166"/>
      <c r="X321" s="243">
        <f t="shared" si="110"/>
        <v>0</v>
      </c>
      <c r="Y321" s="140"/>
      <c r="Z321" s="141"/>
      <c r="AA321" s="139"/>
      <c r="AB321" s="120"/>
      <c r="AC321" s="139"/>
      <c r="AD321" s="166"/>
      <c r="AE321" s="243">
        <f t="shared" si="111"/>
        <v>0</v>
      </c>
      <c r="AF321" s="142"/>
      <c r="AG321" s="137"/>
      <c r="AH321" s="65"/>
      <c r="AI321" s="241" t="str">
        <f>IF(ISBLANK(AH321), "", VLOOKUP(AH321, Z!$A$2:$C$4127, 3, FALSE))</f>
        <v/>
      </c>
      <c r="AJ321" s="143"/>
      <c r="AK321" s="244">
        <f t="shared" si="112"/>
        <v>0</v>
      </c>
      <c r="AL321" s="232"/>
      <c r="AM321" s="242">
        <f t="shared" si="113"/>
        <v>0</v>
      </c>
      <c r="AN321" s="228">
        <f>15</f>
        <v>15</v>
      </c>
      <c r="AO321" s="228">
        <v>0.75</v>
      </c>
      <c r="AP321" s="242" t="str">
        <f t="shared" si="114"/>
        <v>-</v>
      </c>
      <c r="AQ321" s="242" t="str">
        <f t="shared" si="115"/>
        <v>-</v>
      </c>
      <c r="AR321" s="245" t="str" cm="1">
        <f t="array" ref="AR321">IF($AM$20="A",
IFERROR(INDEX($BZ$33:$CC$35, $BQ321,), "-"),
IFERROR(INDEX(($BZ$26:$CC$28,$BZ$29:$CC$31), $BQ321, , $BR321), "-"))</f>
        <v>-</v>
      </c>
      <c r="AS321" s="245"/>
      <c r="AT321" s="245"/>
      <c r="AU321" s="245"/>
      <c r="AV321" s="246" t="str" cm="1">
        <f t="array" ref="AV321">IF($AM$20="A",
IFERROR(INDEX($CE$33:$CE$35, $BQ321), "-"),
IFERROR(INDEX(($CE$26:$CE$28, $CE$29:$CE$31), $BQ321, , $BR321), "-"))</f>
        <v>-</v>
      </c>
      <c r="AW321" s="242" t="str">
        <f t="shared" si="116"/>
        <v>-</v>
      </c>
      <c r="AX321" s="242" t="str">
        <f t="shared" si="100"/>
        <v>-</v>
      </c>
      <c r="AY321" s="242" t="str">
        <f t="shared" si="100"/>
        <v>-</v>
      </c>
      <c r="AZ321" s="242" t="str">
        <f t="shared" si="100"/>
        <v>-</v>
      </c>
      <c r="BA321" s="242" t="str">
        <f t="shared" si="117"/>
        <v>-</v>
      </c>
      <c r="BB321" s="242" t="str">
        <f t="shared" si="101"/>
        <v>-</v>
      </c>
      <c r="BC321" s="242" t="str">
        <f t="shared" si="101"/>
        <v>-</v>
      </c>
      <c r="BD321" s="242" t="str">
        <f t="shared" si="101"/>
        <v>-</v>
      </c>
      <c r="BE321" s="242" t="str">
        <f t="shared" si="118"/>
        <v>-</v>
      </c>
      <c r="BF321" s="242" t="str">
        <f t="shared" si="102"/>
        <v>-</v>
      </c>
      <c r="BG321" s="242" t="str">
        <f t="shared" si="102"/>
        <v>-</v>
      </c>
      <c r="BH321" s="242" t="str">
        <f t="shared" si="102"/>
        <v>-</v>
      </c>
      <c r="BI321" s="242" t="str">
        <f t="shared" si="119"/>
        <v>-</v>
      </c>
      <c r="BJ321" s="242" t="str">
        <f t="shared" si="103"/>
        <v>-</v>
      </c>
      <c r="BK321" s="242" t="str">
        <f t="shared" si="103"/>
        <v>-</v>
      </c>
      <c r="BL321" s="242" t="str">
        <f t="shared" si="103"/>
        <v>-</v>
      </c>
      <c r="BM321" s="245" t="str" cm="1">
        <f t="array" ref="BM321">IFERROR(INDEX($CD$38:$CD$41, $BT321), "-")</f>
        <v>-</v>
      </c>
      <c r="BN321" s="242" t="str" cm="1">
        <f t="array" ref="BN321">IFERROR(INDEX($CD$38:$CD$41, $BS321), "-")</f>
        <v>-</v>
      </c>
      <c r="BO321" s="242">
        <f t="shared" si="120"/>
        <v>0</v>
      </c>
      <c r="BP321" s="242">
        <f t="shared" si="121"/>
        <v>0</v>
      </c>
      <c r="BQ321" s="247" t="str">
        <f t="shared" si="104"/>
        <v>-</v>
      </c>
      <c r="BR321" s="247" t="str">
        <f t="shared" si="105"/>
        <v>-</v>
      </c>
      <c r="BS321" s="247" t="str">
        <f t="shared" si="106"/>
        <v>-</v>
      </c>
      <c r="BT321" s="247" t="str">
        <f t="shared" si="107"/>
        <v>-</v>
      </c>
      <c r="BU321" s="247">
        <f t="shared" si="122"/>
        <v>0</v>
      </c>
      <c r="BV321" s="247" t="str">
        <f t="shared" si="123"/>
        <v>-</v>
      </c>
      <c r="BW321" s="232"/>
      <c r="CF321" s="232"/>
    </row>
    <row r="322" spans="1:84" ht="12.75" customHeight="1" x14ac:dyDescent="0.2">
      <c r="A322" s="240"/>
      <c r="B322" s="228">
        <v>299</v>
      </c>
      <c r="C322" s="137"/>
      <c r="D322" s="65"/>
      <c r="E322" s="241" t="str">
        <f>IF(ISBLANK(D322), "", VLOOKUP(D322, Z!$A$2:$C$4127, 3, FALSE))</f>
        <v/>
      </c>
      <c r="F322" s="138"/>
      <c r="G322" s="120"/>
      <c r="H322" s="120"/>
      <c r="I322" s="120"/>
      <c r="J322" s="120"/>
      <c r="K322" s="139"/>
      <c r="L322" s="168"/>
      <c r="M322" s="139"/>
      <c r="N322" s="139"/>
      <c r="O322" s="242">
        <f t="shared" si="99"/>
        <v>0</v>
      </c>
      <c r="P322" s="139"/>
      <c r="Q322" s="242">
        <f t="shared" si="108"/>
        <v>0</v>
      </c>
      <c r="R322" s="242" t="str">
        <f t="shared" si="109"/>
        <v>-</v>
      </c>
      <c r="S322" s="140"/>
      <c r="T322" s="141"/>
      <c r="U322" s="120"/>
      <c r="V322" s="139"/>
      <c r="W322" s="166"/>
      <c r="X322" s="243">
        <f t="shared" si="110"/>
        <v>0</v>
      </c>
      <c r="Y322" s="140"/>
      <c r="Z322" s="141"/>
      <c r="AA322" s="139"/>
      <c r="AB322" s="120"/>
      <c r="AC322" s="139"/>
      <c r="AD322" s="166"/>
      <c r="AE322" s="243">
        <f t="shared" si="111"/>
        <v>0</v>
      </c>
      <c r="AF322" s="142"/>
      <c r="AG322" s="137"/>
      <c r="AH322" s="65"/>
      <c r="AI322" s="241" t="str">
        <f>IF(ISBLANK(AH322), "", VLOOKUP(AH322, Z!$A$2:$C$4127, 3, FALSE))</f>
        <v/>
      </c>
      <c r="AJ322" s="143"/>
      <c r="AK322" s="244">
        <f t="shared" si="112"/>
        <v>0</v>
      </c>
      <c r="AL322" s="232"/>
      <c r="AM322" s="242">
        <f t="shared" si="113"/>
        <v>0</v>
      </c>
      <c r="AN322" s="228">
        <f>15</f>
        <v>15</v>
      </c>
      <c r="AO322" s="228">
        <v>0.75</v>
      </c>
      <c r="AP322" s="242" t="str">
        <f t="shared" si="114"/>
        <v>-</v>
      </c>
      <c r="AQ322" s="242" t="str">
        <f t="shared" si="115"/>
        <v>-</v>
      </c>
      <c r="AR322" s="245" t="str" cm="1">
        <f t="array" ref="AR322">IF($AM$20="A",
IFERROR(INDEX($BZ$33:$CC$35, $BQ322,), "-"),
IFERROR(INDEX(($BZ$26:$CC$28,$BZ$29:$CC$31), $BQ322, , $BR322), "-"))</f>
        <v>-</v>
      </c>
      <c r="AS322" s="245"/>
      <c r="AT322" s="245"/>
      <c r="AU322" s="245"/>
      <c r="AV322" s="246" t="str" cm="1">
        <f t="array" ref="AV322">IF($AM$20="A",
IFERROR(INDEX($CE$33:$CE$35, $BQ322), "-"),
IFERROR(INDEX(($CE$26:$CE$28, $CE$29:$CE$31), $BQ322, , $BR322), "-"))</f>
        <v>-</v>
      </c>
      <c r="AW322" s="242" t="str">
        <f t="shared" si="116"/>
        <v>-</v>
      </c>
      <c r="AX322" s="242" t="str">
        <f t="shared" si="100"/>
        <v>-</v>
      </c>
      <c r="AY322" s="242" t="str">
        <f t="shared" si="100"/>
        <v>-</v>
      </c>
      <c r="AZ322" s="242" t="str">
        <f t="shared" si="100"/>
        <v>-</v>
      </c>
      <c r="BA322" s="242" t="str">
        <f t="shared" si="117"/>
        <v>-</v>
      </c>
      <c r="BB322" s="242" t="str">
        <f t="shared" si="101"/>
        <v>-</v>
      </c>
      <c r="BC322" s="242" t="str">
        <f t="shared" si="101"/>
        <v>-</v>
      </c>
      <c r="BD322" s="242" t="str">
        <f t="shared" si="101"/>
        <v>-</v>
      </c>
      <c r="BE322" s="242" t="str">
        <f t="shared" si="118"/>
        <v>-</v>
      </c>
      <c r="BF322" s="242" t="str">
        <f t="shared" si="102"/>
        <v>-</v>
      </c>
      <c r="BG322" s="242" t="str">
        <f t="shared" si="102"/>
        <v>-</v>
      </c>
      <c r="BH322" s="242" t="str">
        <f t="shared" si="102"/>
        <v>-</v>
      </c>
      <c r="BI322" s="242" t="str">
        <f t="shared" si="119"/>
        <v>-</v>
      </c>
      <c r="BJ322" s="242" t="str">
        <f t="shared" si="103"/>
        <v>-</v>
      </c>
      <c r="BK322" s="242" t="str">
        <f t="shared" si="103"/>
        <v>-</v>
      </c>
      <c r="BL322" s="242" t="str">
        <f t="shared" si="103"/>
        <v>-</v>
      </c>
      <c r="BM322" s="245" t="str" cm="1">
        <f t="array" ref="BM322">IFERROR(INDEX($CD$38:$CD$41, $BT322), "-")</f>
        <v>-</v>
      </c>
      <c r="BN322" s="242" t="str" cm="1">
        <f t="array" ref="BN322">IFERROR(INDEX($CD$38:$CD$41, $BS322), "-")</f>
        <v>-</v>
      </c>
      <c r="BO322" s="242">
        <f t="shared" si="120"/>
        <v>0</v>
      </c>
      <c r="BP322" s="242">
        <f t="shared" si="121"/>
        <v>0</v>
      </c>
      <c r="BQ322" s="247" t="str">
        <f t="shared" si="104"/>
        <v>-</v>
      </c>
      <c r="BR322" s="247" t="str">
        <f t="shared" si="105"/>
        <v>-</v>
      </c>
      <c r="BS322" s="247" t="str">
        <f t="shared" si="106"/>
        <v>-</v>
      </c>
      <c r="BT322" s="247" t="str">
        <f t="shared" si="107"/>
        <v>-</v>
      </c>
      <c r="BU322" s="247">
        <f t="shared" si="122"/>
        <v>0</v>
      </c>
      <c r="BV322" s="247" t="str">
        <f t="shared" si="123"/>
        <v>-</v>
      </c>
      <c r="BW322" s="232"/>
      <c r="CF322" s="232"/>
    </row>
    <row r="323" spans="1:84" ht="12.75" customHeight="1" x14ac:dyDescent="0.2">
      <c r="A323" s="240"/>
      <c r="B323" s="228">
        <v>300</v>
      </c>
      <c r="C323" s="137"/>
      <c r="D323" s="65"/>
      <c r="E323" s="241" t="str">
        <f>IF(ISBLANK(D323), "", VLOOKUP(D323, Z!$A$2:$C$4127, 3, FALSE))</f>
        <v/>
      </c>
      <c r="F323" s="138"/>
      <c r="G323" s="120"/>
      <c r="H323" s="120"/>
      <c r="I323" s="120"/>
      <c r="J323" s="120"/>
      <c r="K323" s="139"/>
      <c r="L323" s="168"/>
      <c r="M323" s="139"/>
      <c r="N323" s="139"/>
      <c r="O323" s="242">
        <f t="shared" si="99"/>
        <v>0</v>
      </c>
      <c r="P323" s="139"/>
      <c r="Q323" s="242">
        <f t="shared" si="108"/>
        <v>0</v>
      </c>
      <c r="R323" s="242" t="str">
        <f t="shared" si="109"/>
        <v>-</v>
      </c>
      <c r="S323" s="140"/>
      <c r="T323" s="141"/>
      <c r="U323" s="120"/>
      <c r="V323" s="139"/>
      <c r="W323" s="166"/>
      <c r="X323" s="243">
        <f t="shared" si="110"/>
        <v>0</v>
      </c>
      <c r="Y323" s="140"/>
      <c r="Z323" s="141"/>
      <c r="AA323" s="139"/>
      <c r="AB323" s="120"/>
      <c r="AC323" s="139"/>
      <c r="AD323" s="166"/>
      <c r="AE323" s="243">
        <f t="shared" si="111"/>
        <v>0</v>
      </c>
      <c r="AF323" s="142"/>
      <c r="AG323" s="137"/>
      <c r="AH323" s="65"/>
      <c r="AI323" s="241" t="str">
        <f>IF(ISBLANK(AH323), "", VLOOKUP(AH323, Z!$A$2:$C$4127, 3, FALSE))</f>
        <v/>
      </c>
      <c r="AJ323" s="143"/>
      <c r="AK323" s="244">
        <f t="shared" si="112"/>
        <v>0</v>
      </c>
      <c r="AL323" s="232"/>
      <c r="AM323" s="242">
        <f t="shared" si="113"/>
        <v>0</v>
      </c>
      <c r="AN323" s="228">
        <f>15</f>
        <v>15</v>
      </c>
      <c r="AO323" s="228">
        <v>0.75</v>
      </c>
      <c r="AP323" s="242" t="str">
        <f t="shared" si="114"/>
        <v>-</v>
      </c>
      <c r="AQ323" s="242" t="str">
        <f t="shared" si="115"/>
        <v>-</v>
      </c>
      <c r="AR323" s="245" t="str" cm="1">
        <f t="array" ref="AR323">IF($AM$20="A",
IFERROR(INDEX($BZ$33:$CC$35, $BQ323,), "-"),
IFERROR(INDEX(($BZ$26:$CC$28,$BZ$29:$CC$31), $BQ323, , $BR323), "-"))</f>
        <v>-</v>
      </c>
      <c r="AS323" s="245"/>
      <c r="AT323" s="245"/>
      <c r="AU323" s="245"/>
      <c r="AV323" s="246" t="str" cm="1">
        <f t="array" ref="AV323">IF($AM$20="A",
IFERROR(INDEX($CE$33:$CE$35, $BQ323), "-"),
IFERROR(INDEX(($CE$26:$CE$28, $CE$29:$CE$31), $BQ323, , $BR323), "-"))</f>
        <v>-</v>
      </c>
      <c r="AW323" s="242" t="str">
        <f t="shared" si="116"/>
        <v>-</v>
      </c>
      <c r="AX323" s="242" t="str">
        <f t="shared" si="100"/>
        <v>-</v>
      </c>
      <c r="AY323" s="242" t="str">
        <f t="shared" si="100"/>
        <v>-</v>
      </c>
      <c r="AZ323" s="242" t="str">
        <f t="shared" si="100"/>
        <v>-</v>
      </c>
      <c r="BA323" s="242" t="str">
        <f t="shared" si="117"/>
        <v>-</v>
      </c>
      <c r="BB323" s="242" t="str">
        <f t="shared" si="101"/>
        <v>-</v>
      </c>
      <c r="BC323" s="242" t="str">
        <f t="shared" si="101"/>
        <v>-</v>
      </c>
      <c r="BD323" s="242" t="str">
        <f t="shared" si="101"/>
        <v>-</v>
      </c>
      <c r="BE323" s="242" t="str">
        <f t="shared" si="118"/>
        <v>-</v>
      </c>
      <c r="BF323" s="242" t="str">
        <f t="shared" si="102"/>
        <v>-</v>
      </c>
      <c r="BG323" s="242" t="str">
        <f t="shared" si="102"/>
        <v>-</v>
      </c>
      <c r="BH323" s="242" t="str">
        <f t="shared" si="102"/>
        <v>-</v>
      </c>
      <c r="BI323" s="242" t="str">
        <f t="shared" si="119"/>
        <v>-</v>
      </c>
      <c r="BJ323" s="242" t="str">
        <f t="shared" si="103"/>
        <v>-</v>
      </c>
      <c r="BK323" s="242" t="str">
        <f t="shared" si="103"/>
        <v>-</v>
      </c>
      <c r="BL323" s="242" t="str">
        <f t="shared" si="103"/>
        <v>-</v>
      </c>
      <c r="BM323" s="245" t="str" cm="1">
        <f t="array" ref="BM323">IFERROR(INDEX($CD$38:$CD$41, $BT323), "-")</f>
        <v>-</v>
      </c>
      <c r="BN323" s="242" t="str" cm="1">
        <f t="array" ref="BN323">IFERROR(INDEX($CD$38:$CD$41, $BS323), "-")</f>
        <v>-</v>
      </c>
      <c r="BO323" s="242">
        <f t="shared" si="120"/>
        <v>0</v>
      </c>
      <c r="BP323" s="242">
        <f t="shared" si="121"/>
        <v>0</v>
      </c>
      <c r="BQ323" s="247" t="str">
        <f t="shared" si="104"/>
        <v>-</v>
      </c>
      <c r="BR323" s="247" t="str">
        <f t="shared" si="105"/>
        <v>-</v>
      </c>
      <c r="BS323" s="247" t="str">
        <f t="shared" si="106"/>
        <v>-</v>
      </c>
      <c r="BT323" s="247" t="str">
        <f t="shared" si="107"/>
        <v>-</v>
      </c>
      <c r="BU323" s="247">
        <f t="shared" si="122"/>
        <v>0</v>
      </c>
      <c r="BV323" s="247" t="str">
        <f t="shared" si="123"/>
        <v>-</v>
      </c>
      <c r="BW323" s="232"/>
      <c r="CF323" s="232"/>
    </row>
    <row r="324" spans="1:84" ht="12.75" customHeight="1" x14ac:dyDescent="0.2">
      <c r="A324" s="240"/>
      <c r="B324" s="228">
        <v>301</v>
      </c>
      <c r="C324" s="137"/>
      <c r="D324" s="65"/>
      <c r="E324" s="241" t="str">
        <f>IF(ISBLANK(D324), "", VLOOKUP(D324, Z!$A$2:$C$4127, 3, FALSE))</f>
        <v/>
      </c>
      <c r="F324" s="138"/>
      <c r="G324" s="120"/>
      <c r="H324" s="120"/>
      <c r="I324" s="120"/>
      <c r="J324" s="120"/>
      <c r="K324" s="139"/>
      <c r="L324" s="168"/>
      <c r="M324" s="139"/>
      <c r="N324" s="139"/>
      <c r="O324" s="242">
        <f t="shared" si="99"/>
        <v>0</v>
      </c>
      <c r="P324" s="139"/>
      <c r="Q324" s="242">
        <f t="shared" si="108"/>
        <v>0</v>
      </c>
      <c r="R324" s="242" t="str">
        <f t="shared" si="109"/>
        <v>-</v>
      </c>
      <c r="S324" s="140"/>
      <c r="T324" s="141"/>
      <c r="U324" s="120"/>
      <c r="V324" s="139"/>
      <c r="W324" s="166"/>
      <c r="X324" s="243">
        <f t="shared" si="110"/>
        <v>0</v>
      </c>
      <c r="Y324" s="140"/>
      <c r="Z324" s="141"/>
      <c r="AA324" s="139"/>
      <c r="AB324" s="120"/>
      <c r="AC324" s="139"/>
      <c r="AD324" s="166"/>
      <c r="AE324" s="243">
        <f t="shared" si="111"/>
        <v>0</v>
      </c>
      <c r="AF324" s="142"/>
      <c r="AG324" s="137"/>
      <c r="AH324" s="65"/>
      <c r="AI324" s="241" t="str">
        <f>IF(ISBLANK(AH324), "", VLOOKUP(AH324, Z!$A$2:$C$4127, 3, FALSE))</f>
        <v/>
      </c>
      <c r="AJ324" s="143"/>
      <c r="AK324" s="244">
        <f t="shared" si="112"/>
        <v>0</v>
      </c>
      <c r="AL324" s="232"/>
      <c r="AM324" s="242">
        <f t="shared" si="113"/>
        <v>0</v>
      </c>
      <c r="AN324" s="228">
        <f>15</f>
        <v>15</v>
      </c>
      <c r="AO324" s="228">
        <v>0.75</v>
      </c>
      <c r="AP324" s="242" t="str">
        <f t="shared" si="114"/>
        <v>-</v>
      </c>
      <c r="AQ324" s="242" t="str">
        <f t="shared" si="115"/>
        <v>-</v>
      </c>
      <c r="AR324" s="245" t="str" cm="1">
        <f t="array" ref="AR324">IF($AM$20="A",
IFERROR(INDEX($BZ$33:$CC$35, $BQ324,), "-"),
IFERROR(INDEX(($BZ$26:$CC$28,$BZ$29:$CC$31), $BQ324, , $BR324), "-"))</f>
        <v>-</v>
      </c>
      <c r="AS324" s="245"/>
      <c r="AT324" s="245"/>
      <c r="AU324" s="245"/>
      <c r="AV324" s="246" t="str" cm="1">
        <f t="array" ref="AV324">IF($AM$20="A",
IFERROR(INDEX($CE$33:$CE$35, $BQ324), "-"),
IFERROR(INDEX(($CE$26:$CE$28, $CE$29:$CE$31), $BQ324, , $BR324), "-"))</f>
        <v>-</v>
      </c>
      <c r="AW324" s="242" t="str">
        <f t="shared" si="116"/>
        <v>-</v>
      </c>
      <c r="AX324" s="242" t="str">
        <f t="shared" si="100"/>
        <v>-</v>
      </c>
      <c r="AY324" s="242" t="str">
        <f t="shared" si="100"/>
        <v>-</v>
      </c>
      <c r="AZ324" s="242" t="str">
        <f t="shared" si="100"/>
        <v>-</v>
      </c>
      <c r="BA324" s="242" t="str">
        <f t="shared" si="117"/>
        <v>-</v>
      </c>
      <c r="BB324" s="242" t="str">
        <f t="shared" si="101"/>
        <v>-</v>
      </c>
      <c r="BC324" s="242" t="str">
        <f t="shared" si="101"/>
        <v>-</v>
      </c>
      <c r="BD324" s="242" t="str">
        <f t="shared" si="101"/>
        <v>-</v>
      </c>
      <c r="BE324" s="242" t="str">
        <f t="shared" si="118"/>
        <v>-</v>
      </c>
      <c r="BF324" s="242" t="str">
        <f t="shared" si="102"/>
        <v>-</v>
      </c>
      <c r="BG324" s="242" t="str">
        <f t="shared" si="102"/>
        <v>-</v>
      </c>
      <c r="BH324" s="242" t="str">
        <f t="shared" si="102"/>
        <v>-</v>
      </c>
      <c r="BI324" s="242" t="str">
        <f t="shared" si="119"/>
        <v>-</v>
      </c>
      <c r="BJ324" s="242" t="str">
        <f t="shared" si="103"/>
        <v>-</v>
      </c>
      <c r="BK324" s="242" t="str">
        <f t="shared" si="103"/>
        <v>-</v>
      </c>
      <c r="BL324" s="242" t="str">
        <f t="shared" si="103"/>
        <v>-</v>
      </c>
      <c r="BM324" s="245" t="str" cm="1">
        <f t="array" ref="BM324">IFERROR(INDEX($CD$38:$CD$41, $BT324), "-")</f>
        <v>-</v>
      </c>
      <c r="BN324" s="242" t="str" cm="1">
        <f t="array" ref="BN324">IFERROR(INDEX($CD$38:$CD$41, $BS324), "-")</f>
        <v>-</v>
      </c>
      <c r="BO324" s="242">
        <f t="shared" si="120"/>
        <v>0</v>
      </c>
      <c r="BP324" s="242">
        <f t="shared" si="121"/>
        <v>0</v>
      </c>
      <c r="BQ324" s="247" t="str">
        <f t="shared" si="104"/>
        <v>-</v>
      </c>
      <c r="BR324" s="247" t="str">
        <f t="shared" si="105"/>
        <v>-</v>
      </c>
      <c r="BS324" s="247" t="str">
        <f t="shared" si="106"/>
        <v>-</v>
      </c>
      <c r="BT324" s="247" t="str">
        <f t="shared" si="107"/>
        <v>-</v>
      </c>
      <c r="BU324" s="247">
        <f t="shared" si="122"/>
        <v>0</v>
      </c>
      <c r="BV324" s="247" t="str">
        <f t="shared" si="123"/>
        <v>-</v>
      </c>
      <c r="BW324" s="232"/>
      <c r="CF324" s="232"/>
    </row>
    <row r="325" spans="1:84" ht="12.75" customHeight="1" x14ac:dyDescent="0.2">
      <c r="A325" s="240"/>
      <c r="B325" s="228">
        <v>302</v>
      </c>
      <c r="C325" s="137"/>
      <c r="D325" s="65"/>
      <c r="E325" s="241" t="str">
        <f>IF(ISBLANK(D325), "", VLOOKUP(D325, Z!$A$2:$C$4127, 3, FALSE))</f>
        <v/>
      </c>
      <c r="F325" s="138"/>
      <c r="G325" s="120"/>
      <c r="H325" s="120"/>
      <c r="I325" s="120"/>
      <c r="J325" s="120"/>
      <c r="K325" s="139"/>
      <c r="L325" s="168"/>
      <c r="M325" s="139"/>
      <c r="N325" s="139"/>
      <c r="O325" s="242">
        <f t="shared" si="99"/>
        <v>0</v>
      </c>
      <c r="P325" s="139"/>
      <c r="Q325" s="242">
        <f t="shared" si="108"/>
        <v>0</v>
      </c>
      <c r="R325" s="242" t="str">
        <f t="shared" si="109"/>
        <v>-</v>
      </c>
      <c r="S325" s="140"/>
      <c r="T325" s="141"/>
      <c r="U325" s="120"/>
      <c r="V325" s="139"/>
      <c r="W325" s="166"/>
      <c r="X325" s="243">
        <f t="shared" si="110"/>
        <v>0</v>
      </c>
      <c r="Y325" s="140"/>
      <c r="Z325" s="141"/>
      <c r="AA325" s="139"/>
      <c r="AB325" s="120"/>
      <c r="AC325" s="139"/>
      <c r="AD325" s="166"/>
      <c r="AE325" s="243">
        <f t="shared" si="111"/>
        <v>0</v>
      </c>
      <c r="AF325" s="142"/>
      <c r="AG325" s="137"/>
      <c r="AH325" s="65"/>
      <c r="AI325" s="241" t="str">
        <f>IF(ISBLANK(AH325), "", VLOOKUP(AH325, Z!$A$2:$C$4127, 3, FALSE))</f>
        <v/>
      </c>
      <c r="AJ325" s="143"/>
      <c r="AK325" s="244">
        <f t="shared" si="112"/>
        <v>0</v>
      </c>
      <c r="AL325" s="232"/>
      <c r="AM325" s="242">
        <f t="shared" si="113"/>
        <v>0</v>
      </c>
      <c r="AN325" s="228">
        <f>15</f>
        <v>15</v>
      </c>
      <c r="AO325" s="228">
        <v>0.75</v>
      </c>
      <c r="AP325" s="242" t="str">
        <f t="shared" si="114"/>
        <v>-</v>
      </c>
      <c r="AQ325" s="242" t="str">
        <f t="shared" si="115"/>
        <v>-</v>
      </c>
      <c r="AR325" s="245" t="str" cm="1">
        <f t="array" ref="AR325">IF($AM$20="A",
IFERROR(INDEX($BZ$33:$CC$35, $BQ325,), "-"),
IFERROR(INDEX(($BZ$26:$CC$28,$BZ$29:$CC$31), $BQ325, , $BR325), "-"))</f>
        <v>-</v>
      </c>
      <c r="AS325" s="245"/>
      <c r="AT325" s="245"/>
      <c r="AU325" s="245"/>
      <c r="AV325" s="246" t="str" cm="1">
        <f t="array" ref="AV325">IF($AM$20="A",
IFERROR(INDEX($CE$33:$CE$35, $BQ325), "-"),
IFERROR(INDEX(($CE$26:$CE$28, $CE$29:$CE$31), $BQ325, , $BR325), "-"))</f>
        <v>-</v>
      </c>
      <c r="AW325" s="242" t="str">
        <f t="shared" si="116"/>
        <v>-</v>
      </c>
      <c r="AX325" s="242" t="str">
        <f t="shared" si="100"/>
        <v>-</v>
      </c>
      <c r="AY325" s="242" t="str">
        <f t="shared" si="100"/>
        <v>-</v>
      </c>
      <c r="AZ325" s="242" t="str">
        <f t="shared" si="100"/>
        <v>-</v>
      </c>
      <c r="BA325" s="242" t="str">
        <f t="shared" si="117"/>
        <v>-</v>
      </c>
      <c r="BB325" s="242" t="str">
        <f t="shared" si="101"/>
        <v>-</v>
      </c>
      <c r="BC325" s="242" t="str">
        <f t="shared" si="101"/>
        <v>-</v>
      </c>
      <c r="BD325" s="242" t="str">
        <f t="shared" si="101"/>
        <v>-</v>
      </c>
      <c r="BE325" s="242" t="str">
        <f t="shared" si="118"/>
        <v>-</v>
      </c>
      <c r="BF325" s="242" t="str">
        <f t="shared" si="102"/>
        <v>-</v>
      </c>
      <c r="BG325" s="242" t="str">
        <f t="shared" si="102"/>
        <v>-</v>
      </c>
      <c r="BH325" s="242" t="str">
        <f t="shared" si="102"/>
        <v>-</v>
      </c>
      <c r="BI325" s="242" t="str">
        <f t="shared" si="119"/>
        <v>-</v>
      </c>
      <c r="BJ325" s="242" t="str">
        <f t="shared" si="103"/>
        <v>-</v>
      </c>
      <c r="BK325" s="242" t="str">
        <f t="shared" si="103"/>
        <v>-</v>
      </c>
      <c r="BL325" s="242" t="str">
        <f t="shared" si="103"/>
        <v>-</v>
      </c>
      <c r="BM325" s="245" t="str" cm="1">
        <f t="array" ref="BM325">IFERROR(INDEX($CD$38:$CD$41, $BT325), "-")</f>
        <v>-</v>
      </c>
      <c r="BN325" s="242" t="str" cm="1">
        <f t="array" ref="BN325">IFERROR(INDEX($CD$38:$CD$41, $BS325), "-")</f>
        <v>-</v>
      </c>
      <c r="BO325" s="242">
        <f t="shared" si="120"/>
        <v>0</v>
      </c>
      <c r="BP325" s="242">
        <f t="shared" si="121"/>
        <v>0</v>
      </c>
      <c r="BQ325" s="247" t="str">
        <f t="shared" si="104"/>
        <v>-</v>
      </c>
      <c r="BR325" s="247" t="str">
        <f t="shared" si="105"/>
        <v>-</v>
      </c>
      <c r="BS325" s="247" t="str">
        <f t="shared" si="106"/>
        <v>-</v>
      </c>
      <c r="BT325" s="247" t="str">
        <f t="shared" si="107"/>
        <v>-</v>
      </c>
      <c r="BU325" s="247">
        <f t="shared" si="122"/>
        <v>0</v>
      </c>
      <c r="BV325" s="247" t="str">
        <f t="shared" si="123"/>
        <v>-</v>
      </c>
      <c r="BW325" s="232"/>
      <c r="CF325" s="232"/>
    </row>
    <row r="326" spans="1:84" ht="12.75" customHeight="1" x14ac:dyDescent="0.2">
      <c r="A326" s="240"/>
      <c r="B326" s="228">
        <v>303</v>
      </c>
      <c r="C326" s="137"/>
      <c r="D326" s="65"/>
      <c r="E326" s="241" t="str">
        <f>IF(ISBLANK(D326), "", VLOOKUP(D326, Z!$A$2:$C$4127, 3, FALSE))</f>
        <v/>
      </c>
      <c r="F326" s="138"/>
      <c r="G326" s="120"/>
      <c r="H326" s="120"/>
      <c r="I326" s="120"/>
      <c r="J326" s="120"/>
      <c r="K326" s="139"/>
      <c r="L326" s="168"/>
      <c r="M326" s="139"/>
      <c r="N326" s="139"/>
      <c r="O326" s="242">
        <f t="shared" si="99"/>
        <v>0</v>
      </c>
      <c r="P326" s="139"/>
      <c r="Q326" s="242">
        <f t="shared" si="108"/>
        <v>0</v>
      </c>
      <c r="R326" s="242" t="str">
        <f t="shared" si="109"/>
        <v>-</v>
      </c>
      <c r="S326" s="140"/>
      <c r="T326" s="141"/>
      <c r="U326" s="120"/>
      <c r="V326" s="139"/>
      <c r="W326" s="166"/>
      <c r="X326" s="243">
        <f t="shared" si="110"/>
        <v>0</v>
      </c>
      <c r="Y326" s="140"/>
      <c r="Z326" s="141"/>
      <c r="AA326" s="139"/>
      <c r="AB326" s="120"/>
      <c r="AC326" s="139"/>
      <c r="AD326" s="166"/>
      <c r="AE326" s="243">
        <f t="shared" si="111"/>
        <v>0</v>
      </c>
      <c r="AF326" s="142"/>
      <c r="AG326" s="137"/>
      <c r="AH326" s="65"/>
      <c r="AI326" s="241" t="str">
        <f>IF(ISBLANK(AH326), "", VLOOKUP(AH326, Z!$A$2:$C$4127, 3, FALSE))</f>
        <v/>
      </c>
      <c r="AJ326" s="143"/>
      <c r="AK326" s="244">
        <f t="shared" si="112"/>
        <v>0</v>
      </c>
      <c r="AL326" s="232"/>
      <c r="AM326" s="242">
        <f t="shared" si="113"/>
        <v>0</v>
      </c>
      <c r="AN326" s="228">
        <f>15</f>
        <v>15</v>
      </c>
      <c r="AO326" s="228">
        <v>0.75</v>
      </c>
      <c r="AP326" s="242" t="str">
        <f t="shared" si="114"/>
        <v>-</v>
      </c>
      <c r="AQ326" s="242" t="str">
        <f t="shared" si="115"/>
        <v>-</v>
      </c>
      <c r="AR326" s="245" t="str" cm="1">
        <f t="array" ref="AR326">IF($AM$20="A",
IFERROR(INDEX($BZ$33:$CC$35, $BQ326,), "-"),
IFERROR(INDEX(($BZ$26:$CC$28,$BZ$29:$CC$31), $BQ326, , $BR326), "-"))</f>
        <v>-</v>
      </c>
      <c r="AS326" s="245"/>
      <c r="AT326" s="245"/>
      <c r="AU326" s="245"/>
      <c r="AV326" s="246" t="str" cm="1">
        <f t="array" ref="AV326">IF($AM$20="A",
IFERROR(INDEX($CE$33:$CE$35, $BQ326), "-"),
IFERROR(INDEX(($CE$26:$CE$28, $CE$29:$CE$31), $BQ326, , $BR326), "-"))</f>
        <v>-</v>
      </c>
      <c r="AW326" s="242" t="str">
        <f t="shared" si="116"/>
        <v>-</v>
      </c>
      <c r="AX326" s="242" t="str">
        <f t="shared" si="100"/>
        <v>-</v>
      </c>
      <c r="AY326" s="242" t="str">
        <f t="shared" si="100"/>
        <v>-</v>
      </c>
      <c r="AZ326" s="242" t="str">
        <f t="shared" si="100"/>
        <v>-</v>
      </c>
      <c r="BA326" s="242" t="str">
        <f t="shared" si="117"/>
        <v>-</v>
      </c>
      <c r="BB326" s="242" t="str">
        <f t="shared" si="101"/>
        <v>-</v>
      </c>
      <c r="BC326" s="242" t="str">
        <f t="shared" si="101"/>
        <v>-</v>
      </c>
      <c r="BD326" s="242" t="str">
        <f t="shared" si="101"/>
        <v>-</v>
      </c>
      <c r="BE326" s="242" t="str">
        <f t="shared" si="118"/>
        <v>-</v>
      </c>
      <c r="BF326" s="242" t="str">
        <f t="shared" si="102"/>
        <v>-</v>
      </c>
      <c r="BG326" s="242" t="str">
        <f t="shared" si="102"/>
        <v>-</v>
      </c>
      <c r="BH326" s="242" t="str">
        <f t="shared" si="102"/>
        <v>-</v>
      </c>
      <c r="BI326" s="242" t="str">
        <f t="shared" si="119"/>
        <v>-</v>
      </c>
      <c r="BJ326" s="242" t="str">
        <f t="shared" si="103"/>
        <v>-</v>
      </c>
      <c r="BK326" s="242" t="str">
        <f t="shared" si="103"/>
        <v>-</v>
      </c>
      <c r="BL326" s="242" t="str">
        <f t="shared" si="103"/>
        <v>-</v>
      </c>
      <c r="BM326" s="245" t="str" cm="1">
        <f t="array" ref="BM326">IFERROR(INDEX($CD$38:$CD$41, $BT326), "-")</f>
        <v>-</v>
      </c>
      <c r="BN326" s="242" t="str" cm="1">
        <f t="array" ref="BN326">IFERROR(INDEX($CD$38:$CD$41, $BS326), "-")</f>
        <v>-</v>
      </c>
      <c r="BO326" s="242">
        <f t="shared" si="120"/>
        <v>0</v>
      </c>
      <c r="BP326" s="242">
        <f t="shared" si="121"/>
        <v>0</v>
      </c>
      <c r="BQ326" s="247" t="str">
        <f t="shared" si="104"/>
        <v>-</v>
      </c>
      <c r="BR326" s="247" t="str">
        <f t="shared" si="105"/>
        <v>-</v>
      </c>
      <c r="BS326" s="247" t="str">
        <f t="shared" si="106"/>
        <v>-</v>
      </c>
      <c r="BT326" s="247" t="str">
        <f t="shared" si="107"/>
        <v>-</v>
      </c>
      <c r="BU326" s="247">
        <f t="shared" si="122"/>
        <v>0</v>
      </c>
      <c r="BV326" s="247" t="str">
        <f t="shared" si="123"/>
        <v>-</v>
      </c>
      <c r="BW326" s="232"/>
      <c r="CF326" s="232"/>
    </row>
    <row r="327" spans="1:84" ht="12.75" customHeight="1" x14ac:dyDescent="0.2">
      <c r="A327" s="240"/>
      <c r="B327" s="228">
        <v>304</v>
      </c>
      <c r="C327" s="137"/>
      <c r="D327" s="65"/>
      <c r="E327" s="241" t="str">
        <f>IF(ISBLANK(D327), "", VLOOKUP(D327, Z!$A$2:$C$4127, 3, FALSE))</f>
        <v/>
      </c>
      <c r="F327" s="138"/>
      <c r="G327" s="120"/>
      <c r="H327" s="120"/>
      <c r="I327" s="120"/>
      <c r="J327" s="120"/>
      <c r="K327" s="139"/>
      <c r="L327" s="168"/>
      <c r="M327" s="139"/>
      <c r="N327" s="139"/>
      <c r="O327" s="242">
        <f t="shared" si="99"/>
        <v>0</v>
      </c>
      <c r="P327" s="139"/>
      <c r="Q327" s="242">
        <f t="shared" si="108"/>
        <v>0</v>
      </c>
      <c r="R327" s="242" t="str">
        <f t="shared" si="109"/>
        <v>-</v>
      </c>
      <c r="S327" s="140"/>
      <c r="T327" s="141"/>
      <c r="U327" s="120"/>
      <c r="V327" s="139"/>
      <c r="W327" s="166"/>
      <c r="X327" s="243">
        <f t="shared" si="110"/>
        <v>0</v>
      </c>
      <c r="Y327" s="140"/>
      <c r="Z327" s="141"/>
      <c r="AA327" s="139"/>
      <c r="AB327" s="120"/>
      <c r="AC327" s="139"/>
      <c r="AD327" s="166"/>
      <c r="AE327" s="243">
        <f t="shared" si="111"/>
        <v>0</v>
      </c>
      <c r="AF327" s="142"/>
      <c r="AG327" s="137"/>
      <c r="AH327" s="65"/>
      <c r="AI327" s="241" t="str">
        <f>IF(ISBLANK(AH327), "", VLOOKUP(AH327, Z!$A$2:$C$4127, 3, FALSE))</f>
        <v/>
      </c>
      <c r="AJ327" s="143"/>
      <c r="AK327" s="244">
        <f t="shared" si="112"/>
        <v>0</v>
      </c>
      <c r="AL327" s="232"/>
      <c r="AM327" s="242">
        <f t="shared" si="113"/>
        <v>0</v>
      </c>
      <c r="AN327" s="228">
        <f>15</f>
        <v>15</v>
      </c>
      <c r="AO327" s="228">
        <v>0.75</v>
      </c>
      <c r="AP327" s="242" t="str">
        <f t="shared" si="114"/>
        <v>-</v>
      </c>
      <c r="AQ327" s="242" t="str">
        <f t="shared" si="115"/>
        <v>-</v>
      </c>
      <c r="AR327" s="245" t="str" cm="1">
        <f t="array" ref="AR327">IF($AM$20="A",
IFERROR(INDEX($BZ$33:$CC$35, $BQ327,), "-"),
IFERROR(INDEX(($BZ$26:$CC$28,$BZ$29:$CC$31), $BQ327, , $BR327), "-"))</f>
        <v>-</v>
      </c>
      <c r="AS327" s="245"/>
      <c r="AT327" s="245"/>
      <c r="AU327" s="245"/>
      <c r="AV327" s="246" t="str" cm="1">
        <f t="array" ref="AV327">IF($AM$20="A",
IFERROR(INDEX($CE$33:$CE$35, $BQ327), "-"),
IFERROR(INDEX(($CE$26:$CE$28, $CE$29:$CE$31), $BQ327, , $BR327), "-"))</f>
        <v>-</v>
      </c>
      <c r="AW327" s="242" t="str">
        <f t="shared" si="116"/>
        <v>-</v>
      </c>
      <c r="AX327" s="242" t="str">
        <f t="shared" si="100"/>
        <v>-</v>
      </c>
      <c r="AY327" s="242" t="str">
        <f t="shared" si="100"/>
        <v>-</v>
      </c>
      <c r="AZ327" s="242" t="str">
        <f t="shared" si="100"/>
        <v>-</v>
      </c>
      <c r="BA327" s="242" t="str">
        <f t="shared" si="117"/>
        <v>-</v>
      </c>
      <c r="BB327" s="242" t="str">
        <f t="shared" si="101"/>
        <v>-</v>
      </c>
      <c r="BC327" s="242" t="str">
        <f t="shared" si="101"/>
        <v>-</v>
      </c>
      <c r="BD327" s="242" t="str">
        <f t="shared" si="101"/>
        <v>-</v>
      </c>
      <c r="BE327" s="242" t="str">
        <f t="shared" si="118"/>
        <v>-</v>
      </c>
      <c r="BF327" s="242" t="str">
        <f t="shared" si="102"/>
        <v>-</v>
      </c>
      <c r="BG327" s="242" t="str">
        <f t="shared" si="102"/>
        <v>-</v>
      </c>
      <c r="BH327" s="242" t="str">
        <f t="shared" si="102"/>
        <v>-</v>
      </c>
      <c r="BI327" s="242" t="str">
        <f t="shared" si="119"/>
        <v>-</v>
      </c>
      <c r="BJ327" s="242" t="str">
        <f t="shared" si="103"/>
        <v>-</v>
      </c>
      <c r="BK327" s="242" t="str">
        <f t="shared" si="103"/>
        <v>-</v>
      </c>
      <c r="BL327" s="242" t="str">
        <f t="shared" si="103"/>
        <v>-</v>
      </c>
      <c r="BM327" s="245" t="str" cm="1">
        <f t="array" ref="BM327">IFERROR(INDEX($CD$38:$CD$41, $BT327), "-")</f>
        <v>-</v>
      </c>
      <c r="BN327" s="242" t="str" cm="1">
        <f t="array" ref="BN327">IFERROR(INDEX($CD$38:$CD$41, $BS327), "-")</f>
        <v>-</v>
      </c>
      <c r="BO327" s="242">
        <f t="shared" si="120"/>
        <v>0</v>
      </c>
      <c r="BP327" s="242">
        <f t="shared" si="121"/>
        <v>0</v>
      </c>
      <c r="BQ327" s="247" t="str">
        <f t="shared" si="104"/>
        <v>-</v>
      </c>
      <c r="BR327" s="247" t="str">
        <f t="shared" si="105"/>
        <v>-</v>
      </c>
      <c r="BS327" s="247" t="str">
        <f t="shared" si="106"/>
        <v>-</v>
      </c>
      <c r="BT327" s="247" t="str">
        <f t="shared" si="107"/>
        <v>-</v>
      </c>
      <c r="BU327" s="247">
        <f t="shared" si="122"/>
        <v>0</v>
      </c>
      <c r="BV327" s="247" t="str">
        <f t="shared" si="123"/>
        <v>-</v>
      </c>
      <c r="BW327" s="232"/>
      <c r="CF327" s="232"/>
    </row>
    <row r="328" spans="1:84" ht="12.75" customHeight="1" x14ac:dyDescent="0.2">
      <c r="A328" s="240"/>
      <c r="B328" s="228">
        <v>305</v>
      </c>
      <c r="C328" s="137"/>
      <c r="D328" s="65"/>
      <c r="E328" s="241" t="str">
        <f>IF(ISBLANK(D328), "", VLOOKUP(D328, Z!$A$2:$C$4127, 3, FALSE))</f>
        <v/>
      </c>
      <c r="F328" s="138"/>
      <c r="G328" s="120"/>
      <c r="H328" s="120"/>
      <c r="I328" s="120"/>
      <c r="J328" s="120"/>
      <c r="K328" s="139"/>
      <c r="L328" s="168"/>
      <c r="M328" s="139"/>
      <c r="N328" s="139"/>
      <c r="O328" s="242">
        <f t="shared" si="99"/>
        <v>0</v>
      </c>
      <c r="P328" s="139"/>
      <c r="Q328" s="242">
        <f t="shared" si="108"/>
        <v>0</v>
      </c>
      <c r="R328" s="242" t="str">
        <f t="shared" si="109"/>
        <v>-</v>
      </c>
      <c r="S328" s="140"/>
      <c r="T328" s="141"/>
      <c r="U328" s="120"/>
      <c r="V328" s="139"/>
      <c r="W328" s="166"/>
      <c r="X328" s="243">
        <f t="shared" si="110"/>
        <v>0</v>
      </c>
      <c r="Y328" s="140"/>
      <c r="Z328" s="141"/>
      <c r="AA328" s="139"/>
      <c r="AB328" s="120"/>
      <c r="AC328" s="139"/>
      <c r="AD328" s="166"/>
      <c r="AE328" s="243">
        <f t="shared" si="111"/>
        <v>0</v>
      </c>
      <c r="AF328" s="142"/>
      <c r="AG328" s="137"/>
      <c r="AH328" s="65"/>
      <c r="AI328" s="241" t="str">
        <f>IF(ISBLANK(AH328), "", VLOOKUP(AH328, Z!$A$2:$C$4127, 3, FALSE))</f>
        <v/>
      </c>
      <c r="AJ328" s="143"/>
      <c r="AK328" s="244">
        <f t="shared" si="112"/>
        <v>0</v>
      </c>
      <c r="AL328" s="232"/>
      <c r="AM328" s="242">
        <f t="shared" si="113"/>
        <v>0</v>
      </c>
      <c r="AN328" s="228">
        <f>15</f>
        <v>15</v>
      </c>
      <c r="AO328" s="228">
        <v>0.75</v>
      </c>
      <c r="AP328" s="242" t="str">
        <f t="shared" si="114"/>
        <v>-</v>
      </c>
      <c r="AQ328" s="242" t="str">
        <f t="shared" si="115"/>
        <v>-</v>
      </c>
      <c r="AR328" s="245" t="str" cm="1">
        <f t="array" ref="AR328">IF($AM$20="A",
IFERROR(INDEX($BZ$33:$CC$35, $BQ328,), "-"),
IFERROR(INDEX(($BZ$26:$CC$28,$BZ$29:$CC$31), $BQ328, , $BR328), "-"))</f>
        <v>-</v>
      </c>
      <c r="AS328" s="245"/>
      <c r="AT328" s="245"/>
      <c r="AU328" s="245"/>
      <c r="AV328" s="246" t="str" cm="1">
        <f t="array" ref="AV328">IF($AM$20="A",
IFERROR(INDEX($CE$33:$CE$35, $BQ328), "-"),
IFERROR(INDEX(($CE$26:$CE$28, $CE$29:$CE$31), $BQ328, , $BR328), "-"))</f>
        <v>-</v>
      </c>
      <c r="AW328" s="242" t="str">
        <f t="shared" si="116"/>
        <v>-</v>
      </c>
      <c r="AX328" s="242" t="str">
        <f t="shared" si="100"/>
        <v>-</v>
      </c>
      <c r="AY328" s="242" t="str">
        <f t="shared" si="100"/>
        <v>-</v>
      </c>
      <c r="AZ328" s="242" t="str">
        <f t="shared" si="100"/>
        <v>-</v>
      </c>
      <c r="BA328" s="242" t="str">
        <f t="shared" si="117"/>
        <v>-</v>
      </c>
      <c r="BB328" s="242" t="str">
        <f t="shared" si="101"/>
        <v>-</v>
      </c>
      <c r="BC328" s="242" t="str">
        <f t="shared" si="101"/>
        <v>-</v>
      </c>
      <c r="BD328" s="242" t="str">
        <f t="shared" si="101"/>
        <v>-</v>
      </c>
      <c r="BE328" s="242" t="str">
        <f t="shared" si="118"/>
        <v>-</v>
      </c>
      <c r="BF328" s="242" t="str">
        <f t="shared" si="102"/>
        <v>-</v>
      </c>
      <c r="BG328" s="242" t="str">
        <f t="shared" si="102"/>
        <v>-</v>
      </c>
      <c r="BH328" s="242" t="str">
        <f t="shared" si="102"/>
        <v>-</v>
      </c>
      <c r="BI328" s="242" t="str">
        <f t="shared" si="119"/>
        <v>-</v>
      </c>
      <c r="BJ328" s="242" t="str">
        <f t="shared" si="103"/>
        <v>-</v>
      </c>
      <c r="BK328" s="242" t="str">
        <f t="shared" si="103"/>
        <v>-</v>
      </c>
      <c r="BL328" s="242" t="str">
        <f t="shared" si="103"/>
        <v>-</v>
      </c>
      <c r="BM328" s="245" t="str" cm="1">
        <f t="array" ref="BM328">IFERROR(INDEX($CD$38:$CD$41, $BT328), "-")</f>
        <v>-</v>
      </c>
      <c r="BN328" s="242" t="str" cm="1">
        <f t="array" ref="BN328">IFERROR(INDEX($CD$38:$CD$41, $BS328), "-")</f>
        <v>-</v>
      </c>
      <c r="BO328" s="242">
        <f t="shared" si="120"/>
        <v>0</v>
      </c>
      <c r="BP328" s="242">
        <f t="shared" si="121"/>
        <v>0</v>
      </c>
      <c r="BQ328" s="247" t="str">
        <f t="shared" si="104"/>
        <v>-</v>
      </c>
      <c r="BR328" s="247" t="str">
        <f t="shared" si="105"/>
        <v>-</v>
      </c>
      <c r="BS328" s="247" t="str">
        <f t="shared" si="106"/>
        <v>-</v>
      </c>
      <c r="BT328" s="247" t="str">
        <f t="shared" si="107"/>
        <v>-</v>
      </c>
      <c r="BU328" s="247">
        <f t="shared" si="122"/>
        <v>0</v>
      </c>
      <c r="BV328" s="247" t="str">
        <f t="shared" si="123"/>
        <v>-</v>
      </c>
      <c r="BW328" s="232"/>
      <c r="CF328" s="232"/>
    </row>
    <row r="329" spans="1:84" ht="12.75" customHeight="1" x14ac:dyDescent="0.2">
      <c r="A329" s="240"/>
      <c r="B329" s="228">
        <v>306</v>
      </c>
      <c r="C329" s="137"/>
      <c r="D329" s="65"/>
      <c r="E329" s="241" t="str">
        <f>IF(ISBLANK(D329), "", VLOOKUP(D329, Z!$A$2:$C$4127, 3, FALSE))</f>
        <v/>
      </c>
      <c r="F329" s="138"/>
      <c r="G329" s="120"/>
      <c r="H329" s="120"/>
      <c r="I329" s="120"/>
      <c r="J329" s="120"/>
      <c r="K329" s="139"/>
      <c r="L329" s="168"/>
      <c r="M329" s="139"/>
      <c r="N329" s="139"/>
      <c r="O329" s="242">
        <f t="shared" si="99"/>
        <v>0</v>
      </c>
      <c r="P329" s="139"/>
      <c r="Q329" s="242">
        <f t="shared" si="108"/>
        <v>0</v>
      </c>
      <c r="R329" s="242" t="str">
        <f t="shared" si="109"/>
        <v>-</v>
      </c>
      <c r="S329" s="140"/>
      <c r="T329" s="141"/>
      <c r="U329" s="120"/>
      <c r="V329" s="139"/>
      <c r="W329" s="166"/>
      <c r="X329" s="243">
        <f t="shared" si="110"/>
        <v>0</v>
      </c>
      <c r="Y329" s="140"/>
      <c r="Z329" s="141"/>
      <c r="AA329" s="139"/>
      <c r="AB329" s="120"/>
      <c r="AC329" s="139"/>
      <c r="AD329" s="166"/>
      <c r="AE329" s="243">
        <f t="shared" si="111"/>
        <v>0</v>
      </c>
      <c r="AF329" s="142"/>
      <c r="AG329" s="137"/>
      <c r="AH329" s="65"/>
      <c r="AI329" s="241" t="str">
        <f>IF(ISBLANK(AH329), "", VLOOKUP(AH329, Z!$A$2:$C$4127, 3, FALSE))</f>
        <v/>
      </c>
      <c r="AJ329" s="143"/>
      <c r="AK329" s="244">
        <f t="shared" si="112"/>
        <v>0</v>
      </c>
      <c r="AL329" s="232"/>
      <c r="AM329" s="242">
        <f t="shared" si="113"/>
        <v>0</v>
      </c>
      <c r="AN329" s="228">
        <f>15</f>
        <v>15</v>
      </c>
      <c r="AO329" s="228">
        <v>0.75</v>
      </c>
      <c r="AP329" s="242" t="str">
        <f t="shared" si="114"/>
        <v>-</v>
      </c>
      <c r="AQ329" s="242" t="str">
        <f t="shared" si="115"/>
        <v>-</v>
      </c>
      <c r="AR329" s="245" t="str" cm="1">
        <f t="array" ref="AR329">IF($AM$20="A",
IFERROR(INDEX($BZ$33:$CC$35, $BQ329,), "-"),
IFERROR(INDEX(($BZ$26:$CC$28,$BZ$29:$CC$31), $BQ329, , $BR329), "-"))</f>
        <v>-</v>
      </c>
      <c r="AS329" s="245"/>
      <c r="AT329" s="245"/>
      <c r="AU329" s="245"/>
      <c r="AV329" s="246" t="str" cm="1">
        <f t="array" ref="AV329">IF($AM$20="A",
IFERROR(INDEX($CE$33:$CE$35, $BQ329), "-"),
IFERROR(INDEX(($CE$26:$CE$28, $CE$29:$CE$31), $BQ329, , $BR329), "-"))</f>
        <v>-</v>
      </c>
      <c r="AW329" s="242" t="str">
        <f t="shared" si="116"/>
        <v>-</v>
      </c>
      <c r="AX329" s="242" t="str">
        <f t="shared" si="100"/>
        <v>-</v>
      </c>
      <c r="AY329" s="242" t="str">
        <f t="shared" si="100"/>
        <v>-</v>
      </c>
      <c r="AZ329" s="242" t="str">
        <f t="shared" si="100"/>
        <v>-</v>
      </c>
      <c r="BA329" s="242" t="str">
        <f t="shared" si="117"/>
        <v>-</v>
      </c>
      <c r="BB329" s="242" t="str">
        <f t="shared" si="101"/>
        <v>-</v>
      </c>
      <c r="BC329" s="242" t="str">
        <f t="shared" si="101"/>
        <v>-</v>
      </c>
      <c r="BD329" s="242" t="str">
        <f t="shared" si="101"/>
        <v>-</v>
      </c>
      <c r="BE329" s="242" t="str">
        <f t="shared" si="118"/>
        <v>-</v>
      </c>
      <c r="BF329" s="242" t="str">
        <f t="shared" si="102"/>
        <v>-</v>
      </c>
      <c r="BG329" s="242" t="str">
        <f t="shared" si="102"/>
        <v>-</v>
      </c>
      <c r="BH329" s="242" t="str">
        <f t="shared" si="102"/>
        <v>-</v>
      </c>
      <c r="BI329" s="242" t="str">
        <f t="shared" si="119"/>
        <v>-</v>
      </c>
      <c r="BJ329" s="242" t="str">
        <f t="shared" si="103"/>
        <v>-</v>
      </c>
      <c r="BK329" s="242" t="str">
        <f t="shared" si="103"/>
        <v>-</v>
      </c>
      <c r="BL329" s="242" t="str">
        <f t="shared" si="103"/>
        <v>-</v>
      </c>
      <c r="BM329" s="245" t="str" cm="1">
        <f t="array" ref="BM329">IFERROR(INDEX($CD$38:$CD$41, $BT329), "-")</f>
        <v>-</v>
      </c>
      <c r="BN329" s="242" t="str" cm="1">
        <f t="array" ref="BN329">IFERROR(INDEX($CD$38:$CD$41, $BS329), "-")</f>
        <v>-</v>
      </c>
      <c r="BO329" s="242">
        <f t="shared" si="120"/>
        <v>0</v>
      </c>
      <c r="BP329" s="242">
        <f t="shared" si="121"/>
        <v>0</v>
      </c>
      <c r="BQ329" s="247" t="str">
        <f t="shared" si="104"/>
        <v>-</v>
      </c>
      <c r="BR329" s="247" t="str">
        <f t="shared" si="105"/>
        <v>-</v>
      </c>
      <c r="BS329" s="247" t="str">
        <f t="shared" si="106"/>
        <v>-</v>
      </c>
      <c r="BT329" s="247" t="str">
        <f t="shared" si="107"/>
        <v>-</v>
      </c>
      <c r="BU329" s="247">
        <f t="shared" si="122"/>
        <v>0</v>
      </c>
      <c r="BV329" s="247" t="str">
        <f t="shared" si="123"/>
        <v>-</v>
      </c>
      <c r="BW329" s="232"/>
      <c r="CF329" s="232"/>
    </row>
    <row r="330" spans="1:84" ht="12.75" customHeight="1" x14ac:dyDescent="0.2">
      <c r="A330" s="240"/>
      <c r="B330" s="228">
        <v>307</v>
      </c>
      <c r="C330" s="137"/>
      <c r="D330" s="65"/>
      <c r="E330" s="241" t="str">
        <f>IF(ISBLANK(D330), "", VLOOKUP(D330, Z!$A$2:$C$4127, 3, FALSE))</f>
        <v/>
      </c>
      <c r="F330" s="138"/>
      <c r="G330" s="120"/>
      <c r="H330" s="120"/>
      <c r="I330" s="120"/>
      <c r="J330" s="120"/>
      <c r="K330" s="139"/>
      <c r="L330" s="168"/>
      <c r="M330" s="139"/>
      <c r="N330" s="139"/>
      <c r="O330" s="242">
        <f t="shared" si="99"/>
        <v>0</v>
      </c>
      <c r="P330" s="139"/>
      <c r="Q330" s="242">
        <f t="shared" si="108"/>
        <v>0</v>
      </c>
      <c r="R330" s="242" t="str">
        <f t="shared" si="109"/>
        <v>-</v>
      </c>
      <c r="S330" s="140"/>
      <c r="T330" s="141"/>
      <c r="U330" s="120"/>
      <c r="V330" s="139"/>
      <c r="W330" s="166"/>
      <c r="X330" s="243">
        <f t="shared" si="110"/>
        <v>0</v>
      </c>
      <c r="Y330" s="140"/>
      <c r="Z330" s="141"/>
      <c r="AA330" s="139"/>
      <c r="AB330" s="120"/>
      <c r="AC330" s="139"/>
      <c r="AD330" s="166"/>
      <c r="AE330" s="243">
        <f t="shared" si="111"/>
        <v>0</v>
      </c>
      <c r="AF330" s="142"/>
      <c r="AG330" s="137"/>
      <c r="AH330" s="65"/>
      <c r="AI330" s="241" t="str">
        <f>IF(ISBLANK(AH330), "", VLOOKUP(AH330, Z!$A$2:$C$4127, 3, FALSE))</f>
        <v/>
      </c>
      <c r="AJ330" s="143"/>
      <c r="AK330" s="244">
        <f t="shared" si="112"/>
        <v>0</v>
      </c>
      <c r="AL330" s="232"/>
      <c r="AM330" s="242">
        <f t="shared" si="113"/>
        <v>0</v>
      </c>
      <c r="AN330" s="228">
        <f>15</f>
        <v>15</v>
      </c>
      <c r="AO330" s="228">
        <v>0.75</v>
      </c>
      <c r="AP330" s="242" t="str">
        <f t="shared" si="114"/>
        <v>-</v>
      </c>
      <c r="AQ330" s="242" t="str">
        <f t="shared" si="115"/>
        <v>-</v>
      </c>
      <c r="AR330" s="245" t="str" cm="1">
        <f t="array" ref="AR330">IF($AM$20="A",
IFERROR(INDEX($BZ$33:$CC$35, $BQ330,), "-"),
IFERROR(INDEX(($BZ$26:$CC$28,$BZ$29:$CC$31), $BQ330, , $BR330), "-"))</f>
        <v>-</v>
      </c>
      <c r="AS330" s="245"/>
      <c r="AT330" s="245"/>
      <c r="AU330" s="245"/>
      <c r="AV330" s="246" t="str" cm="1">
        <f t="array" ref="AV330">IF($AM$20="A",
IFERROR(INDEX($CE$33:$CE$35, $BQ330), "-"),
IFERROR(INDEX(($CE$26:$CE$28, $CE$29:$CE$31), $BQ330, , $BR330), "-"))</f>
        <v>-</v>
      </c>
      <c r="AW330" s="242" t="str">
        <f t="shared" si="116"/>
        <v>-</v>
      </c>
      <c r="AX330" s="242" t="str">
        <f t="shared" si="100"/>
        <v>-</v>
      </c>
      <c r="AY330" s="242" t="str">
        <f t="shared" si="100"/>
        <v>-</v>
      </c>
      <c r="AZ330" s="242" t="str">
        <f t="shared" si="100"/>
        <v>-</v>
      </c>
      <c r="BA330" s="242" t="str">
        <f t="shared" si="117"/>
        <v>-</v>
      </c>
      <c r="BB330" s="242" t="str">
        <f t="shared" si="101"/>
        <v>-</v>
      </c>
      <c r="BC330" s="242" t="str">
        <f t="shared" si="101"/>
        <v>-</v>
      </c>
      <c r="BD330" s="242" t="str">
        <f t="shared" si="101"/>
        <v>-</v>
      </c>
      <c r="BE330" s="242" t="str">
        <f t="shared" si="118"/>
        <v>-</v>
      </c>
      <c r="BF330" s="242" t="str">
        <f t="shared" si="102"/>
        <v>-</v>
      </c>
      <c r="BG330" s="242" t="str">
        <f t="shared" si="102"/>
        <v>-</v>
      </c>
      <c r="BH330" s="242" t="str">
        <f t="shared" si="102"/>
        <v>-</v>
      </c>
      <c r="BI330" s="242" t="str">
        <f t="shared" si="119"/>
        <v>-</v>
      </c>
      <c r="BJ330" s="242" t="str">
        <f t="shared" si="103"/>
        <v>-</v>
      </c>
      <c r="BK330" s="242" t="str">
        <f t="shared" si="103"/>
        <v>-</v>
      </c>
      <c r="BL330" s="242" t="str">
        <f t="shared" si="103"/>
        <v>-</v>
      </c>
      <c r="BM330" s="245" t="str" cm="1">
        <f t="array" ref="BM330">IFERROR(INDEX($CD$38:$CD$41, $BT330), "-")</f>
        <v>-</v>
      </c>
      <c r="BN330" s="242" t="str" cm="1">
        <f t="array" ref="BN330">IFERROR(INDEX($CD$38:$CD$41, $BS330), "-")</f>
        <v>-</v>
      </c>
      <c r="BO330" s="242">
        <f t="shared" si="120"/>
        <v>0</v>
      </c>
      <c r="BP330" s="242">
        <f t="shared" si="121"/>
        <v>0</v>
      </c>
      <c r="BQ330" s="247" t="str">
        <f t="shared" si="104"/>
        <v>-</v>
      </c>
      <c r="BR330" s="247" t="str">
        <f t="shared" si="105"/>
        <v>-</v>
      </c>
      <c r="BS330" s="247" t="str">
        <f t="shared" si="106"/>
        <v>-</v>
      </c>
      <c r="BT330" s="247" t="str">
        <f t="shared" si="107"/>
        <v>-</v>
      </c>
      <c r="BU330" s="247">
        <f t="shared" si="122"/>
        <v>0</v>
      </c>
      <c r="BV330" s="247" t="str">
        <f t="shared" si="123"/>
        <v>-</v>
      </c>
      <c r="BW330" s="232"/>
      <c r="CF330" s="232"/>
    </row>
    <row r="331" spans="1:84" ht="12.75" customHeight="1" x14ac:dyDescent="0.2">
      <c r="A331" s="240"/>
      <c r="B331" s="228">
        <v>308</v>
      </c>
      <c r="C331" s="137"/>
      <c r="D331" s="65"/>
      <c r="E331" s="241" t="str">
        <f>IF(ISBLANK(D331), "", VLOOKUP(D331, Z!$A$2:$C$4127, 3, FALSE))</f>
        <v/>
      </c>
      <c r="F331" s="138"/>
      <c r="G331" s="120"/>
      <c r="H331" s="120"/>
      <c r="I331" s="120"/>
      <c r="J331" s="120"/>
      <c r="K331" s="139"/>
      <c r="L331" s="168"/>
      <c r="M331" s="139"/>
      <c r="N331" s="139"/>
      <c r="O331" s="242">
        <f t="shared" si="99"/>
        <v>0</v>
      </c>
      <c r="P331" s="139"/>
      <c r="Q331" s="242">
        <f t="shared" si="108"/>
        <v>0</v>
      </c>
      <c r="R331" s="242" t="str">
        <f t="shared" si="109"/>
        <v>-</v>
      </c>
      <c r="S331" s="140"/>
      <c r="T331" s="141"/>
      <c r="U331" s="120"/>
      <c r="V331" s="139"/>
      <c r="W331" s="166"/>
      <c r="X331" s="243">
        <f t="shared" si="110"/>
        <v>0</v>
      </c>
      <c r="Y331" s="140"/>
      <c r="Z331" s="141"/>
      <c r="AA331" s="139"/>
      <c r="AB331" s="120"/>
      <c r="AC331" s="139"/>
      <c r="AD331" s="166"/>
      <c r="AE331" s="243">
        <f t="shared" si="111"/>
        <v>0</v>
      </c>
      <c r="AF331" s="142"/>
      <c r="AG331" s="137"/>
      <c r="AH331" s="65"/>
      <c r="AI331" s="241" t="str">
        <f>IF(ISBLANK(AH331), "", VLOOKUP(AH331, Z!$A$2:$C$4127, 3, FALSE))</f>
        <v/>
      </c>
      <c r="AJ331" s="143"/>
      <c r="AK331" s="244">
        <f t="shared" si="112"/>
        <v>0</v>
      </c>
      <c r="AL331" s="232"/>
      <c r="AM331" s="242">
        <f t="shared" si="113"/>
        <v>0</v>
      </c>
      <c r="AN331" s="228">
        <f>15</f>
        <v>15</v>
      </c>
      <c r="AO331" s="228">
        <v>0.75</v>
      </c>
      <c r="AP331" s="242" t="str">
        <f t="shared" si="114"/>
        <v>-</v>
      </c>
      <c r="AQ331" s="242" t="str">
        <f t="shared" si="115"/>
        <v>-</v>
      </c>
      <c r="AR331" s="245" t="str" cm="1">
        <f t="array" ref="AR331">IF($AM$20="A",
IFERROR(INDEX($BZ$33:$CC$35, $BQ331,), "-"),
IFERROR(INDEX(($BZ$26:$CC$28,$BZ$29:$CC$31), $BQ331, , $BR331), "-"))</f>
        <v>-</v>
      </c>
      <c r="AS331" s="245"/>
      <c r="AT331" s="245"/>
      <c r="AU331" s="245"/>
      <c r="AV331" s="246" t="str" cm="1">
        <f t="array" ref="AV331">IF($AM$20="A",
IFERROR(INDEX($CE$33:$CE$35, $BQ331), "-"),
IFERROR(INDEX(($CE$26:$CE$28, $CE$29:$CE$31), $BQ331, , $BR331), "-"))</f>
        <v>-</v>
      </c>
      <c r="AW331" s="242" t="str">
        <f t="shared" si="116"/>
        <v>-</v>
      </c>
      <c r="AX331" s="242" t="str">
        <f t="shared" si="100"/>
        <v>-</v>
      </c>
      <c r="AY331" s="242" t="str">
        <f t="shared" si="100"/>
        <v>-</v>
      </c>
      <c r="AZ331" s="242" t="str">
        <f t="shared" si="100"/>
        <v>-</v>
      </c>
      <c r="BA331" s="242" t="str">
        <f t="shared" si="117"/>
        <v>-</v>
      </c>
      <c r="BB331" s="242" t="str">
        <f t="shared" si="101"/>
        <v>-</v>
      </c>
      <c r="BC331" s="242" t="str">
        <f t="shared" si="101"/>
        <v>-</v>
      </c>
      <c r="BD331" s="242" t="str">
        <f t="shared" si="101"/>
        <v>-</v>
      </c>
      <c r="BE331" s="242" t="str">
        <f t="shared" si="118"/>
        <v>-</v>
      </c>
      <c r="BF331" s="242" t="str">
        <f t="shared" si="102"/>
        <v>-</v>
      </c>
      <c r="BG331" s="242" t="str">
        <f t="shared" si="102"/>
        <v>-</v>
      </c>
      <c r="BH331" s="242" t="str">
        <f t="shared" si="102"/>
        <v>-</v>
      </c>
      <c r="BI331" s="242" t="str">
        <f t="shared" si="119"/>
        <v>-</v>
      </c>
      <c r="BJ331" s="242" t="str">
        <f t="shared" si="103"/>
        <v>-</v>
      </c>
      <c r="BK331" s="242" t="str">
        <f t="shared" si="103"/>
        <v>-</v>
      </c>
      <c r="BL331" s="242" t="str">
        <f t="shared" si="103"/>
        <v>-</v>
      </c>
      <c r="BM331" s="245" t="str" cm="1">
        <f t="array" ref="BM331">IFERROR(INDEX($CD$38:$CD$41, $BT331), "-")</f>
        <v>-</v>
      </c>
      <c r="BN331" s="242" t="str" cm="1">
        <f t="array" ref="BN331">IFERROR(INDEX($CD$38:$CD$41, $BS331), "-")</f>
        <v>-</v>
      </c>
      <c r="BO331" s="242">
        <f t="shared" si="120"/>
        <v>0</v>
      </c>
      <c r="BP331" s="242">
        <f t="shared" si="121"/>
        <v>0</v>
      </c>
      <c r="BQ331" s="247" t="str">
        <f t="shared" si="104"/>
        <v>-</v>
      </c>
      <c r="BR331" s="247" t="str">
        <f t="shared" si="105"/>
        <v>-</v>
      </c>
      <c r="BS331" s="247" t="str">
        <f t="shared" si="106"/>
        <v>-</v>
      </c>
      <c r="BT331" s="247" t="str">
        <f t="shared" si="107"/>
        <v>-</v>
      </c>
      <c r="BU331" s="247">
        <f t="shared" si="122"/>
        <v>0</v>
      </c>
      <c r="BV331" s="247" t="str">
        <f t="shared" si="123"/>
        <v>-</v>
      </c>
      <c r="BW331" s="232"/>
      <c r="CF331" s="232"/>
    </row>
    <row r="332" spans="1:84" ht="12.75" customHeight="1" x14ac:dyDescent="0.2">
      <c r="A332" s="240"/>
      <c r="B332" s="228">
        <v>309</v>
      </c>
      <c r="C332" s="137"/>
      <c r="D332" s="65"/>
      <c r="E332" s="241" t="str">
        <f>IF(ISBLANK(D332), "", VLOOKUP(D332, Z!$A$2:$C$4127, 3, FALSE))</f>
        <v/>
      </c>
      <c r="F332" s="138"/>
      <c r="G332" s="120"/>
      <c r="H332" s="120"/>
      <c r="I332" s="120"/>
      <c r="J332" s="120"/>
      <c r="K332" s="139"/>
      <c r="L332" s="168"/>
      <c r="M332" s="139"/>
      <c r="N332" s="139"/>
      <c r="O332" s="242">
        <f t="shared" si="99"/>
        <v>0</v>
      </c>
      <c r="P332" s="139"/>
      <c r="Q332" s="242">
        <f t="shared" si="108"/>
        <v>0</v>
      </c>
      <c r="R332" s="242" t="str">
        <f t="shared" si="109"/>
        <v>-</v>
      </c>
      <c r="S332" s="140"/>
      <c r="T332" s="141"/>
      <c r="U332" s="120"/>
      <c r="V332" s="139"/>
      <c r="W332" s="166"/>
      <c r="X332" s="243">
        <f t="shared" si="110"/>
        <v>0</v>
      </c>
      <c r="Y332" s="140"/>
      <c r="Z332" s="141"/>
      <c r="AA332" s="139"/>
      <c r="AB332" s="120"/>
      <c r="AC332" s="139"/>
      <c r="AD332" s="166"/>
      <c r="AE332" s="243">
        <f t="shared" si="111"/>
        <v>0</v>
      </c>
      <c r="AF332" s="142"/>
      <c r="AG332" s="137"/>
      <c r="AH332" s="65"/>
      <c r="AI332" s="241" t="str">
        <f>IF(ISBLANK(AH332), "", VLOOKUP(AH332, Z!$A$2:$C$4127, 3, FALSE))</f>
        <v/>
      </c>
      <c r="AJ332" s="143"/>
      <c r="AK332" s="244">
        <f t="shared" si="112"/>
        <v>0</v>
      </c>
      <c r="AL332" s="232"/>
      <c r="AM332" s="242">
        <f t="shared" si="113"/>
        <v>0</v>
      </c>
      <c r="AN332" s="228">
        <f>15</f>
        <v>15</v>
      </c>
      <c r="AO332" s="228">
        <v>0.75</v>
      </c>
      <c r="AP332" s="242" t="str">
        <f t="shared" si="114"/>
        <v>-</v>
      </c>
      <c r="AQ332" s="242" t="str">
        <f t="shared" si="115"/>
        <v>-</v>
      </c>
      <c r="AR332" s="245" t="str" cm="1">
        <f t="array" ref="AR332">IF($AM$20="A",
IFERROR(INDEX($BZ$33:$CC$35, $BQ332,), "-"),
IFERROR(INDEX(($BZ$26:$CC$28,$BZ$29:$CC$31), $BQ332, , $BR332), "-"))</f>
        <v>-</v>
      </c>
      <c r="AS332" s="245"/>
      <c r="AT332" s="245"/>
      <c r="AU332" s="245"/>
      <c r="AV332" s="246" t="str" cm="1">
        <f t="array" ref="AV332">IF($AM$20="A",
IFERROR(INDEX($CE$33:$CE$35, $BQ332), "-"),
IFERROR(INDEX(($CE$26:$CE$28, $CE$29:$CE$31), $BQ332, , $BR332), "-"))</f>
        <v>-</v>
      </c>
      <c r="AW332" s="242" t="str">
        <f t="shared" si="116"/>
        <v>-</v>
      </c>
      <c r="AX332" s="242" t="str">
        <f t="shared" si="100"/>
        <v>-</v>
      </c>
      <c r="AY332" s="242" t="str">
        <f t="shared" si="100"/>
        <v>-</v>
      </c>
      <c r="AZ332" s="242" t="str">
        <f t="shared" si="100"/>
        <v>-</v>
      </c>
      <c r="BA332" s="242" t="str">
        <f t="shared" si="117"/>
        <v>-</v>
      </c>
      <c r="BB332" s="242" t="str">
        <f t="shared" si="101"/>
        <v>-</v>
      </c>
      <c r="BC332" s="242" t="str">
        <f t="shared" si="101"/>
        <v>-</v>
      </c>
      <c r="BD332" s="242" t="str">
        <f t="shared" si="101"/>
        <v>-</v>
      </c>
      <c r="BE332" s="242" t="str">
        <f t="shared" si="118"/>
        <v>-</v>
      </c>
      <c r="BF332" s="242" t="str">
        <f t="shared" si="102"/>
        <v>-</v>
      </c>
      <c r="BG332" s="242" t="str">
        <f t="shared" si="102"/>
        <v>-</v>
      </c>
      <c r="BH332" s="242" t="str">
        <f t="shared" si="102"/>
        <v>-</v>
      </c>
      <c r="BI332" s="242" t="str">
        <f t="shared" si="119"/>
        <v>-</v>
      </c>
      <c r="BJ332" s="242" t="str">
        <f t="shared" si="103"/>
        <v>-</v>
      </c>
      <c r="BK332" s="242" t="str">
        <f t="shared" si="103"/>
        <v>-</v>
      </c>
      <c r="BL332" s="242" t="str">
        <f t="shared" si="103"/>
        <v>-</v>
      </c>
      <c r="BM332" s="245" t="str" cm="1">
        <f t="array" ref="BM332">IFERROR(INDEX($CD$38:$CD$41, $BT332), "-")</f>
        <v>-</v>
      </c>
      <c r="BN332" s="242" t="str" cm="1">
        <f t="array" ref="BN332">IFERROR(INDEX($CD$38:$CD$41, $BS332), "-")</f>
        <v>-</v>
      </c>
      <c r="BO332" s="242">
        <f t="shared" si="120"/>
        <v>0</v>
      </c>
      <c r="BP332" s="242">
        <f t="shared" si="121"/>
        <v>0</v>
      </c>
      <c r="BQ332" s="247" t="str">
        <f t="shared" si="104"/>
        <v>-</v>
      </c>
      <c r="BR332" s="247" t="str">
        <f t="shared" si="105"/>
        <v>-</v>
      </c>
      <c r="BS332" s="247" t="str">
        <f t="shared" si="106"/>
        <v>-</v>
      </c>
      <c r="BT332" s="247" t="str">
        <f t="shared" si="107"/>
        <v>-</v>
      </c>
      <c r="BU332" s="247">
        <f t="shared" si="122"/>
        <v>0</v>
      </c>
      <c r="BV332" s="247" t="str">
        <f t="shared" si="123"/>
        <v>-</v>
      </c>
      <c r="BW332" s="232"/>
      <c r="CF332" s="232"/>
    </row>
    <row r="333" spans="1:84" ht="12.75" customHeight="1" x14ac:dyDescent="0.2">
      <c r="A333" s="240"/>
      <c r="B333" s="228">
        <v>310</v>
      </c>
      <c r="C333" s="137"/>
      <c r="D333" s="65"/>
      <c r="E333" s="241" t="str">
        <f>IF(ISBLANK(D333), "", VLOOKUP(D333, Z!$A$2:$C$4127, 3, FALSE))</f>
        <v/>
      </c>
      <c r="F333" s="138"/>
      <c r="G333" s="120"/>
      <c r="H333" s="120"/>
      <c r="I333" s="120"/>
      <c r="J333" s="120"/>
      <c r="K333" s="139"/>
      <c r="L333" s="168"/>
      <c r="M333" s="139"/>
      <c r="N333" s="139"/>
      <c r="O333" s="242">
        <f t="shared" si="99"/>
        <v>0</v>
      </c>
      <c r="P333" s="139"/>
      <c r="Q333" s="242">
        <f t="shared" si="108"/>
        <v>0</v>
      </c>
      <c r="R333" s="242" t="str">
        <f t="shared" si="109"/>
        <v>-</v>
      </c>
      <c r="S333" s="140"/>
      <c r="T333" s="141"/>
      <c r="U333" s="120"/>
      <c r="V333" s="139"/>
      <c r="W333" s="166"/>
      <c r="X333" s="243">
        <f t="shared" si="110"/>
        <v>0</v>
      </c>
      <c r="Y333" s="140"/>
      <c r="Z333" s="141"/>
      <c r="AA333" s="139"/>
      <c r="AB333" s="120"/>
      <c r="AC333" s="139"/>
      <c r="AD333" s="166"/>
      <c r="AE333" s="243">
        <f t="shared" si="111"/>
        <v>0</v>
      </c>
      <c r="AF333" s="142"/>
      <c r="AG333" s="137"/>
      <c r="AH333" s="65"/>
      <c r="AI333" s="241" t="str">
        <f>IF(ISBLANK(AH333), "", VLOOKUP(AH333, Z!$A$2:$C$4127, 3, FALSE))</f>
        <v/>
      </c>
      <c r="AJ333" s="143"/>
      <c r="AK333" s="244">
        <f t="shared" si="112"/>
        <v>0</v>
      </c>
      <c r="AL333" s="232"/>
      <c r="AM333" s="242">
        <f t="shared" si="113"/>
        <v>0</v>
      </c>
      <c r="AN333" s="228">
        <f>15</f>
        <v>15</v>
      </c>
      <c r="AO333" s="228">
        <v>0.75</v>
      </c>
      <c r="AP333" s="242" t="str">
        <f t="shared" si="114"/>
        <v>-</v>
      </c>
      <c r="AQ333" s="242" t="str">
        <f t="shared" si="115"/>
        <v>-</v>
      </c>
      <c r="AR333" s="245" t="str" cm="1">
        <f t="array" ref="AR333">IF($AM$20="A",
IFERROR(INDEX($BZ$33:$CC$35, $BQ333,), "-"),
IFERROR(INDEX(($BZ$26:$CC$28,$BZ$29:$CC$31), $BQ333, , $BR333), "-"))</f>
        <v>-</v>
      </c>
      <c r="AS333" s="245"/>
      <c r="AT333" s="245"/>
      <c r="AU333" s="245"/>
      <c r="AV333" s="246" t="str" cm="1">
        <f t="array" ref="AV333">IF($AM$20="A",
IFERROR(INDEX($CE$33:$CE$35, $BQ333), "-"),
IFERROR(INDEX(($CE$26:$CE$28, $CE$29:$CE$31), $BQ333, , $BR333), "-"))</f>
        <v>-</v>
      </c>
      <c r="AW333" s="242" t="str">
        <f t="shared" si="116"/>
        <v>-</v>
      </c>
      <c r="AX333" s="242" t="str">
        <f t="shared" si="100"/>
        <v>-</v>
      </c>
      <c r="AY333" s="242" t="str">
        <f t="shared" si="100"/>
        <v>-</v>
      </c>
      <c r="AZ333" s="242" t="str">
        <f t="shared" si="100"/>
        <v>-</v>
      </c>
      <c r="BA333" s="242" t="str">
        <f t="shared" si="117"/>
        <v>-</v>
      </c>
      <c r="BB333" s="242" t="str">
        <f t="shared" si="101"/>
        <v>-</v>
      </c>
      <c r="BC333" s="242" t="str">
        <f t="shared" si="101"/>
        <v>-</v>
      </c>
      <c r="BD333" s="242" t="str">
        <f t="shared" si="101"/>
        <v>-</v>
      </c>
      <c r="BE333" s="242" t="str">
        <f t="shared" si="118"/>
        <v>-</v>
      </c>
      <c r="BF333" s="242" t="str">
        <f t="shared" si="102"/>
        <v>-</v>
      </c>
      <c r="BG333" s="242" t="str">
        <f t="shared" si="102"/>
        <v>-</v>
      </c>
      <c r="BH333" s="242" t="str">
        <f t="shared" si="102"/>
        <v>-</v>
      </c>
      <c r="BI333" s="242" t="str">
        <f t="shared" si="119"/>
        <v>-</v>
      </c>
      <c r="BJ333" s="242" t="str">
        <f t="shared" si="103"/>
        <v>-</v>
      </c>
      <c r="BK333" s="242" t="str">
        <f t="shared" si="103"/>
        <v>-</v>
      </c>
      <c r="BL333" s="242" t="str">
        <f t="shared" si="103"/>
        <v>-</v>
      </c>
      <c r="BM333" s="245" t="str" cm="1">
        <f t="array" ref="BM333">IFERROR(INDEX($CD$38:$CD$41, $BT333), "-")</f>
        <v>-</v>
      </c>
      <c r="BN333" s="242" t="str" cm="1">
        <f t="array" ref="BN333">IFERROR(INDEX($CD$38:$CD$41, $BS333), "-")</f>
        <v>-</v>
      </c>
      <c r="BO333" s="242">
        <f t="shared" si="120"/>
        <v>0</v>
      </c>
      <c r="BP333" s="242">
        <f t="shared" si="121"/>
        <v>0</v>
      </c>
      <c r="BQ333" s="247" t="str">
        <f t="shared" si="104"/>
        <v>-</v>
      </c>
      <c r="BR333" s="247" t="str">
        <f t="shared" si="105"/>
        <v>-</v>
      </c>
      <c r="BS333" s="247" t="str">
        <f t="shared" si="106"/>
        <v>-</v>
      </c>
      <c r="BT333" s="247" t="str">
        <f t="shared" si="107"/>
        <v>-</v>
      </c>
      <c r="BU333" s="247">
        <f t="shared" si="122"/>
        <v>0</v>
      </c>
      <c r="BV333" s="247" t="str">
        <f t="shared" si="123"/>
        <v>-</v>
      </c>
      <c r="BW333" s="232"/>
      <c r="CF333" s="232"/>
    </row>
    <row r="334" spans="1:84" ht="12.75" customHeight="1" x14ac:dyDescent="0.2">
      <c r="A334" s="240"/>
      <c r="B334" s="228">
        <v>311</v>
      </c>
      <c r="C334" s="137"/>
      <c r="D334" s="65"/>
      <c r="E334" s="241" t="str">
        <f>IF(ISBLANK(D334), "", VLOOKUP(D334, Z!$A$2:$C$4127, 3, FALSE))</f>
        <v/>
      </c>
      <c r="F334" s="138"/>
      <c r="G334" s="120"/>
      <c r="H334" s="120"/>
      <c r="I334" s="120"/>
      <c r="J334" s="120"/>
      <c r="K334" s="139"/>
      <c r="L334" s="168"/>
      <c r="M334" s="139"/>
      <c r="N334" s="139"/>
      <c r="O334" s="242">
        <f t="shared" si="99"/>
        <v>0</v>
      </c>
      <c r="P334" s="139"/>
      <c r="Q334" s="242">
        <f t="shared" si="108"/>
        <v>0</v>
      </c>
      <c r="R334" s="242" t="str">
        <f t="shared" si="109"/>
        <v>-</v>
      </c>
      <c r="S334" s="140"/>
      <c r="T334" s="141"/>
      <c r="U334" s="120"/>
      <c r="V334" s="139"/>
      <c r="W334" s="166"/>
      <c r="X334" s="243">
        <f t="shared" si="110"/>
        <v>0</v>
      </c>
      <c r="Y334" s="140"/>
      <c r="Z334" s="141"/>
      <c r="AA334" s="139"/>
      <c r="AB334" s="120"/>
      <c r="AC334" s="139"/>
      <c r="AD334" s="166"/>
      <c r="AE334" s="243">
        <f t="shared" si="111"/>
        <v>0</v>
      </c>
      <c r="AF334" s="142"/>
      <c r="AG334" s="137"/>
      <c r="AH334" s="65"/>
      <c r="AI334" s="241" t="str">
        <f>IF(ISBLANK(AH334), "", VLOOKUP(AH334, Z!$A$2:$C$4127, 3, FALSE))</f>
        <v/>
      </c>
      <c r="AJ334" s="143"/>
      <c r="AK334" s="244">
        <f t="shared" si="112"/>
        <v>0</v>
      </c>
      <c r="AL334" s="232"/>
      <c r="AM334" s="242">
        <f t="shared" si="113"/>
        <v>0</v>
      </c>
      <c r="AN334" s="228">
        <f>15</f>
        <v>15</v>
      </c>
      <c r="AO334" s="228">
        <v>0.75</v>
      </c>
      <c r="AP334" s="242" t="str">
        <f t="shared" si="114"/>
        <v>-</v>
      </c>
      <c r="AQ334" s="242" t="str">
        <f t="shared" si="115"/>
        <v>-</v>
      </c>
      <c r="AR334" s="245" t="str" cm="1">
        <f t="array" ref="AR334">IF($AM$20="A",
IFERROR(INDEX($BZ$33:$CC$35, $BQ334,), "-"),
IFERROR(INDEX(($BZ$26:$CC$28,$BZ$29:$CC$31), $BQ334, , $BR334), "-"))</f>
        <v>-</v>
      </c>
      <c r="AS334" s="245"/>
      <c r="AT334" s="245"/>
      <c r="AU334" s="245"/>
      <c r="AV334" s="246" t="str" cm="1">
        <f t="array" ref="AV334">IF($AM$20="A",
IFERROR(INDEX($CE$33:$CE$35, $BQ334), "-"),
IFERROR(INDEX(($CE$26:$CE$28, $CE$29:$CE$31), $BQ334, , $BR334), "-"))</f>
        <v>-</v>
      </c>
      <c r="AW334" s="242" t="str">
        <f t="shared" si="116"/>
        <v>-</v>
      </c>
      <c r="AX334" s="242" t="str">
        <f t="shared" si="100"/>
        <v>-</v>
      </c>
      <c r="AY334" s="242" t="str">
        <f t="shared" si="100"/>
        <v>-</v>
      </c>
      <c r="AZ334" s="242" t="str">
        <f t="shared" si="100"/>
        <v>-</v>
      </c>
      <c r="BA334" s="242" t="str">
        <f t="shared" si="117"/>
        <v>-</v>
      </c>
      <c r="BB334" s="242" t="str">
        <f t="shared" si="101"/>
        <v>-</v>
      </c>
      <c r="BC334" s="242" t="str">
        <f t="shared" si="101"/>
        <v>-</v>
      </c>
      <c r="BD334" s="242" t="str">
        <f t="shared" si="101"/>
        <v>-</v>
      </c>
      <c r="BE334" s="242" t="str">
        <f t="shared" si="118"/>
        <v>-</v>
      </c>
      <c r="BF334" s="242" t="str">
        <f t="shared" si="102"/>
        <v>-</v>
      </c>
      <c r="BG334" s="242" t="str">
        <f t="shared" si="102"/>
        <v>-</v>
      </c>
      <c r="BH334" s="242" t="str">
        <f t="shared" si="102"/>
        <v>-</v>
      </c>
      <c r="BI334" s="242" t="str">
        <f t="shared" si="119"/>
        <v>-</v>
      </c>
      <c r="BJ334" s="242" t="str">
        <f t="shared" si="103"/>
        <v>-</v>
      </c>
      <c r="BK334" s="242" t="str">
        <f t="shared" si="103"/>
        <v>-</v>
      </c>
      <c r="BL334" s="242" t="str">
        <f t="shared" si="103"/>
        <v>-</v>
      </c>
      <c r="BM334" s="245" t="str" cm="1">
        <f t="array" ref="BM334">IFERROR(INDEX($CD$38:$CD$41, $BT334), "-")</f>
        <v>-</v>
      </c>
      <c r="BN334" s="242" t="str" cm="1">
        <f t="array" ref="BN334">IFERROR(INDEX($CD$38:$CD$41, $BS334), "-")</f>
        <v>-</v>
      </c>
      <c r="BO334" s="242">
        <f t="shared" si="120"/>
        <v>0</v>
      </c>
      <c r="BP334" s="242">
        <f t="shared" si="121"/>
        <v>0</v>
      </c>
      <c r="BQ334" s="247" t="str">
        <f t="shared" si="104"/>
        <v>-</v>
      </c>
      <c r="BR334" s="247" t="str">
        <f t="shared" si="105"/>
        <v>-</v>
      </c>
      <c r="BS334" s="247" t="str">
        <f t="shared" si="106"/>
        <v>-</v>
      </c>
      <c r="BT334" s="247" t="str">
        <f t="shared" si="107"/>
        <v>-</v>
      </c>
      <c r="BU334" s="247">
        <f t="shared" si="122"/>
        <v>0</v>
      </c>
      <c r="BV334" s="247" t="str">
        <f t="shared" si="123"/>
        <v>-</v>
      </c>
      <c r="BW334" s="232"/>
      <c r="CF334" s="232"/>
    </row>
    <row r="335" spans="1:84" ht="12.75" customHeight="1" x14ac:dyDescent="0.2">
      <c r="A335" s="240"/>
      <c r="B335" s="228">
        <v>312</v>
      </c>
      <c r="C335" s="137"/>
      <c r="D335" s="65"/>
      <c r="E335" s="241" t="str">
        <f>IF(ISBLANK(D335), "", VLOOKUP(D335, Z!$A$2:$C$4127, 3, FALSE))</f>
        <v/>
      </c>
      <c r="F335" s="138"/>
      <c r="G335" s="120"/>
      <c r="H335" s="120"/>
      <c r="I335" s="120"/>
      <c r="J335" s="120"/>
      <c r="K335" s="139"/>
      <c r="L335" s="168"/>
      <c r="M335" s="139"/>
      <c r="N335" s="139"/>
      <c r="O335" s="242">
        <f t="shared" si="99"/>
        <v>0</v>
      </c>
      <c r="P335" s="139"/>
      <c r="Q335" s="242">
        <f t="shared" si="108"/>
        <v>0</v>
      </c>
      <c r="R335" s="242" t="str">
        <f t="shared" si="109"/>
        <v>-</v>
      </c>
      <c r="S335" s="140"/>
      <c r="T335" s="141"/>
      <c r="U335" s="120"/>
      <c r="V335" s="139"/>
      <c r="W335" s="166"/>
      <c r="X335" s="243">
        <f t="shared" si="110"/>
        <v>0</v>
      </c>
      <c r="Y335" s="140"/>
      <c r="Z335" s="141"/>
      <c r="AA335" s="139"/>
      <c r="AB335" s="120"/>
      <c r="AC335" s="139"/>
      <c r="AD335" s="166"/>
      <c r="AE335" s="243">
        <f t="shared" si="111"/>
        <v>0</v>
      </c>
      <c r="AF335" s="142"/>
      <c r="AG335" s="137"/>
      <c r="AH335" s="65"/>
      <c r="AI335" s="241" t="str">
        <f>IF(ISBLANK(AH335), "", VLOOKUP(AH335, Z!$A$2:$C$4127, 3, FALSE))</f>
        <v/>
      </c>
      <c r="AJ335" s="143"/>
      <c r="AK335" s="244">
        <f t="shared" si="112"/>
        <v>0</v>
      </c>
      <c r="AL335" s="232"/>
      <c r="AM335" s="242">
        <f t="shared" si="113"/>
        <v>0</v>
      </c>
      <c r="AN335" s="228">
        <f>15</f>
        <v>15</v>
      </c>
      <c r="AO335" s="228">
        <v>0.75</v>
      </c>
      <c r="AP335" s="242" t="str">
        <f t="shared" si="114"/>
        <v>-</v>
      </c>
      <c r="AQ335" s="242" t="str">
        <f t="shared" si="115"/>
        <v>-</v>
      </c>
      <c r="AR335" s="245" t="str" cm="1">
        <f t="array" ref="AR335">IF($AM$20="A",
IFERROR(INDEX($BZ$33:$CC$35, $BQ335,), "-"),
IFERROR(INDEX(($BZ$26:$CC$28,$BZ$29:$CC$31), $BQ335, , $BR335), "-"))</f>
        <v>-</v>
      </c>
      <c r="AS335" s="245"/>
      <c r="AT335" s="245"/>
      <c r="AU335" s="245"/>
      <c r="AV335" s="246" t="str" cm="1">
        <f t="array" ref="AV335">IF($AM$20="A",
IFERROR(INDEX($CE$33:$CE$35, $BQ335), "-"),
IFERROR(INDEX(($CE$26:$CE$28, $CE$29:$CE$31), $BQ335, , $BR335), "-"))</f>
        <v>-</v>
      </c>
      <c r="AW335" s="242" t="str">
        <f t="shared" si="116"/>
        <v>-</v>
      </c>
      <c r="AX335" s="242" t="str">
        <f t="shared" si="100"/>
        <v>-</v>
      </c>
      <c r="AY335" s="242" t="str">
        <f t="shared" si="100"/>
        <v>-</v>
      </c>
      <c r="AZ335" s="242" t="str">
        <f t="shared" si="100"/>
        <v>-</v>
      </c>
      <c r="BA335" s="242" t="str">
        <f t="shared" si="117"/>
        <v>-</v>
      </c>
      <c r="BB335" s="242" t="str">
        <f t="shared" si="101"/>
        <v>-</v>
      </c>
      <c r="BC335" s="242" t="str">
        <f t="shared" si="101"/>
        <v>-</v>
      </c>
      <c r="BD335" s="242" t="str">
        <f t="shared" si="101"/>
        <v>-</v>
      </c>
      <c r="BE335" s="242" t="str">
        <f t="shared" si="118"/>
        <v>-</v>
      </c>
      <c r="BF335" s="242" t="str">
        <f t="shared" si="102"/>
        <v>-</v>
      </c>
      <c r="BG335" s="242" t="str">
        <f t="shared" si="102"/>
        <v>-</v>
      </c>
      <c r="BH335" s="242" t="str">
        <f t="shared" si="102"/>
        <v>-</v>
      </c>
      <c r="BI335" s="242" t="str">
        <f t="shared" si="119"/>
        <v>-</v>
      </c>
      <c r="BJ335" s="242" t="str">
        <f t="shared" si="103"/>
        <v>-</v>
      </c>
      <c r="BK335" s="242" t="str">
        <f t="shared" si="103"/>
        <v>-</v>
      </c>
      <c r="BL335" s="242" t="str">
        <f t="shared" si="103"/>
        <v>-</v>
      </c>
      <c r="BM335" s="245" t="str" cm="1">
        <f t="array" ref="BM335">IFERROR(INDEX($CD$38:$CD$41, $BT335), "-")</f>
        <v>-</v>
      </c>
      <c r="BN335" s="242" t="str" cm="1">
        <f t="array" ref="BN335">IFERROR(INDEX($CD$38:$CD$41, $BS335), "-")</f>
        <v>-</v>
      </c>
      <c r="BO335" s="242">
        <f t="shared" si="120"/>
        <v>0</v>
      </c>
      <c r="BP335" s="242">
        <f t="shared" si="121"/>
        <v>0</v>
      </c>
      <c r="BQ335" s="247" t="str">
        <f t="shared" si="104"/>
        <v>-</v>
      </c>
      <c r="BR335" s="247" t="str">
        <f t="shared" si="105"/>
        <v>-</v>
      </c>
      <c r="BS335" s="247" t="str">
        <f t="shared" si="106"/>
        <v>-</v>
      </c>
      <c r="BT335" s="247" t="str">
        <f t="shared" si="107"/>
        <v>-</v>
      </c>
      <c r="BU335" s="247">
        <f t="shared" si="122"/>
        <v>0</v>
      </c>
      <c r="BV335" s="247" t="str">
        <f t="shared" si="123"/>
        <v>-</v>
      </c>
      <c r="BW335" s="232"/>
      <c r="CF335" s="232"/>
    </row>
    <row r="336" spans="1:84" ht="12.75" customHeight="1" x14ac:dyDescent="0.2">
      <c r="A336" s="240"/>
      <c r="B336" s="228">
        <v>313</v>
      </c>
      <c r="C336" s="137"/>
      <c r="D336" s="65"/>
      <c r="E336" s="241" t="str">
        <f>IF(ISBLANK(D336), "", VLOOKUP(D336, Z!$A$2:$C$4127, 3, FALSE))</f>
        <v/>
      </c>
      <c r="F336" s="138"/>
      <c r="G336" s="120"/>
      <c r="H336" s="120"/>
      <c r="I336" s="120"/>
      <c r="J336" s="120"/>
      <c r="K336" s="139"/>
      <c r="L336" s="168"/>
      <c r="M336" s="139"/>
      <c r="N336" s="139"/>
      <c r="O336" s="242">
        <f t="shared" si="99"/>
        <v>0</v>
      </c>
      <c r="P336" s="139"/>
      <c r="Q336" s="242">
        <f t="shared" si="108"/>
        <v>0</v>
      </c>
      <c r="R336" s="242" t="str">
        <f t="shared" si="109"/>
        <v>-</v>
      </c>
      <c r="S336" s="140"/>
      <c r="T336" s="141"/>
      <c r="U336" s="120"/>
      <c r="V336" s="139"/>
      <c r="W336" s="166"/>
      <c r="X336" s="243">
        <f t="shared" si="110"/>
        <v>0</v>
      </c>
      <c r="Y336" s="140"/>
      <c r="Z336" s="141"/>
      <c r="AA336" s="139"/>
      <c r="AB336" s="120"/>
      <c r="AC336" s="139"/>
      <c r="AD336" s="166"/>
      <c r="AE336" s="243">
        <f t="shared" si="111"/>
        <v>0</v>
      </c>
      <c r="AF336" s="142"/>
      <c r="AG336" s="137"/>
      <c r="AH336" s="65"/>
      <c r="AI336" s="241" t="str">
        <f>IF(ISBLANK(AH336), "", VLOOKUP(AH336, Z!$A$2:$C$4127, 3, FALSE))</f>
        <v/>
      </c>
      <c r="AJ336" s="143"/>
      <c r="AK336" s="244">
        <f t="shared" si="112"/>
        <v>0</v>
      </c>
      <c r="AL336" s="232"/>
      <c r="AM336" s="242">
        <f t="shared" si="113"/>
        <v>0</v>
      </c>
      <c r="AN336" s="228">
        <f>15</f>
        <v>15</v>
      </c>
      <c r="AO336" s="228">
        <v>0.75</v>
      </c>
      <c r="AP336" s="242" t="str">
        <f t="shared" si="114"/>
        <v>-</v>
      </c>
      <c r="AQ336" s="242" t="str">
        <f t="shared" si="115"/>
        <v>-</v>
      </c>
      <c r="AR336" s="245" t="str" cm="1">
        <f t="array" ref="AR336">IF($AM$20="A",
IFERROR(INDEX($BZ$33:$CC$35, $BQ336,), "-"),
IFERROR(INDEX(($BZ$26:$CC$28,$BZ$29:$CC$31), $BQ336, , $BR336), "-"))</f>
        <v>-</v>
      </c>
      <c r="AS336" s="245"/>
      <c r="AT336" s="245"/>
      <c r="AU336" s="245"/>
      <c r="AV336" s="246" t="str" cm="1">
        <f t="array" ref="AV336">IF($AM$20="A",
IFERROR(INDEX($CE$33:$CE$35, $BQ336), "-"),
IFERROR(INDEX(($CE$26:$CE$28, $CE$29:$CE$31), $BQ336, , $BR336), "-"))</f>
        <v>-</v>
      </c>
      <c r="AW336" s="242" t="str">
        <f t="shared" si="116"/>
        <v>-</v>
      </c>
      <c r="AX336" s="242" t="str">
        <f t="shared" si="100"/>
        <v>-</v>
      </c>
      <c r="AY336" s="242" t="str">
        <f t="shared" si="100"/>
        <v>-</v>
      </c>
      <c r="AZ336" s="242" t="str">
        <f t="shared" si="100"/>
        <v>-</v>
      </c>
      <c r="BA336" s="242" t="str">
        <f t="shared" si="117"/>
        <v>-</v>
      </c>
      <c r="BB336" s="242" t="str">
        <f t="shared" si="101"/>
        <v>-</v>
      </c>
      <c r="BC336" s="242" t="str">
        <f t="shared" si="101"/>
        <v>-</v>
      </c>
      <c r="BD336" s="242" t="str">
        <f t="shared" si="101"/>
        <v>-</v>
      </c>
      <c r="BE336" s="242" t="str">
        <f t="shared" si="118"/>
        <v>-</v>
      </c>
      <c r="BF336" s="242" t="str">
        <f t="shared" si="102"/>
        <v>-</v>
      </c>
      <c r="BG336" s="242" t="str">
        <f t="shared" si="102"/>
        <v>-</v>
      </c>
      <c r="BH336" s="242" t="str">
        <f t="shared" si="102"/>
        <v>-</v>
      </c>
      <c r="BI336" s="242" t="str">
        <f t="shared" si="119"/>
        <v>-</v>
      </c>
      <c r="BJ336" s="242" t="str">
        <f t="shared" si="103"/>
        <v>-</v>
      </c>
      <c r="BK336" s="242" t="str">
        <f t="shared" si="103"/>
        <v>-</v>
      </c>
      <c r="BL336" s="242" t="str">
        <f t="shared" si="103"/>
        <v>-</v>
      </c>
      <c r="BM336" s="245" t="str" cm="1">
        <f t="array" ref="BM336">IFERROR(INDEX($CD$38:$CD$41, $BT336), "-")</f>
        <v>-</v>
      </c>
      <c r="BN336" s="242" t="str" cm="1">
        <f t="array" ref="BN336">IFERROR(INDEX($CD$38:$CD$41, $BS336), "-")</f>
        <v>-</v>
      </c>
      <c r="BO336" s="242">
        <f t="shared" si="120"/>
        <v>0</v>
      </c>
      <c r="BP336" s="242">
        <f t="shared" si="121"/>
        <v>0</v>
      </c>
      <c r="BQ336" s="247" t="str">
        <f t="shared" si="104"/>
        <v>-</v>
      </c>
      <c r="BR336" s="247" t="str">
        <f t="shared" si="105"/>
        <v>-</v>
      </c>
      <c r="BS336" s="247" t="str">
        <f t="shared" si="106"/>
        <v>-</v>
      </c>
      <c r="BT336" s="247" t="str">
        <f t="shared" si="107"/>
        <v>-</v>
      </c>
      <c r="BU336" s="247">
        <f t="shared" si="122"/>
        <v>0</v>
      </c>
      <c r="BV336" s="247" t="str">
        <f t="shared" si="123"/>
        <v>-</v>
      </c>
      <c r="BW336" s="232"/>
      <c r="CF336" s="232"/>
    </row>
    <row r="337" spans="1:84" ht="12.75" customHeight="1" x14ac:dyDescent="0.2">
      <c r="A337" s="240"/>
      <c r="B337" s="228">
        <v>314</v>
      </c>
      <c r="C337" s="137"/>
      <c r="D337" s="65"/>
      <c r="E337" s="241" t="str">
        <f>IF(ISBLANK(D337), "", VLOOKUP(D337, Z!$A$2:$C$4127, 3, FALSE))</f>
        <v/>
      </c>
      <c r="F337" s="138"/>
      <c r="G337" s="120"/>
      <c r="H337" s="120"/>
      <c r="I337" s="120"/>
      <c r="J337" s="120"/>
      <c r="K337" s="139"/>
      <c r="L337" s="168"/>
      <c r="M337" s="139"/>
      <c r="N337" s="139"/>
      <c r="O337" s="242">
        <f t="shared" si="99"/>
        <v>0</v>
      </c>
      <c r="P337" s="139"/>
      <c r="Q337" s="242">
        <f t="shared" si="108"/>
        <v>0</v>
      </c>
      <c r="R337" s="242" t="str">
        <f t="shared" si="109"/>
        <v>-</v>
      </c>
      <c r="S337" s="140"/>
      <c r="T337" s="141"/>
      <c r="U337" s="120"/>
      <c r="V337" s="139"/>
      <c r="W337" s="166"/>
      <c r="X337" s="243">
        <f t="shared" si="110"/>
        <v>0</v>
      </c>
      <c r="Y337" s="140"/>
      <c r="Z337" s="141"/>
      <c r="AA337" s="139"/>
      <c r="AB337" s="120"/>
      <c r="AC337" s="139"/>
      <c r="AD337" s="166"/>
      <c r="AE337" s="243">
        <f t="shared" si="111"/>
        <v>0</v>
      </c>
      <c r="AF337" s="142"/>
      <c r="AG337" s="137"/>
      <c r="AH337" s="65"/>
      <c r="AI337" s="241" t="str">
        <f>IF(ISBLANK(AH337), "", VLOOKUP(AH337, Z!$A$2:$C$4127, 3, FALSE))</f>
        <v/>
      </c>
      <c r="AJ337" s="143"/>
      <c r="AK337" s="244">
        <f t="shared" si="112"/>
        <v>0</v>
      </c>
      <c r="AL337" s="232"/>
      <c r="AM337" s="242">
        <f t="shared" si="113"/>
        <v>0</v>
      </c>
      <c r="AN337" s="228">
        <f>15</f>
        <v>15</v>
      </c>
      <c r="AO337" s="228">
        <v>0.75</v>
      </c>
      <c r="AP337" s="242" t="str">
        <f t="shared" si="114"/>
        <v>-</v>
      </c>
      <c r="AQ337" s="242" t="str">
        <f t="shared" si="115"/>
        <v>-</v>
      </c>
      <c r="AR337" s="245" t="str" cm="1">
        <f t="array" ref="AR337">IF($AM$20="A",
IFERROR(INDEX($BZ$33:$CC$35, $BQ337,), "-"),
IFERROR(INDEX(($BZ$26:$CC$28,$BZ$29:$CC$31), $BQ337, , $BR337), "-"))</f>
        <v>-</v>
      </c>
      <c r="AS337" s="245"/>
      <c r="AT337" s="245"/>
      <c r="AU337" s="245"/>
      <c r="AV337" s="246" t="str" cm="1">
        <f t="array" ref="AV337">IF($AM$20="A",
IFERROR(INDEX($CE$33:$CE$35, $BQ337), "-"),
IFERROR(INDEX(($CE$26:$CE$28, $CE$29:$CE$31), $BQ337, , $BR337), "-"))</f>
        <v>-</v>
      </c>
      <c r="AW337" s="242" t="str">
        <f t="shared" si="116"/>
        <v>-</v>
      </c>
      <c r="AX337" s="242" t="str">
        <f t="shared" si="100"/>
        <v>-</v>
      </c>
      <c r="AY337" s="242" t="str">
        <f t="shared" si="100"/>
        <v>-</v>
      </c>
      <c r="AZ337" s="242" t="str">
        <f t="shared" si="100"/>
        <v>-</v>
      </c>
      <c r="BA337" s="242" t="str">
        <f t="shared" si="117"/>
        <v>-</v>
      </c>
      <c r="BB337" s="242" t="str">
        <f t="shared" si="101"/>
        <v>-</v>
      </c>
      <c r="BC337" s="242" t="str">
        <f t="shared" si="101"/>
        <v>-</v>
      </c>
      <c r="BD337" s="242" t="str">
        <f t="shared" si="101"/>
        <v>-</v>
      </c>
      <c r="BE337" s="242" t="str">
        <f t="shared" si="118"/>
        <v>-</v>
      </c>
      <c r="BF337" s="242" t="str">
        <f t="shared" si="102"/>
        <v>-</v>
      </c>
      <c r="BG337" s="242" t="str">
        <f t="shared" si="102"/>
        <v>-</v>
      </c>
      <c r="BH337" s="242" t="str">
        <f t="shared" si="102"/>
        <v>-</v>
      </c>
      <c r="BI337" s="242" t="str">
        <f t="shared" si="119"/>
        <v>-</v>
      </c>
      <c r="BJ337" s="242" t="str">
        <f t="shared" si="103"/>
        <v>-</v>
      </c>
      <c r="BK337" s="242" t="str">
        <f t="shared" si="103"/>
        <v>-</v>
      </c>
      <c r="BL337" s="242" t="str">
        <f t="shared" si="103"/>
        <v>-</v>
      </c>
      <c r="BM337" s="245" t="str" cm="1">
        <f t="array" ref="BM337">IFERROR(INDEX($CD$38:$CD$41, $BT337), "-")</f>
        <v>-</v>
      </c>
      <c r="BN337" s="242" t="str" cm="1">
        <f t="array" ref="BN337">IFERROR(INDEX($CD$38:$CD$41, $BS337), "-")</f>
        <v>-</v>
      </c>
      <c r="BO337" s="242">
        <f t="shared" si="120"/>
        <v>0</v>
      </c>
      <c r="BP337" s="242">
        <f t="shared" si="121"/>
        <v>0</v>
      </c>
      <c r="BQ337" s="247" t="str">
        <f t="shared" si="104"/>
        <v>-</v>
      </c>
      <c r="BR337" s="247" t="str">
        <f t="shared" si="105"/>
        <v>-</v>
      </c>
      <c r="BS337" s="247" t="str">
        <f t="shared" si="106"/>
        <v>-</v>
      </c>
      <c r="BT337" s="247" t="str">
        <f t="shared" si="107"/>
        <v>-</v>
      </c>
      <c r="BU337" s="247">
        <f t="shared" si="122"/>
        <v>0</v>
      </c>
      <c r="BV337" s="247" t="str">
        <f t="shared" si="123"/>
        <v>-</v>
      </c>
      <c r="BW337" s="232"/>
      <c r="CF337" s="232"/>
    </row>
    <row r="338" spans="1:84" ht="12.75" customHeight="1" x14ac:dyDescent="0.2">
      <c r="A338" s="240"/>
      <c r="B338" s="228">
        <v>315</v>
      </c>
      <c r="C338" s="137"/>
      <c r="D338" s="65"/>
      <c r="E338" s="241" t="str">
        <f>IF(ISBLANK(D338), "", VLOOKUP(D338, Z!$A$2:$C$4127, 3, FALSE))</f>
        <v/>
      </c>
      <c r="F338" s="138"/>
      <c r="G338" s="120"/>
      <c r="H338" s="120"/>
      <c r="I338" s="120"/>
      <c r="J338" s="120"/>
      <c r="K338" s="139"/>
      <c r="L338" s="168"/>
      <c r="M338" s="139"/>
      <c r="N338" s="139"/>
      <c r="O338" s="242">
        <f t="shared" si="99"/>
        <v>0</v>
      </c>
      <c r="P338" s="139"/>
      <c r="Q338" s="242">
        <f t="shared" si="108"/>
        <v>0</v>
      </c>
      <c r="R338" s="242" t="str">
        <f t="shared" si="109"/>
        <v>-</v>
      </c>
      <c r="S338" s="140"/>
      <c r="T338" s="141"/>
      <c r="U338" s="120"/>
      <c r="V338" s="139"/>
      <c r="W338" s="166"/>
      <c r="X338" s="243">
        <f t="shared" si="110"/>
        <v>0</v>
      </c>
      <c r="Y338" s="140"/>
      <c r="Z338" s="141"/>
      <c r="AA338" s="139"/>
      <c r="AB338" s="120"/>
      <c r="AC338" s="139"/>
      <c r="AD338" s="166"/>
      <c r="AE338" s="243">
        <f t="shared" si="111"/>
        <v>0</v>
      </c>
      <c r="AF338" s="142"/>
      <c r="AG338" s="137"/>
      <c r="AH338" s="65"/>
      <c r="AI338" s="241" t="str">
        <f>IF(ISBLANK(AH338), "", VLOOKUP(AH338, Z!$A$2:$C$4127, 3, FALSE))</f>
        <v/>
      </c>
      <c r="AJ338" s="143"/>
      <c r="AK338" s="244">
        <f t="shared" si="112"/>
        <v>0</v>
      </c>
      <c r="AL338" s="232"/>
      <c r="AM338" s="242">
        <f t="shared" si="113"/>
        <v>0</v>
      </c>
      <c r="AN338" s="228">
        <f>15</f>
        <v>15</v>
      </c>
      <c r="AO338" s="228">
        <v>0.75</v>
      </c>
      <c r="AP338" s="242" t="str">
        <f t="shared" si="114"/>
        <v>-</v>
      </c>
      <c r="AQ338" s="242" t="str">
        <f t="shared" si="115"/>
        <v>-</v>
      </c>
      <c r="AR338" s="245" t="str" cm="1">
        <f t="array" ref="AR338">IF($AM$20="A",
IFERROR(INDEX($BZ$33:$CC$35, $BQ338,), "-"),
IFERROR(INDEX(($BZ$26:$CC$28,$BZ$29:$CC$31), $BQ338, , $BR338), "-"))</f>
        <v>-</v>
      </c>
      <c r="AS338" s="245"/>
      <c r="AT338" s="245"/>
      <c r="AU338" s="245"/>
      <c r="AV338" s="246" t="str" cm="1">
        <f t="array" ref="AV338">IF($AM$20="A",
IFERROR(INDEX($CE$33:$CE$35, $BQ338), "-"),
IFERROR(INDEX(($CE$26:$CE$28, $CE$29:$CE$31), $BQ338, , $BR338), "-"))</f>
        <v>-</v>
      </c>
      <c r="AW338" s="242" t="str">
        <f t="shared" si="116"/>
        <v>-</v>
      </c>
      <c r="AX338" s="242" t="str">
        <f t="shared" si="100"/>
        <v>-</v>
      </c>
      <c r="AY338" s="242" t="str">
        <f t="shared" si="100"/>
        <v>-</v>
      </c>
      <c r="AZ338" s="242" t="str">
        <f t="shared" si="100"/>
        <v>-</v>
      </c>
      <c r="BA338" s="242" t="str">
        <f t="shared" si="117"/>
        <v>-</v>
      </c>
      <c r="BB338" s="242" t="str">
        <f t="shared" si="101"/>
        <v>-</v>
      </c>
      <c r="BC338" s="242" t="str">
        <f t="shared" si="101"/>
        <v>-</v>
      </c>
      <c r="BD338" s="242" t="str">
        <f t="shared" si="101"/>
        <v>-</v>
      </c>
      <c r="BE338" s="242" t="str">
        <f t="shared" si="118"/>
        <v>-</v>
      </c>
      <c r="BF338" s="242" t="str">
        <f t="shared" si="102"/>
        <v>-</v>
      </c>
      <c r="BG338" s="242" t="str">
        <f t="shared" si="102"/>
        <v>-</v>
      </c>
      <c r="BH338" s="242" t="str">
        <f t="shared" si="102"/>
        <v>-</v>
      </c>
      <c r="BI338" s="242" t="str">
        <f t="shared" si="119"/>
        <v>-</v>
      </c>
      <c r="BJ338" s="242" t="str">
        <f t="shared" si="103"/>
        <v>-</v>
      </c>
      <c r="BK338" s="242" t="str">
        <f t="shared" si="103"/>
        <v>-</v>
      </c>
      <c r="BL338" s="242" t="str">
        <f t="shared" si="103"/>
        <v>-</v>
      </c>
      <c r="BM338" s="245" t="str" cm="1">
        <f t="array" ref="BM338">IFERROR(INDEX($CD$38:$CD$41, $BT338), "-")</f>
        <v>-</v>
      </c>
      <c r="BN338" s="242" t="str" cm="1">
        <f t="array" ref="BN338">IFERROR(INDEX($CD$38:$CD$41, $BS338), "-")</f>
        <v>-</v>
      </c>
      <c r="BO338" s="242">
        <f t="shared" si="120"/>
        <v>0</v>
      </c>
      <c r="BP338" s="242">
        <f t="shared" si="121"/>
        <v>0</v>
      </c>
      <c r="BQ338" s="247" t="str">
        <f t="shared" si="104"/>
        <v>-</v>
      </c>
      <c r="BR338" s="247" t="str">
        <f t="shared" si="105"/>
        <v>-</v>
      </c>
      <c r="BS338" s="247" t="str">
        <f t="shared" si="106"/>
        <v>-</v>
      </c>
      <c r="BT338" s="247" t="str">
        <f t="shared" si="107"/>
        <v>-</v>
      </c>
      <c r="BU338" s="247">
        <f t="shared" si="122"/>
        <v>0</v>
      </c>
      <c r="BV338" s="247" t="str">
        <f t="shared" si="123"/>
        <v>-</v>
      </c>
      <c r="BW338" s="232"/>
      <c r="CF338" s="232"/>
    </row>
    <row r="339" spans="1:84" ht="12.75" customHeight="1" x14ac:dyDescent="0.2">
      <c r="A339" s="240"/>
      <c r="B339" s="228">
        <v>316</v>
      </c>
      <c r="C339" s="137"/>
      <c r="D339" s="65"/>
      <c r="E339" s="241" t="str">
        <f>IF(ISBLANK(D339), "", VLOOKUP(D339, Z!$A$2:$C$4127, 3, FALSE))</f>
        <v/>
      </c>
      <c r="F339" s="138"/>
      <c r="G339" s="120"/>
      <c r="H339" s="120"/>
      <c r="I339" s="120"/>
      <c r="J339" s="120"/>
      <c r="K339" s="139"/>
      <c r="L339" s="168"/>
      <c r="M339" s="139"/>
      <c r="N339" s="139"/>
      <c r="O339" s="242">
        <f t="shared" si="99"/>
        <v>0</v>
      </c>
      <c r="P339" s="139"/>
      <c r="Q339" s="242">
        <f t="shared" si="108"/>
        <v>0</v>
      </c>
      <c r="R339" s="242" t="str">
        <f t="shared" si="109"/>
        <v>-</v>
      </c>
      <c r="S339" s="140"/>
      <c r="T339" s="141"/>
      <c r="U339" s="120"/>
      <c r="V339" s="139"/>
      <c r="W339" s="166"/>
      <c r="X339" s="243">
        <f t="shared" si="110"/>
        <v>0</v>
      </c>
      <c r="Y339" s="140"/>
      <c r="Z339" s="141"/>
      <c r="AA339" s="139"/>
      <c r="AB339" s="120"/>
      <c r="AC339" s="139"/>
      <c r="AD339" s="166"/>
      <c r="AE339" s="243">
        <f t="shared" si="111"/>
        <v>0</v>
      </c>
      <c r="AF339" s="142"/>
      <c r="AG339" s="137"/>
      <c r="AH339" s="65"/>
      <c r="AI339" s="241" t="str">
        <f>IF(ISBLANK(AH339), "", VLOOKUP(AH339, Z!$A$2:$C$4127, 3, FALSE))</f>
        <v/>
      </c>
      <c r="AJ339" s="143"/>
      <c r="AK339" s="244">
        <f t="shared" si="112"/>
        <v>0</v>
      </c>
      <c r="AL339" s="232"/>
      <c r="AM339" s="242">
        <f t="shared" si="113"/>
        <v>0</v>
      </c>
      <c r="AN339" s="228">
        <f>15</f>
        <v>15</v>
      </c>
      <c r="AO339" s="228">
        <v>0.75</v>
      </c>
      <c r="AP339" s="242" t="str">
        <f t="shared" si="114"/>
        <v>-</v>
      </c>
      <c r="AQ339" s="242" t="str">
        <f t="shared" si="115"/>
        <v>-</v>
      </c>
      <c r="AR339" s="245" t="str" cm="1">
        <f t="array" ref="AR339">IF($AM$20="A",
IFERROR(INDEX($BZ$33:$CC$35, $BQ339,), "-"),
IFERROR(INDEX(($BZ$26:$CC$28,$BZ$29:$CC$31), $BQ339, , $BR339), "-"))</f>
        <v>-</v>
      </c>
      <c r="AS339" s="245"/>
      <c r="AT339" s="245"/>
      <c r="AU339" s="245"/>
      <c r="AV339" s="246" t="str" cm="1">
        <f t="array" ref="AV339">IF($AM$20="A",
IFERROR(INDEX($CE$33:$CE$35, $BQ339), "-"),
IFERROR(INDEX(($CE$26:$CE$28, $CE$29:$CE$31), $BQ339, , $BR339), "-"))</f>
        <v>-</v>
      </c>
      <c r="AW339" s="242" t="str">
        <f t="shared" si="116"/>
        <v>-</v>
      </c>
      <c r="AX339" s="242" t="str">
        <f t="shared" si="100"/>
        <v>-</v>
      </c>
      <c r="AY339" s="242" t="str">
        <f t="shared" si="100"/>
        <v>-</v>
      </c>
      <c r="AZ339" s="242" t="str">
        <f t="shared" si="100"/>
        <v>-</v>
      </c>
      <c r="BA339" s="242" t="str">
        <f t="shared" si="117"/>
        <v>-</v>
      </c>
      <c r="BB339" s="242" t="str">
        <f t="shared" si="101"/>
        <v>-</v>
      </c>
      <c r="BC339" s="242" t="str">
        <f t="shared" si="101"/>
        <v>-</v>
      </c>
      <c r="BD339" s="242" t="str">
        <f t="shared" si="101"/>
        <v>-</v>
      </c>
      <c r="BE339" s="242" t="str">
        <f t="shared" si="118"/>
        <v>-</v>
      </c>
      <c r="BF339" s="242" t="str">
        <f t="shared" si="102"/>
        <v>-</v>
      </c>
      <c r="BG339" s="242" t="str">
        <f t="shared" si="102"/>
        <v>-</v>
      </c>
      <c r="BH339" s="242" t="str">
        <f t="shared" si="102"/>
        <v>-</v>
      </c>
      <c r="BI339" s="242" t="str">
        <f t="shared" si="119"/>
        <v>-</v>
      </c>
      <c r="BJ339" s="242" t="str">
        <f t="shared" si="103"/>
        <v>-</v>
      </c>
      <c r="BK339" s="242" t="str">
        <f t="shared" si="103"/>
        <v>-</v>
      </c>
      <c r="BL339" s="242" t="str">
        <f t="shared" si="103"/>
        <v>-</v>
      </c>
      <c r="BM339" s="245" t="str" cm="1">
        <f t="array" ref="BM339">IFERROR(INDEX($CD$38:$CD$41, $BT339), "-")</f>
        <v>-</v>
      </c>
      <c r="BN339" s="242" t="str" cm="1">
        <f t="array" ref="BN339">IFERROR(INDEX($CD$38:$CD$41, $BS339), "-")</f>
        <v>-</v>
      </c>
      <c r="BO339" s="242">
        <f t="shared" si="120"/>
        <v>0</v>
      </c>
      <c r="BP339" s="242">
        <f t="shared" si="121"/>
        <v>0</v>
      </c>
      <c r="BQ339" s="247" t="str">
        <f t="shared" si="104"/>
        <v>-</v>
      </c>
      <c r="BR339" s="247" t="str">
        <f t="shared" si="105"/>
        <v>-</v>
      </c>
      <c r="BS339" s="247" t="str">
        <f t="shared" si="106"/>
        <v>-</v>
      </c>
      <c r="BT339" s="247" t="str">
        <f t="shared" si="107"/>
        <v>-</v>
      </c>
      <c r="BU339" s="247">
        <f t="shared" si="122"/>
        <v>0</v>
      </c>
      <c r="BV339" s="247" t="str">
        <f t="shared" si="123"/>
        <v>-</v>
      </c>
      <c r="BW339" s="232"/>
      <c r="CF339" s="232"/>
    </row>
    <row r="340" spans="1:84" ht="12.75" customHeight="1" x14ac:dyDescent="0.2">
      <c r="A340" s="240"/>
      <c r="B340" s="228">
        <v>317</v>
      </c>
      <c r="C340" s="137"/>
      <c r="D340" s="65"/>
      <c r="E340" s="241" t="str">
        <f>IF(ISBLANK(D340), "", VLOOKUP(D340, Z!$A$2:$C$4127, 3, FALSE))</f>
        <v/>
      </c>
      <c r="F340" s="138"/>
      <c r="G340" s="120"/>
      <c r="H340" s="120"/>
      <c r="I340" s="120"/>
      <c r="J340" s="120"/>
      <c r="K340" s="139"/>
      <c r="L340" s="168"/>
      <c r="M340" s="139"/>
      <c r="N340" s="139"/>
      <c r="O340" s="242">
        <f t="shared" si="99"/>
        <v>0</v>
      </c>
      <c r="P340" s="139"/>
      <c r="Q340" s="242">
        <f t="shared" si="108"/>
        <v>0</v>
      </c>
      <c r="R340" s="242" t="str">
        <f t="shared" si="109"/>
        <v>-</v>
      </c>
      <c r="S340" s="140"/>
      <c r="T340" s="141"/>
      <c r="U340" s="120"/>
      <c r="V340" s="139"/>
      <c r="W340" s="166"/>
      <c r="X340" s="243">
        <f t="shared" si="110"/>
        <v>0</v>
      </c>
      <c r="Y340" s="140"/>
      <c r="Z340" s="141"/>
      <c r="AA340" s="139"/>
      <c r="AB340" s="120"/>
      <c r="AC340" s="139"/>
      <c r="AD340" s="166"/>
      <c r="AE340" s="243">
        <f t="shared" si="111"/>
        <v>0</v>
      </c>
      <c r="AF340" s="142"/>
      <c r="AG340" s="137"/>
      <c r="AH340" s="65"/>
      <c r="AI340" s="241" t="str">
        <f>IF(ISBLANK(AH340), "", VLOOKUP(AH340, Z!$A$2:$C$4127, 3, FALSE))</f>
        <v/>
      </c>
      <c r="AJ340" s="143"/>
      <c r="AK340" s="244">
        <f t="shared" si="112"/>
        <v>0</v>
      </c>
      <c r="AL340" s="232"/>
      <c r="AM340" s="242">
        <f t="shared" si="113"/>
        <v>0</v>
      </c>
      <c r="AN340" s="228">
        <f>15</f>
        <v>15</v>
      </c>
      <c r="AO340" s="228">
        <v>0.75</v>
      </c>
      <c r="AP340" s="242" t="str">
        <f t="shared" si="114"/>
        <v>-</v>
      </c>
      <c r="AQ340" s="242" t="str">
        <f t="shared" si="115"/>
        <v>-</v>
      </c>
      <c r="AR340" s="245" t="str" cm="1">
        <f t="array" ref="AR340">IF($AM$20="A",
IFERROR(INDEX($BZ$33:$CC$35, $BQ340,), "-"),
IFERROR(INDEX(($BZ$26:$CC$28,$BZ$29:$CC$31), $BQ340, , $BR340), "-"))</f>
        <v>-</v>
      </c>
      <c r="AS340" s="245"/>
      <c r="AT340" s="245"/>
      <c r="AU340" s="245"/>
      <c r="AV340" s="246" t="str" cm="1">
        <f t="array" ref="AV340">IF($AM$20="A",
IFERROR(INDEX($CE$33:$CE$35, $BQ340), "-"),
IFERROR(INDEX(($CE$26:$CE$28, $CE$29:$CE$31), $BQ340, , $BR340), "-"))</f>
        <v>-</v>
      </c>
      <c r="AW340" s="242" t="str">
        <f t="shared" si="116"/>
        <v>-</v>
      </c>
      <c r="AX340" s="242" t="str">
        <f t="shared" si="100"/>
        <v>-</v>
      </c>
      <c r="AY340" s="242" t="str">
        <f t="shared" si="100"/>
        <v>-</v>
      </c>
      <c r="AZ340" s="242" t="str">
        <f t="shared" si="100"/>
        <v>-</v>
      </c>
      <c r="BA340" s="242" t="str">
        <f t="shared" si="117"/>
        <v>-</v>
      </c>
      <c r="BB340" s="242" t="str">
        <f t="shared" si="101"/>
        <v>-</v>
      </c>
      <c r="BC340" s="242" t="str">
        <f t="shared" si="101"/>
        <v>-</v>
      </c>
      <c r="BD340" s="242" t="str">
        <f t="shared" si="101"/>
        <v>-</v>
      </c>
      <c r="BE340" s="242" t="str">
        <f t="shared" si="118"/>
        <v>-</v>
      </c>
      <c r="BF340" s="242" t="str">
        <f t="shared" si="102"/>
        <v>-</v>
      </c>
      <c r="BG340" s="242" t="str">
        <f t="shared" si="102"/>
        <v>-</v>
      </c>
      <c r="BH340" s="242" t="str">
        <f t="shared" si="102"/>
        <v>-</v>
      </c>
      <c r="BI340" s="242" t="str">
        <f t="shared" si="119"/>
        <v>-</v>
      </c>
      <c r="BJ340" s="242" t="str">
        <f t="shared" si="103"/>
        <v>-</v>
      </c>
      <c r="BK340" s="242" t="str">
        <f t="shared" si="103"/>
        <v>-</v>
      </c>
      <c r="BL340" s="242" t="str">
        <f t="shared" si="103"/>
        <v>-</v>
      </c>
      <c r="BM340" s="245" t="str" cm="1">
        <f t="array" ref="BM340">IFERROR(INDEX($CD$38:$CD$41, $BT340), "-")</f>
        <v>-</v>
      </c>
      <c r="BN340" s="242" t="str" cm="1">
        <f t="array" ref="BN340">IFERROR(INDEX($CD$38:$CD$41, $BS340), "-")</f>
        <v>-</v>
      </c>
      <c r="BO340" s="242">
        <f t="shared" si="120"/>
        <v>0</v>
      </c>
      <c r="BP340" s="242">
        <f t="shared" si="121"/>
        <v>0</v>
      </c>
      <c r="BQ340" s="247" t="str">
        <f t="shared" si="104"/>
        <v>-</v>
      </c>
      <c r="BR340" s="247" t="str">
        <f t="shared" si="105"/>
        <v>-</v>
      </c>
      <c r="BS340" s="247" t="str">
        <f t="shared" si="106"/>
        <v>-</v>
      </c>
      <c r="BT340" s="247" t="str">
        <f t="shared" si="107"/>
        <v>-</v>
      </c>
      <c r="BU340" s="247">
        <f t="shared" si="122"/>
        <v>0</v>
      </c>
      <c r="BV340" s="247" t="str">
        <f t="shared" si="123"/>
        <v>-</v>
      </c>
      <c r="BW340" s="232"/>
      <c r="CF340" s="232"/>
    </row>
    <row r="341" spans="1:84" ht="12.75" customHeight="1" x14ac:dyDescent="0.2">
      <c r="A341" s="240"/>
      <c r="B341" s="228">
        <v>318</v>
      </c>
      <c r="C341" s="137"/>
      <c r="D341" s="65"/>
      <c r="E341" s="241" t="str">
        <f>IF(ISBLANK(D341), "", VLOOKUP(D341, Z!$A$2:$C$4127, 3, FALSE))</f>
        <v/>
      </c>
      <c r="F341" s="138"/>
      <c r="G341" s="120"/>
      <c r="H341" s="120"/>
      <c r="I341" s="120"/>
      <c r="J341" s="120"/>
      <c r="K341" s="139"/>
      <c r="L341" s="168"/>
      <c r="M341" s="139"/>
      <c r="N341" s="139"/>
      <c r="O341" s="242">
        <f t="shared" si="99"/>
        <v>0</v>
      </c>
      <c r="P341" s="139"/>
      <c r="Q341" s="242">
        <f t="shared" si="108"/>
        <v>0</v>
      </c>
      <c r="R341" s="242" t="str">
        <f t="shared" si="109"/>
        <v>-</v>
      </c>
      <c r="S341" s="140"/>
      <c r="T341" s="141"/>
      <c r="U341" s="120"/>
      <c r="V341" s="139"/>
      <c r="W341" s="166"/>
      <c r="X341" s="243">
        <f t="shared" si="110"/>
        <v>0</v>
      </c>
      <c r="Y341" s="140"/>
      <c r="Z341" s="141"/>
      <c r="AA341" s="139"/>
      <c r="AB341" s="120"/>
      <c r="AC341" s="139"/>
      <c r="AD341" s="166"/>
      <c r="AE341" s="243">
        <f t="shared" si="111"/>
        <v>0</v>
      </c>
      <c r="AF341" s="142"/>
      <c r="AG341" s="137"/>
      <c r="AH341" s="65"/>
      <c r="AI341" s="241" t="str">
        <f>IF(ISBLANK(AH341), "", VLOOKUP(AH341, Z!$A$2:$C$4127, 3, FALSE))</f>
        <v/>
      </c>
      <c r="AJ341" s="143"/>
      <c r="AK341" s="244">
        <f t="shared" si="112"/>
        <v>0</v>
      </c>
      <c r="AL341" s="232"/>
      <c r="AM341" s="242">
        <f t="shared" si="113"/>
        <v>0</v>
      </c>
      <c r="AN341" s="228">
        <f>15</f>
        <v>15</v>
      </c>
      <c r="AO341" s="228">
        <v>0.75</v>
      </c>
      <c r="AP341" s="242" t="str">
        <f t="shared" si="114"/>
        <v>-</v>
      </c>
      <c r="AQ341" s="242" t="str">
        <f t="shared" si="115"/>
        <v>-</v>
      </c>
      <c r="AR341" s="245" t="str" cm="1">
        <f t="array" ref="AR341">IF($AM$20="A",
IFERROR(INDEX($BZ$33:$CC$35, $BQ341,), "-"),
IFERROR(INDEX(($BZ$26:$CC$28,$BZ$29:$CC$31), $BQ341, , $BR341), "-"))</f>
        <v>-</v>
      </c>
      <c r="AS341" s="245"/>
      <c r="AT341" s="245"/>
      <c r="AU341" s="245"/>
      <c r="AV341" s="246" t="str" cm="1">
        <f t="array" ref="AV341">IF($AM$20="A",
IFERROR(INDEX($CE$33:$CE$35, $BQ341), "-"),
IFERROR(INDEX(($CE$26:$CE$28, $CE$29:$CE$31), $BQ341, , $BR341), "-"))</f>
        <v>-</v>
      </c>
      <c r="AW341" s="242" t="str">
        <f t="shared" si="116"/>
        <v>-</v>
      </c>
      <c r="AX341" s="242" t="str">
        <f t="shared" si="100"/>
        <v>-</v>
      </c>
      <c r="AY341" s="242" t="str">
        <f t="shared" si="100"/>
        <v>-</v>
      </c>
      <c r="AZ341" s="242" t="str">
        <f t="shared" si="100"/>
        <v>-</v>
      </c>
      <c r="BA341" s="242" t="str">
        <f t="shared" si="117"/>
        <v>-</v>
      </c>
      <c r="BB341" s="242" t="str">
        <f t="shared" si="101"/>
        <v>-</v>
      </c>
      <c r="BC341" s="242" t="str">
        <f t="shared" si="101"/>
        <v>-</v>
      </c>
      <c r="BD341" s="242" t="str">
        <f t="shared" si="101"/>
        <v>-</v>
      </c>
      <c r="BE341" s="242" t="str">
        <f t="shared" si="118"/>
        <v>-</v>
      </c>
      <c r="BF341" s="242" t="str">
        <f t="shared" si="102"/>
        <v>-</v>
      </c>
      <c r="BG341" s="242" t="str">
        <f t="shared" si="102"/>
        <v>-</v>
      </c>
      <c r="BH341" s="242" t="str">
        <f t="shared" si="102"/>
        <v>-</v>
      </c>
      <c r="BI341" s="242" t="str">
        <f t="shared" si="119"/>
        <v>-</v>
      </c>
      <c r="BJ341" s="242" t="str">
        <f t="shared" si="103"/>
        <v>-</v>
      </c>
      <c r="BK341" s="242" t="str">
        <f t="shared" si="103"/>
        <v>-</v>
      </c>
      <c r="BL341" s="242" t="str">
        <f t="shared" si="103"/>
        <v>-</v>
      </c>
      <c r="BM341" s="245" t="str" cm="1">
        <f t="array" ref="BM341">IFERROR(INDEX($CD$38:$CD$41, $BT341), "-")</f>
        <v>-</v>
      </c>
      <c r="BN341" s="242" t="str" cm="1">
        <f t="array" ref="BN341">IFERROR(INDEX($CD$38:$CD$41, $BS341), "-")</f>
        <v>-</v>
      </c>
      <c r="BO341" s="242">
        <f t="shared" si="120"/>
        <v>0</v>
      </c>
      <c r="BP341" s="242">
        <f t="shared" si="121"/>
        <v>0</v>
      </c>
      <c r="BQ341" s="247" t="str">
        <f t="shared" si="104"/>
        <v>-</v>
      </c>
      <c r="BR341" s="247" t="str">
        <f t="shared" si="105"/>
        <v>-</v>
      </c>
      <c r="BS341" s="247" t="str">
        <f t="shared" si="106"/>
        <v>-</v>
      </c>
      <c r="BT341" s="247" t="str">
        <f t="shared" si="107"/>
        <v>-</v>
      </c>
      <c r="BU341" s="247">
        <f t="shared" si="122"/>
        <v>0</v>
      </c>
      <c r="BV341" s="247" t="str">
        <f t="shared" si="123"/>
        <v>-</v>
      </c>
      <c r="BW341" s="232"/>
      <c r="CF341" s="232"/>
    </row>
    <row r="342" spans="1:84" ht="12.75" customHeight="1" x14ac:dyDescent="0.2">
      <c r="A342" s="240"/>
      <c r="B342" s="228">
        <v>319</v>
      </c>
      <c r="C342" s="137"/>
      <c r="D342" s="65"/>
      <c r="E342" s="241" t="str">
        <f>IF(ISBLANK(D342), "", VLOOKUP(D342, Z!$A$2:$C$4127, 3, FALSE))</f>
        <v/>
      </c>
      <c r="F342" s="138"/>
      <c r="G342" s="120"/>
      <c r="H342" s="120"/>
      <c r="I342" s="120"/>
      <c r="J342" s="120"/>
      <c r="K342" s="139"/>
      <c r="L342" s="168"/>
      <c r="M342" s="139"/>
      <c r="N342" s="139"/>
      <c r="O342" s="242">
        <f t="shared" si="99"/>
        <v>0</v>
      </c>
      <c r="P342" s="139"/>
      <c r="Q342" s="242">
        <f t="shared" si="108"/>
        <v>0</v>
      </c>
      <c r="R342" s="242" t="str">
        <f t="shared" si="109"/>
        <v>-</v>
      </c>
      <c r="S342" s="140"/>
      <c r="T342" s="141"/>
      <c r="U342" s="120"/>
      <c r="V342" s="139"/>
      <c r="W342" s="166"/>
      <c r="X342" s="243">
        <f t="shared" si="110"/>
        <v>0</v>
      </c>
      <c r="Y342" s="140"/>
      <c r="Z342" s="141"/>
      <c r="AA342" s="139"/>
      <c r="AB342" s="120"/>
      <c r="AC342" s="139"/>
      <c r="AD342" s="166"/>
      <c r="AE342" s="243">
        <f t="shared" si="111"/>
        <v>0</v>
      </c>
      <c r="AF342" s="142"/>
      <c r="AG342" s="137"/>
      <c r="AH342" s="65"/>
      <c r="AI342" s="241" t="str">
        <f>IF(ISBLANK(AH342), "", VLOOKUP(AH342, Z!$A$2:$C$4127, 3, FALSE))</f>
        <v/>
      </c>
      <c r="AJ342" s="143"/>
      <c r="AK342" s="244">
        <f t="shared" si="112"/>
        <v>0</v>
      </c>
      <c r="AL342" s="232"/>
      <c r="AM342" s="242">
        <f t="shared" si="113"/>
        <v>0</v>
      </c>
      <c r="AN342" s="228">
        <f>15</f>
        <v>15</v>
      </c>
      <c r="AO342" s="228">
        <v>0.75</v>
      </c>
      <c r="AP342" s="242" t="str">
        <f t="shared" si="114"/>
        <v>-</v>
      </c>
      <c r="AQ342" s="242" t="str">
        <f t="shared" si="115"/>
        <v>-</v>
      </c>
      <c r="AR342" s="245" t="str" cm="1">
        <f t="array" ref="AR342">IF($AM$20="A",
IFERROR(INDEX($BZ$33:$CC$35, $BQ342,), "-"),
IFERROR(INDEX(($BZ$26:$CC$28,$BZ$29:$CC$31), $BQ342, , $BR342), "-"))</f>
        <v>-</v>
      </c>
      <c r="AS342" s="245"/>
      <c r="AT342" s="245"/>
      <c r="AU342" s="245"/>
      <c r="AV342" s="246" t="str" cm="1">
        <f t="array" ref="AV342">IF($AM$20="A",
IFERROR(INDEX($CE$33:$CE$35, $BQ342), "-"),
IFERROR(INDEX(($CE$26:$CE$28, $CE$29:$CE$31), $BQ342, , $BR342), "-"))</f>
        <v>-</v>
      </c>
      <c r="AW342" s="242" t="str">
        <f t="shared" si="116"/>
        <v>-</v>
      </c>
      <c r="AX342" s="242" t="str">
        <f t="shared" si="100"/>
        <v>-</v>
      </c>
      <c r="AY342" s="242" t="str">
        <f t="shared" si="100"/>
        <v>-</v>
      </c>
      <c r="AZ342" s="242" t="str">
        <f t="shared" si="100"/>
        <v>-</v>
      </c>
      <c r="BA342" s="242" t="str">
        <f t="shared" si="117"/>
        <v>-</v>
      </c>
      <c r="BB342" s="242" t="str">
        <f t="shared" si="101"/>
        <v>-</v>
      </c>
      <c r="BC342" s="242" t="str">
        <f t="shared" si="101"/>
        <v>-</v>
      </c>
      <c r="BD342" s="242" t="str">
        <f t="shared" si="101"/>
        <v>-</v>
      </c>
      <c r="BE342" s="242" t="str">
        <f t="shared" si="118"/>
        <v>-</v>
      </c>
      <c r="BF342" s="242" t="str">
        <f t="shared" si="102"/>
        <v>-</v>
      </c>
      <c r="BG342" s="242" t="str">
        <f t="shared" si="102"/>
        <v>-</v>
      </c>
      <c r="BH342" s="242" t="str">
        <f t="shared" si="102"/>
        <v>-</v>
      </c>
      <c r="BI342" s="242" t="str">
        <f t="shared" si="119"/>
        <v>-</v>
      </c>
      <c r="BJ342" s="242" t="str">
        <f t="shared" si="103"/>
        <v>-</v>
      </c>
      <c r="BK342" s="242" t="str">
        <f t="shared" si="103"/>
        <v>-</v>
      </c>
      <c r="BL342" s="242" t="str">
        <f t="shared" si="103"/>
        <v>-</v>
      </c>
      <c r="BM342" s="245" t="str" cm="1">
        <f t="array" ref="BM342">IFERROR(INDEX($CD$38:$CD$41, $BT342), "-")</f>
        <v>-</v>
      </c>
      <c r="BN342" s="242" t="str" cm="1">
        <f t="array" ref="BN342">IFERROR(INDEX($CD$38:$CD$41, $BS342), "-")</f>
        <v>-</v>
      </c>
      <c r="BO342" s="242">
        <f t="shared" si="120"/>
        <v>0</v>
      </c>
      <c r="BP342" s="242">
        <f t="shared" si="121"/>
        <v>0</v>
      </c>
      <c r="BQ342" s="247" t="str">
        <f t="shared" si="104"/>
        <v>-</v>
      </c>
      <c r="BR342" s="247" t="str">
        <f t="shared" si="105"/>
        <v>-</v>
      </c>
      <c r="BS342" s="247" t="str">
        <f t="shared" si="106"/>
        <v>-</v>
      </c>
      <c r="BT342" s="247" t="str">
        <f t="shared" si="107"/>
        <v>-</v>
      </c>
      <c r="BU342" s="247">
        <f t="shared" si="122"/>
        <v>0</v>
      </c>
      <c r="BV342" s="247" t="str">
        <f t="shared" si="123"/>
        <v>-</v>
      </c>
      <c r="BW342" s="232"/>
      <c r="CF342" s="232"/>
    </row>
    <row r="343" spans="1:84" ht="12.75" customHeight="1" x14ac:dyDescent="0.2">
      <c r="A343" s="240"/>
      <c r="B343" s="228">
        <v>320</v>
      </c>
      <c r="C343" s="137"/>
      <c r="D343" s="65"/>
      <c r="E343" s="241" t="str">
        <f>IF(ISBLANK(D343), "", VLOOKUP(D343, Z!$A$2:$C$4127, 3, FALSE))</f>
        <v/>
      </c>
      <c r="F343" s="138"/>
      <c r="G343" s="120"/>
      <c r="H343" s="120"/>
      <c r="I343" s="120"/>
      <c r="J343" s="120"/>
      <c r="K343" s="139"/>
      <c r="L343" s="168"/>
      <c r="M343" s="139"/>
      <c r="N343" s="139"/>
      <c r="O343" s="242">
        <f t="shared" si="99"/>
        <v>0</v>
      </c>
      <c r="P343" s="139"/>
      <c r="Q343" s="242">
        <f t="shared" si="108"/>
        <v>0</v>
      </c>
      <c r="R343" s="242" t="str">
        <f t="shared" si="109"/>
        <v>-</v>
      </c>
      <c r="S343" s="140"/>
      <c r="T343" s="141"/>
      <c r="U343" s="120"/>
      <c r="V343" s="139"/>
      <c r="W343" s="166"/>
      <c r="X343" s="243">
        <f t="shared" si="110"/>
        <v>0</v>
      </c>
      <c r="Y343" s="140"/>
      <c r="Z343" s="141"/>
      <c r="AA343" s="139"/>
      <c r="AB343" s="120"/>
      <c r="AC343" s="139"/>
      <c r="AD343" s="166"/>
      <c r="AE343" s="243">
        <f t="shared" si="111"/>
        <v>0</v>
      </c>
      <c r="AF343" s="142"/>
      <c r="AG343" s="137"/>
      <c r="AH343" s="65"/>
      <c r="AI343" s="241" t="str">
        <f>IF(ISBLANK(AH343), "", VLOOKUP(AH343, Z!$A$2:$C$4127, 3, FALSE))</f>
        <v/>
      </c>
      <c r="AJ343" s="143"/>
      <c r="AK343" s="244">
        <f t="shared" si="112"/>
        <v>0</v>
      </c>
      <c r="AL343" s="232"/>
      <c r="AM343" s="242">
        <f t="shared" si="113"/>
        <v>0</v>
      </c>
      <c r="AN343" s="228">
        <f>15</f>
        <v>15</v>
      </c>
      <c r="AO343" s="228">
        <v>0.75</v>
      </c>
      <c r="AP343" s="242" t="str">
        <f t="shared" si="114"/>
        <v>-</v>
      </c>
      <c r="AQ343" s="242" t="str">
        <f t="shared" si="115"/>
        <v>-</v>
      </c>
      <c r="AR343" s="245" t="str" cm="1">
        <f t="array" ref="AR343">IF($AM$20="A",
IFERROR(INDEX($BZ$33:$CC$35, $BQ343,), "-"),
IFERROR(INDEX(($BZ$26:$CC$28,$BZ$29:$CC$31), $BQ343, , $BR343), "-"))</f>
        <v>-</v>
      </c>
      <c r="AS343" s="245"/>
      <c r="AT343" s="245"/>
      <c r="AU343" s="245"/>
      <c r="AV343" s="246" t="str" cm="1">
        <f t="array" ref="AV343">IF($AM$20="A",
IFERROR(INDEX($CE$33:$CE$35, $BQ343), "-"),
IFERROR(INDEX(($CE$26:$CE$28, $CE$29:$CE$31), $BQ343, , $BR343), "-"))</f>
        <v>-</v>
      </c>
      <c r="AW343" s="242" t="str">
        <f t="shared" si="116"/>
        <v>-</v>
      </c>
      <c r="AX343" s="242" t="str">
        <f t="shared" si="100"/>
        <v>-</v>
      </c>
      <c r="AY343" s="242" t="str">
        <f t="shared" si="100"/>
        <v>-</v>
      </c>
      <c r="AZ343" s="242" t="str">
        <f t="shared" si="100"/>
        <v>-</v>
      </c>
      <c r="BA343" s="242" t="str">
        <f t="shared" si="117"/>
        <v>-</v>
      </c>
      <c r="BB343" s="242" t="str">
        <f t="shared" si="101"/>
        <v>-</v>
      </c>
      <c r="BC343" s="242" t="str">
        <f t="shared" si="101"/>
        <v>-</v>
      </c>
      <c r="BD343" s="242" t="str">
        <f t="shared" si="101"/>
        <v>-</v>
      </c>
      <c r="BE343" s="242" t="str">
        <f t="shared" si="118"/>
        <v>-</v>
      </c>
      <c r="BF343" s="242" t="str">
        <f t="shared" si="102"/>
        <v>-</v>
      </c>
      <c r="BG343" s="242" t="str">
        <f t="shared" si="102"/>
        <v>-</v>
      </c>
      <c r="BH343" s="242" t="str">
        <f t="shared" si="102"/>
        <v>-</v>
      </c>
      <c r="BI343" s="242" t="str">
        <f t="shared" si="119"/>
        <v>-</v>
      </c>
      <c r="BJ343" s="242" t="str">
        <f t="shared" si="103"/>
        <v>-</v>
      </c>
      <c r="BK343" s="242" t="str">
        <f t="shared" si="103"/>
        <v>-</v>
      </c>
      <c r="BL343" s="242" t="str">
        <f t="shared" si="103"/>
        <v>-</v>
      </c>
      <c r="BM343" s="245" t="str" cm="1">
        <f t="array" ref="BM343">IFERROR(INDEX($CD$38:$CD$41, $BT343), "-")</f>
        <v>-</v>
      </c>
      <c r="BN343" s="242" t="str" cm="1">
        <f t="array" ref="BN343">IFERROR(INDEX($CD$38:$CD$41, $BS343), "-")</f>
        <v>-</v>
      </c>
      <c r="BO343" s="242">
        <f t="shared" si="120"/>
        <v>0</v>
      </c>
      <c r="BP343" s="242">
        <f t="shared" si="121"/>
        <v>0</v>
      </c>
      <c r="BQ343" s="247" t="str">
        <f t="shared" si="104"/>
        <v>-</v>
      </c>
      <c r="BR343" s="247" t="str">
        <f t="shared" si="105"/>
        <v>-</v>
      </c>
      <c r="BS343" s="247" t="str">
        <f t="shared" si="106"/>
        <v>-</v>
      </c>
      <c r="BT343" s="247" t="str">
        <f t="shared" si="107"/>
        <v>-</v>
      </c>
      <c r="BU343" s="247">
        <f t="shared" si="122"/>
        <v>0</v>
      </c>
      <c r="BV343" s="247" t="str">
        <f t="shared" si="123"/>
        <v>-</v>
      </c>
      <c r="BW343" s="232"/>
      <c r="CF343" s="232"/>
    </row>
    <row r="344" spans="1:84" ht="12.75" customHeight="1" x14ac:dyDescent="0.2">
      <c r="A344" s="240"/>
      <c r="B344" s="228">
        <v>321</v>
      </c>
      <c r="C344" s="137"/>
      <c r="D344" s="65"/>
      <c r="E344" s="241" t="str">
        <f>IF(ISBLANK(D344), "", VLOOKUP(D344, Z!$A$2:$C$4127, 3, FALSE))</f>
        <v/>
      </c>
      <c r="F344" s="138"/>
      <c r="G344" s="120"/>
      <c r="H344" s="120"/>
      <c r="I344" s="120"/>
      <c r="J344" s="120"/>
      <c r="K344" s="139"/>
      <c r="L344" s="168"/>
      <c r="M344" s="139"/>
      <c r="N344" s="139"/>
      <c r="O344" s="242">
        <f t="shared" ref="O344:O407" si="124">IFERROR(M344 / (1.18*N344), 0)</f>
        <v>0</v>
      </c>
      <c r="P344" s="139"/>
      <c r="Q344" s="242">
        <f t="shared" si="108"/>
        <v>0</v>
      </c>
      <c r="R344" s="242" t="str">
        <f t="shared" si="109"/>
        <v>-</v>
      </c>
      <c r="S344" s="140"/>
      <c r="T344" s="141"/>
      <c r="U344" s="120"/>
      <c r="V344" s="139"/>
      <c r="W344" s="166"/>
      <c r="X344" s="243">
        <f t="shared" si="110"/>
        <v>0</v>
      </c>
      <c r="Y344" s="140"/>
      <c r="Z344" s="141"/>
      <c r="AA344" s="139"/>
      <c r="AB344" s="120"/>
      <c r="AC344" s="139"/>
      <c r="AD344" s="166"/>
      <c r="AE344" s="243">
        <f t="shared" si="111"/>
        <v>0</v>
      </c>
      <c r="AF344" s="142"/>
      <c r="AG344" s="137"/>
      <c r="AH344" s="65"/>
      <c r="AI344" s="241" t="str">
        <f>IF(ISBLANK(AH344), "", VLOOKUP(AH344, Z!$A$2:$C$4127, 3, FALSE))</f>
        <v/>
      </c>
      <c r="AJ344" s="143"/>
      <c r="AK344" s="244">
        <f t="shared" si="112"/>
        <v>0</v>
      </c>
      <c r="AL344" s="232"/>
      <c r="AM344" s="242">
        <f t="shared" si="113"/>
        <v>0</v>
      </c>
      <c r="AN344" s="228">
        <f>15</f>
        <v>15</v>
      </c>
      <c r="AO344" s="228">
        <v>0.75</v>
      </c>
      <c r="AP344" s="242" t="str">
        <f t="shared" si="114"/>
        <v>-</v>
      </c>
      <c r="AQ344" s="242" t="str">
        <f t="shared" si="115"/>
        <v>-</v>
      </c>
      <c r="AR344" s="245" t="str" cm="1">
        <f t="array" ref="AR344">IF($AM$20="A",
IFERROR(INDEX($BZ$33:$CC$35, $BQ344,), "-"),
IFERROR(INDEX(($BZ$26:$CC$28,$BZ$29:$CC$31), $BQ344, , $BR344), "-"))</f>
        <v>-</v>
      </c>
      <c r="AS344" s="245"/>
      <c r="AT344" s="245"/>
      <c r="AU344" s="245"/>
      <c r="AV344" s="246" t="str" cm="1">
        <f t="array" ref="AV344">IF($AM$20="A",
IFERROR(INDEX($CE$33:$CE$35, $BQ344), "-"),
IFERROR(INDEX(($CE$26:$CE$28, $CE$29:$CE$31), $BQ344, , $BR344), "-"))</f>
        <v>-</v>
      </c>
      <c r="AW344" s="242" t="str">
        <f t="shared" si="116"/>
        <v>-</v>
      </c>
      <c r="AX344" s="242" t="str">
        <f t="shared" si="116"/>
        <v>-</v>
      </c>
      <c r="AY344" s="242" t="str">
        <f t="shared" si="116"/>
        <v>-</v>
      </c>
      <c r="AZ344" s="242" t="str">
        <f t="shared" si="116"/>
        <v>-</v>
      </c>
      <c r="BA344" s="242" t="str">
        <f t="shared" si="117"/>
        <v>-</v>
      </c>
      <c r="BB344" s="242" t="str">
        <f t="shared" si="117"/>
        <v>-</v>
      </c>
      <c r="BC344" s="242" t="str">
        <f t="shared" si="117"/>
        <v>-</v>
      </c>
      <c r="BD344" s="242" t="str">
        <f t="shared" si="117"/>
        <v>-</v>
      </c>
      <c r="BE344" s="242" t="str">
        <f t="shared" si="118"/>
        <v>-</v>
      </c>
      <c r="BF344" s="242" t="str">
        <f t="shared" si="118"/>
        <v>-</v>
      </c>
      <c r="BG344" s="242" t="str">
        <f t="shared" si="118"/>
        <v>-</v>
      </c>
      <c r="BH344" s="242" t="str">
        <f t="shared" si="118"/>
        <v>-</v>
      </c>
      <c r="BI344" s="242" t="str">
        <f t="shared" si="119"/>
        <v>-</v>
      </c>
      <c r="BJ344" s="242" t="str">
        <f t="shared" si="119"/>
        <v>-</v>
      </c>
      <c r="BK344" s="242" t="str">
        <f t="shared" si="119"/>
        <v>-</v>
      </c>
      <c r="BL344" s="242" t="str">
        <f t="shared" si="119"/>
        <v>-</v>
      </c>
      <c r="BM344" s="245" t="str" cm="1">
        <f t="array" ref="BM344">IFERROR(INDEX($CD$38:$CD$41, $BT344), "-")</f>
        <v>-</v>
      </c>
      <c r="BN344" s="242" t="str" cm="1">
        <f t="array" ref="BN344">IFERROR(INDEX($CD$38:$CD$41, $BS344), "-")</f>
        <v>-</v>
      </c>
      <c r="BO344" s="242">
        <f t="shared" si="120"/>
        <v>0</v>
      </c>
      <c r="BP344" s="242">
        <f t="shared" si="121"/>
        <v>0</v>
      </c>
      <c r="BQ344" s="247" t="str">
        <f t="shared" ref="BQ344:BQ407" si="125">IF($AM$20="A",
IFERROR(MATCH($I344,INDEX(Kat_A,,1),0),IFERROR(MATCH($I344,INDEX(Kat_A,,2),0),IFERROR(MATCH($I344,INDEX(Kat_A,,3),0),"-"))),
IFERROR(MATCH($G344,INDEX(Kat_B,,1),0),IFERROR(MATCH($G344,INDEX(Kat_B,,2),0),IFERROR(MATCH($G344,INDEX(Kat_B,,3),0),"-")))
)</f>
        <v>-</v>
      </c>
      <c r="BR344" s="247" t="str">
        <f t="shared" ref="BR344:BR407" si="126">IF($AM$20="A",
IFERROR(MATCH($J344,INDEX(Sys_A,,1),0),IFERROR(MATCH($J344,INDEX(Sys_A,,2),0),IFERROR(MATCH($J344,INDEX(Sys_A,,3),0),"-"))),
IFERROR(MATCH($H344,INDEX(Sys_B,,1),0),IFERROR(MATCH($H344,INDEX(Sys_B,,2),0),IFERROR(MATCH($H344,INDEX(Sys_B,,3),0),"-")))
)</f>
        <v>-</v>
      </c>
      <c r="BS344" s="247" t="str">
        <f t="shared" ref="BS344:BS407" si="127">IF($AM$20="B", 1, IFERROR(MATCH($U344,INDEX(Reg,,1),0),IFERROR(MATCH($U344,INDEX(Reg,,2),0),IFERROR(MATCH($U344,INDEX(Reg,,3),0),"-"))))</f>
        <v>-</v>
      </c>
      <c r="BT344" s="247" t="str">
        <f t="shared" ref="BT344:BT407" si="128">IF($AM$20="B", 1, IFERROR(MATCH($AB344,INDEX(Reg,,1),0),IFERROR(MATCH($AB344,INDEX(Reg,,2),0),IFERROR(MATCH($AB344,INDEX(Reg,,3),0),"-"))))</f>
        <v>-</v>
      </c>
      <c r="BU344" s="247">
        <f t="shared" si="122"/>
        <v>0</v>
      </c>
      <c r="BV344" s="247" t="str">
        <f t="shared" si="123"/>
        <v>-</v>
      </c>
      <c r="BW344" s="232"/>
      <c r="CF344" s="232"/>
    </row>
    <row r="345" spans="1:84" ht="12.75" customHeight="1" x14ac:dyDescent="0.2">
      <c r="A345" s="240"/>
      <c r="B345" s="228">
        <v>322</v>
      </c>
      <c r="C345" s="137"/>
      <c r="D345" s="65"/>
      <c r="E345" s="241" t="str">
        <f>IF(ISBLANK(D345), "", VLOOKUP(D345, Z!$A$2:$C$4127, 3, FALSE))</f>
        <v/>
      </c>
      <c r="F345" s="138"/>
      <c r="G345" s="120"/>
      <c r="H345" s="120"/>
      <c r="I345" s="120"/>
      <c r="J345" s="120"/>
      <c r="K345" s="139"/>
      <c r="L345" s="168"/>
      <c r="M345" s="139"/>
      <c r="N345" s="139"/>
      <c r="O345" s="242">
        <f t="shared" si="124"/>
        <v>0</v>
      </c>
      <c r="P345" s="139"/>
      <c r="Q345" s="242">
        <f t="shared" ref="Q345:Q408" si="129">P345*O345*9.82/3.6</f>
        <v>0</v>
      </c>
      <c r="R345" s="242" t="str">
        <f t="shared" ref="R345:R408" si="130">BV345</f>
        <v>-</v>
      </c>
      <c r="S345" s="140"/>
      <c r="T345" s="141"/>
      <c r="U345" s="120"/>
      <c r="V345" s="139"/>
      <c r="W345" s="166"/>
      <c r="X345" s="243">
        <f t="shared" ref="X345:X408" si="131">IFERROR(AQ345*1000, 0)</f>
        <v>0</v>
      </c>
      <c r="Y345" s="140"/>
      <c r="Z345" s="141"/>
      <c r="AA345" s="139"/>
      <c r="AB345" s="120"/>
      <c r="AC345" s="139"/>
      <c r="AD345" s="166"/>
      <c r="AE345" s="243">
        <f t="shared" ref="AE345:AE408" si="132">IFERROR(AP345*1000, 0)</f>
        <v>0</v>
      </c>
      <c r="AF345" s="142"/>
      <c r="AG345" s="137"/>
      <c r="AH345" s="65"/>
      <c r="AI345" s="241" t="str">
        <f>IF(ISBLANK(AH345), "", VLOOKUP(AH345, Z!$A$2:$C$4127, 3, FALSE))</f>
        <v/>
      </c>
      <c r="AJ345" s="143"/>
      <c r="AK345" s="244">
        <f t="shared" ref="AK345:AK408" si="133">IFERROR(AM345*1000, 0)</f>
        <v>0</v>
      </c>
      <c r="AL345" s="232"/>
      <c r="AM345" s="242">
        <f t="shared" ref="AM345:AM408" si="134">IFERROR(AO345*AN345*(AQ345-AP345), 0)</f>
        <v>0</v>
      </c>
      <c r="AN345" s="228">
        <f>15</f>
        <v>15</v>
      </c>
      <c r="AO345" s="228">
        <v>0.75</v>
      </c>
      <c r="AP345" s="242" t="str">
        <f t="shared" ref="AP345:AP408" si="135">IFERROR((SUMPRODUCT($AW345:$AZ345,_xlfn.ANCHORARRAY( $AR345)) + SUMPRODUCT($BE345:$BH345,_xlfn.ANCHORARRAY( $AR345))) * $AV345/1000/1000, "-")</f>
        <v>-</v>
      </c>
      <c r="AQ345" s="242" t="str">
        <f t="shared" ref="AQ345:AQ408" si="136">IFERROR((SUMPRODUCT($BA345:$BD345,_xlfn.ANCHORARRAY( $AR345)) + SUMPRODUCT($BI345:$BL345,_xlfn.ANCHORARRAY( $AR345))) * $AV345/1000/1000, "-")</f>
        <v>-</v>
      </c>
      <c r="AR345" s="245" t="str" cm="1">
        <f t="array" ref="AR345">IF($AM$20="A",
IFERROR(INDEX($BZ$33:$CC$35, $BQ345,), "-"),
IFERROR(INDEX(($BZ$26:$CC$28,$BZ$29:$CC$31), $BQ345, , $BR345), "-"))</f>
        <v>-</v>
      </c>
      <c r="AS345" s="245"/>
      <c r="AT345" s="245"/>
      <c r="AU345" s="245"/>
      <c r="AV345" s="246" t="str" cm="1">
        <f t="array" ref="AV345">IF($AM$20="A",
IFERROR(INDEX($CE$33:$CE$35, $BQ345), "-"),
IFERROR(INDEX(($CE$26:$CE$28, $CE$29:$CE$31), $BQ345, , $BR345), "-"))</f>
        <v>-</v>
      </c>
      <c r="AW345" s="242" t="str">
        <f t="shared" ref="AW345:AZ408" si="137">IF($BT345=1, $BO345 * (-0.34*AW$23^2 + 0.67*AW$23 + 0.67), "-")</f>
        <v>-</v>
      </c>
      <c r="AX345" s="242" t="str">
        <f t="shared" si="137"/>
        <v>-</v>
      </c>
      <c r="AY345" s="242" t="str">
        <f t="shared" si="137"/>
        <v>-</v>
      </c>
      <c r="AZ345" s="242" t="str">
        <f t="shared" si="137"/>
        <v>-</v>
      </c>
      <c r="BA345" s="242" t="str">
        <f t="shared" ref="BA345:BD408" si="138">IF($BS345=1, $BP345 * (-0.34*BA$23^2 + 0.67*BA$23 + 0.67), "-")</f>
        <v>-</v>
      </c>
      <c r="BB345" s="242" t="str">
        <f t="shared" si="138"/>
        <v>-</v>
      </c>
      <c r="BC345" s="242" t="str">
        <f t="shared" si="138"/>
        <v>-</v>
      </c>
      <c r="BD345" s="242" t="str">
        <f t="shared" si="138"/>
        <v>-</v>
      </c>
      <c r="BE345" s="242" t="str">
        <f t="shared" ref="BE345:BH408" si="139">IFERROR(BE$23 * (1 - (1-BE$23)/0.75 * (1-$BM345)) * $BO345 * 1 / (-(BE$23^2) + 2*BE$23), "-")</f>
        <v>-</v>
      </c>
      <c r="BF345" s="242" t="str">
        <f t="shared" si="139"/>
        <v>-</v>
      </c>
      <c r="BG345" s="242" t="str">
        <f t="shared" si="139"/>
        <v>-</v>
      </c>
      <c r="BH345" s="242" t="str">
        <f t="shared" si="139"/>
        <v>-</v>
      </c>
      <c r="BI345" s="242" t="str">
        <f t="shared" ref="BI345:BL408" si="140">IFERROR(BI$23 * (1 - (1-BI$23)/0.75 * (1-$BN345)) * $BP345 * 1 / (-(BI$23^2) + 2*BI$23), "-")</f>
        <v>-</v>
      </c>
      <c r="BJ345" s="242" t="str">
        <f t="shared" si="140"/>
        <v>-</v>
      </c>
      <c r="BK345" s="242" t="str">
        <f t="shared" si="140"/>
        <v>-</v>
      </c>
      <c r="BL345" s="242" t="str">
        <f t="shared" si="140"/>
        <v>-</v>
      </c>
      <c r="BM345" s="245" t="str" cm="1">
        <f t="array" ref="BM345">IFERROR(INDEX($CD$38:$CD$41, $BT345), "-")</f>
        <v>-</v>
      </c>
      <c r="BN345" s="242" t="str" cm="1">
        <f t="array" ref="BN345">IFERROR(INDEX($CD$38:$CD$41, $BS345), "-")</f>
        <v>-</v>
      </c>
      <c r="BO345" s="242">
        <f t="shared" ref="BO345:BO408" si="141">IFERROR(IF(ISBLANK(AD345), AC345, AD345), 0)</f>
        <v>0</v>
      </c>
      <c r="BP345" s="242">
        <f t="shared" ref="BP345:BP408" si="142">IFERROR(IF(ISBLANK(W345), V345, W345), 0)</f>
        <v>0</v>
      </c>
      <c r="BQ345" s="247" t="str">
        <f t="shared" si="125"/>
        <v>-</v>
      </c>
      <c r="BR345" s="247" t="str">
        <f t="shared" si="126"/>
        <v>-</v>
      </c>
      <c r="BS345" s="247" t="str">
        <f t="shared" si="127"/>
        <v>-</v>
      </c>
      <c r="BT345" s="247" t="str">
        <f t="shared" si="128"/>
        <v>-</v>
      </c>
      <c r="BU345" s="247">
        <f t="shared" ref="BU345:BU408" si="143">IF($K345&gt;0, $K345, IF($L345&gt;0, 26+0.1*$L345, 0))</f>
        <v>0</v>
      </c>
      <c r="BV345" s="247" t="str">
        <f t="shared" ref="BV345:BV408" si="144">IF(AND(BR345=1, BU345&gt; 0), 0.5*(8+0.2*BU345) + 0.5*(3+0.1*BU345), "-")</f>
        <v>-</v>
      </c>
      <c r="BW345" s="232"/>
      <c r="CF345" s="232"/>
    </row>
    <row r="346" spans="1:84" ht="12.75" customHeight="1" x14ac:dyDescent="0.2">
      <c r="A346" s="240"/>
      <c r="B346" s="228">
        <v>323</v>
      </c>
      <c r="C346" s="137"/>
      <c r="D346" s="65"/>
      <c r="E346" s="241" t="str">
        <f>IF(ISBLANK(D346), "", VLOOKUP(D346, Z!$A$2:$C$4127, 3, FALSE))</f>
        <v/>
      </c>
      <c r="F346" s="138"/>
      <c r="G346" s="120"/>
      <c r="H346" s="120"/>
      <c r="I346" s="120"/>
      <c r="J346" s="120"/>
      <c r="K346" s="139"/>
      <c r="L346" s="168"/>
      <c r="M346" s="139"/>
      <c r="N346" s="139"/>
      <c r="O346" s="242">
        <f t="shared" si="124"/>
        <v>0</v>
      </c>
      <c r="P346" s="139"/>
      <c r="Q346" s="242">
        <f t="shared" si="129"/>
        <v>0</v>
      </c>
      <c r="R346" s="242" t="str">
        <f t="shared" si="130"/>
        <v>-</v>
      </c>
      <c r="S346" s="140"/>
      <c r="T346" s="141"/>
      <c r="U346" s="120"/>
      <c r="V346" s="139"/>
      <c r="W346" s="166"/>
      <c r="X346" s="243">
        <f t="shared" si="131"/>
        <v>0</v>
      </c>
      <c r="Y346" s="140"/>
      <c r="Z346" s="141"/>
      <c r="AA346" s="139"/>
      <c r="AB346" s="120"/>
      <c r="AC346" s="139"/>
      <c r="AD346" s="166"/>
      <c r="AE346" s="243">
        <f t="shared" si="132"/>
        <v>0</v>
      </c>
      <c r="AF346" s="142"/>
      <c r="AG346" s="137"/>
      <c r="AH346" s="65"/>
      <c r="AI346" s="241" t="str">
        <f>IF(ISBLANK(AH346), "", VLOOKUP(AH346, Z!$A$2:$C$4127, 3, FALSE))</f>
        <v/>
      </c>
      <c r="AJ346" s="143"/>
      <c r="AK346" s="244">
        <f t="shared" si="133"/>
        <v>0</v>
      </c>
      <c r="AL346" s="232"/>
      <c r="AM346" s="242">
        <f t="shared" si="134"/>
        <v>0</v>
      </c>
      <c r="AN346" s="228">
        <f>15</f>
        <v>15</v>
      </c>
      <c r="AO346" s="228">
        <v>0.75</v>
      </c>
      <c r="AP346" s="242" t="str">
        <f t="shared" si="135"/>
        <v>-</v>
      </c>
      <c r="AQ346" s="242" t="str">
        <f t="shared" si="136"/>
        <v>-</v>
      </c>
      <c r="AR346" s="245" t="str" cm="1">
        <f t="array" ref="AR346">IF($AM$20="A",
IFERROR(INDEX($BZ$33:$CC$35, $BQ346,), "-"),
IFERROR(INDEX(($BZ$26:$CC$28,$BZ$29:$CC$31), $BQ346, , $BR346), "-"))</f>
        <v>-</v>
      </c>
      <c r="AS346" s="245"/>
      <c r="AT346" s="245"/>
      <c r="AU346" s="245"/>
      <c r="AV346" s="246" t="str" cm="1">
        <f t="array" ref="AV346">IF($AM$20="A",
IFERROR(INDEX($CE$33:$CE$35, $BQ346), "-"),
IFERROR(INDEX(($CE$26:$CE$28, $CE$29:$CE$31), $BQ346, , $BR346), "-"))</f>
        <v>-</v>
      </c>
      <c r="AW346" s="242" t="str">
        <f t="shared" si="137"/>
        <v>-</v>
      </c>
      <c r="AX346" s="242" t="str">
        <f t="shared" si="137"/>
        <v>-</v>
      </c>
      <c r="AY346" s="242" t="str">
        <f t="shared" si="137"/>
        <v>-</v>
      </c>
      <c r="AZ346" s="242" t="str">
        <f t="shared" si="137"/>
        <v>-</v>
      </c>
      <c r="BA346" s="242" t="str">
        <f t="shared" si="138"/>
        <v>-</v>
      </c>
      <c r="BB346" s="242" t="str">
        <f t="shared" si="138"/>
        <v>-</v>
      </c>
      <c r="BC346" s="242" t="str">
        <f t="shared" si="138"/>
        <v>-</v>
      </c>
      <c r="BD346" s="242" t="str">
        <f t="shared" si="138"/>
        <v>-</v>
      </c>
      <c r="BE346" s="242" t="str">
        <f t="shared" si="139"/>
        <v>-</v>
      </c>
      <c r="BF346" s="242" t="str">
        <f t="shared" si="139"/>
        <v>-</v>
      </c>
      <c r="BG346" s="242" t="str">
        <f t="shared" si="139"/>
        <v>-</v>
      </c>
      <c r="BH346" s="242" t="str">
        <f t="shared" si="139"/>
        <v>-</v>
      </c>
      <c r="BI346" s="242" t="str">
        <f t="shared" si="140"/>
        <v>-</v>
      </c>
      <c r="BJ346" s="242" t="str">
        <f t="shared" si="140"/>
        <v>-</v>
      </c>
      <c r="BK346" s="242" t="str">
        <f t="shared" si="140"/>
        <v>-</v>
      </c>
      <c r="BL346" s="242" t="str">
        <f t="shared" si="140"/>
        <v>-</v>
      </c>
      <c r="BM346" s="245" t="str" cm="1">
        <f t="array" ref="BM346">IFERROR(INDEX($CD$38:$CD$41, $BT346), "-")</f>
        <v>-</v>
      </c>
      <c r="BN346" s="242" t="str" cm="1">
        <f t="array" ref="BN346">IFERROR(INDEX($CD$38:$CD$41, $BS346), "-")</f>
        <v>-</v>
      </c>
      <c r="BO346" s="242">
        <f t="shared" si="141"/>
        <v>0</v>
      </c>
      <c r="BP346" s="242">
        <f t="shared" si="142"/>
        <v>0</v>
      </c>
      <c r="BQ346" s="247" t="str">
        <f t="shared" si="125"/>
        <v>-</v>
      </c>
      <c r="BR346" s="247" t="str">
        <f t="shared" si="126"/>
        <v>-</v>
      </c>
      <c r="BS346" s="247" t="str">
        <f t="shared" si="127"/>
        <v>-</v>
      </c>
      <c r="BT346" s="247" t="str">
        <f t="shared" si="128"/>
        <v>-</v>
      </c>
      <c r="BU346" s="247">
        <f t="shared" si="143"/>
        <v>0</v>
      </c>
      <c r="BV346" s="247" t="str">
        <f t="shared" si="144"/>
        <v>-</v>
      </c>
      <c r="BW346" s="232"/>
      <c r="CF346" s="232"/>
    </row>
    <row r="347" spans="1:84" ht="12.75" customHeight="1" x14ac:dyDescent="0.2">
      <c r="A347" s="240"/>
      <c r="B347" s="228">
        <v>324</v>
      </c>
      <c r="C347" s="137"/>
      <c r="D347" s="65"/>
      <c r="E347" s="241" t="str">
        <f>IF(ISBLANK(D347), "", VLOOKUP(D347, Z!$A$2:$C$4127, 3, FALSE))</f>
        <v/>
      </c>
      <c r="F347" s="138"/>
      <c r="G347" s="120"/>
      <c r="H347" s="120"/>
      <c r="I347" s="120"/>
      <c r="J347" s="120"/>
      <c r="K347" s="139"/>
      <c r="L347" s="168"/>
      <c r="M347" s="139"/>
      <c r="N347" s="139"/>
      <c r="O347" s="242">
        <f t="shared" si="124"/>
        <v>0</v>
      </c>
      <c r="P347" s="139"/>
      <c r="Q347" s="242">
        <f t="shared" si="129"/>
        <v>0</v>
      </c>
      <c r="R347" s="242" t="str">
        <f t="shared" si="130"/>
        <v>-</v>
      </c>
      <c r="S347" s="140"/>
      <c r="T347" s="141"/>
      <c r="U347" s="120"/>
      <c r="V347" s="139"/>
      <c r="W347" s="166"/>
      <c r="X347" s="243">
        <f t="shared" si="131"/>
        <v>0</v>
      </c>
      <c r="Y347" s="140"/>
      <c r="Z347" s="141"/>
      <c r="AA347" s="139"/>
      <c r="AB347" s="120"/>
      <c r="AC347" s="139"/>
      <c r="AD347" s="166"/>
      <c r="AE347" s="243">
        <f t="shared" si="132"/>
        <v>0</v>
      </c>
      <c r="AF347" s="142"/>
      <c r="AG347" s="137"/>
      <c r="AH347" s="65"/>
      <c r="AI347" s="241" t="str">
        <f>IF(ISBLANK(AH347), "", VLOOKUP(AH347, Z!$A$2:$C$4127, 3, FALSE))</f>
        <v/>
      </c>
      <c r="AJ347" s="143"/>
      <c r="AK347" s="244">
        <f t="shared" si="133"/>
        <v>0</v>
      </c>
      <c r="AL347" s="232"/>
      <c r="AM347" s="242">
        <f t="shared" si="134"/>
        <v>0</v>
      </c>
      <c r="AN347" s="228">
        <f>15</f>
        <v>15</v>
      </c>
      <c r="AO347" s="228">
        <v>0.75</v>
      </c>
      <c r="AP347" s="242" t="str">
        <f t="shared" si="135"/>
        <v>-</v>
      </c>
      <c r="AQ347" s="242" t="str">
        <f t="shared" si="136"/>
        <v>-</v>
      </c>
      <c r="AR347" s="245" t="str" cm="1">
        <f t="array" ref="AR347">IF($AM$20="A",
IFERROR(INDEX($BZ$33:$CC$35, $BQ347,), "-"),
IFERROR(INDEX(($BZ$26:$CC$28,$BZ$29:$CC$31), $BQ347, , $BR347), "-"))</f>
        <v>-</v>
      </c>
      <c r="AS347" s="245"/>
      <c r="AT347" s="245"/>
      <c r="AU347" s="245"/>
      <c r="AV347" s="246" t="str" cm="1">
        <f t="array" ref="AV347">IF($AM$20="A",
IFERROR(INDEX($CE$33:$CE$35, $BQ347), "-"),
IFERROR(INDEX(($CE$26:$CE$28, $CE$29:$CE$31), $BQ347, , $BR347), "-"))</f>
        <v>-</v>
      </c>
      <c r="AW347" s="242" t="str">
        <f t="shared" si="137"/>
        <v>-</v>
      </c>
      <c r="AX347" s="242" t="str">
        <f t="shared" si="137"/>
        <v>-</v>
      </c>
      <c r="AY347" s="242" t="str">
        <f t="shared" si="137"/>
        <v>-</v>
      </c>
      <c r="AZ347" s="242" t="str">
        <f t="shared" si="137"/>
        <v>-</v>
      </c>
      <c r="BA347" s="242" t="str">
        <f t="shared" si="138"/>
        <v>-</v>
      </c>
      <c r="BB347" s="242" t="str">
        <f t="shared" si="138"/>
        <v>-</v>
      </c>
      <c r="BC347" s="242" t="str">
        <f t="shared" si="138"/>
        <v>-</v>
      </c>
      <c r="BD347" s="242" t="str">
        <f t="shared" si="138"/>
        <v>-</v>
      </c>
      <c r="BE347" s="242" t="str">
        <f t="shared" si="139"/>
        <v>-</v>
      </c>
      <c r="BF347" s="242" t="str">
        <f t="shared" si="139"/>
        <v>-</v>
      </c>
      <c r="BG347" s="242" t="str">
        <f t="shared" si="139"/>
        <v>-</v>
      </c>
      <c r="BH347" s="242" t="str">
        <f t="shared" si="139"/>
        <v>-</v>
      </c>
      <c r="BI347" s="242" t="str">
        <f t="shared" si="140"/>
        <v>-</v>
      </c>
      <c r="BJ347" s="242" t="str">
        <f t="shared" si="140"/>
        <v>-</v>
      </c>
      <c r="BK347" s="242" t="str">
        <f t="shared" si="140"/>
        <v>-</v>
      </c>
      <c r="BL347" s="242" t="str">
        <f t="shared" si="140"/>
        <v>-</v>
      </c>
      <c r="BM347" s="245" t="str" cm="1">
        <f t="array" ref="BM347">IFERROR(INDEX($CD$38:$CD$41, $BT347), "-")</f>
        <v>-</v>
      </c>
      <c r="BN347" s="242" t="str" cm="1">
        <f t="array" ref="BN347">IFERROR(INDEX($CD$38:$CD$41, $BS347), "-")</f>
        <v>-</v>
      </c>
      <c r="BO347" s="242">
        <f t="shared" si="141"/>
        <v>0</v>
      </c>
      <c r="BP347" s="242">
        <f t="shared" si="142"/>
        <v>0</v>
      </c>
      <c r="BQ347" s="247" t="str">
        <f t="shared" si="125"/>
        <v>-</v>
      </c>
      <c r="BR347" s="247" t="str">
        <f t="shared" si="126"/>
        <v>-</v>
      </c>
      <c r="BS347" s="247" t="str">
        <f t="shared" si="127"/>
        <v>-</v>
      </c>
      <c r="BT347" s="247" t="str">
        <f t="shared" si="128"/>
        <v>-</v>
      </c>
      <c r="BU347" s="247">
        <f t="shared" si="143"/>
        <v>0</v>
      </c>
      <c r="BV347" s="247" t="str">
        <f t="shared" si="144"/>
        <v>-</v>
      </c>
      <c r="BW347" s="232"/>
      <c r="CF347" s="232"/>
    </row>
    <row r="348" spans="1:84" ht="12.75" customHeight="1" x14ac:dyDescent="0.2">
      <c r="A348" s="240"/>
      <c r="B348" s="228">
        <v>325</v>
      </c>
      <c r="C348" s="137"/>
      <c r="D348" s="65"/>
      <c r="E348" s="241" t="str">
        <f>IF(ISBLANK(D348), "", VLOOKUP(D348, Z!$A$2:$C$4127, 3, FALSE))</f>
        <v/>
      </c>
      <c r="F348" s="138"/>
      <c r="G348" s="120"/>
      <c r="H348" s="120"/>
      <c r="I348" s="120"/>
      <c r="J348" s="120"/>
      <c r="K348" s="139"/>
      <c r="L348" s="168"/>
      <c r="M348" s="139"/>
      <c r="N348" s="139"/>
      <c r="O348" s="242">
        <f t="shared" si="124"/>
        <v>0</v>
      </c>
      <c r="P348" s="139"/>
      <c r="Q348" s="242">
        <f t="shared" si="129"/>
        <v>0</v>
      </c>
      <c r="R348" s="242" t="str">
        <f t="shared" si="130"/>
        <v>-</v>
      </c>
      <c r="S348" s="140"/>
      <c r="T348" s="141"/>
      <c r="U348" s="120"/>
      <c r="V348" s="139"/>
      <c r="W348" s="166"/>
      <c r="X348" s="243">
        <f t="shared" si="131"/>
        <v>0</v>
      </c>
      <c r="Y348" s="140"/>
      <c r="Z348" s="141"/>
      <c r="AA348" s="139"/>
      <c r="AB348" s="120"/>
      <c r="AC348" s="139"/>
      <c r="AD348" s="166"/>
      <c r="AE348" s="243">
        <f t="shared" si="132"/>
        <v>0</v>
      </c>
      <c r="AF348" s="142"/>
      <c r="AG348" s="137"/>
      <c r="AH348" s="65"/>
      <c r="AI348" s="241" t="str">
        <f>IF(ISBLANK(AH348), "", VLOOKUP(AH348, Z!$A$2:$C$4127, 3, FALSE))</f>
        <v/>
      </c>
      <c r="AJ348" s="143"/>
      <c r="AK348" s="244">
        <f t="shared" si="133"/>
        <v>0</v>
      </c>
      <c r="AL348" s="232"/>
      <c r="AM348" s="242">
        <f t="shared" si="134"/>
        <v>0</v>
      </c>
      <c r="AN348" s="228">
        <f>15</f>
        <v>15</v>
      </c>
      <c r="AO348" s="228">
        <v>0.75</v>
      </c>
      <c r="AP348" s="242" t="str">
        <f t="shared" si="135"/>
        <v>-</v>
      </c>
      <c r="AQ348" s="242" t="str">
        <f t="shared" si="136"/>
        <v>-</v>
      </c>
      <c r="AR348" s="245" t="str" cm="1">
        <f t="array" ref="AR348">IF($AM$20="A",
IFERROR(INDEX($BZ$33:$CC$35, $BQ348,), "-"),
IFERROR(INDEX(($BZ$26:$CC$28,$BZ$29:$CC$31), $BQ348, , $BR348), "-"))</f>
        <v>-</v>
      </c>
      <c r="AS348" s="245"/>
      <c r="AT348" s="245"/>
      <c r="AU348" s="245"/>
      <c r="AV348" s="246" t="str" cm="1">
        <f t="array" ref="AV348">IF($AM$20="A",
IFERROR(INDEX($CE$33:$CE$35, $BQ348), "-"),
IFERROR(INDEX(($CE$26:$CE$28, $CE$29:$CE$31), $BQ348, , $BR348), "-"))</f>
        <v>-</v>
      </c>
      <c r="AW348" s="242" t="str">
        <f t="shared" si="137"/>
        <v>-</v>
      </c>
      <c r="AX348" s="242" t="str">
        <f t="shared" si="137"/>
        <v>-</v>
      </c>
      <c r="AY348" s="242" t="str">
        <f t="shared" si="137"/>
        <v>-</v>
      </c>
      <c r="AZ348" s="242" t="str">
        <f t="shared" si="137"/>
        <v>-</v>
      </c>
      <c r="BA348" s="242" t="str">
        <f t="shared" si="138"/>
        <v>-</v>
      </c>
      <c r="BB348" s="242" t="str">
        <f t="shared" si="138"/>
        <v>-</v>
      </c>
      <c r="BC348" s="242" t="str">
        <f t="shared" si="138"/>
        <v>-</v>
      </c>
      <c r="BD348" s="242" t="str">
        <f t="shared" si="138"/>
        <v>-</v>
      </c>
      <c r="BE348" s="242" t="str">
        <f t="shared" si="139"/>
        <v>-</v>
      </c>
      <c r="BF348" s="242" t="str">
        <f t="shared" si="139"/>
        <v>-</v>
      </c>
      <c r="BG348" s="242" t="str">
        <f t="shared" si="139"/>
        <v>-</v>
      </c>
      <c r="BH348" s="242" t="str">
        <f t="shared" si="139"/>
        <v>-</v>
      </c>
      <c r="BI348" s="242" t="str">
        <f t="shared" si="140"/>
        <v>-</v>
      </c>
      <c r="BJ348" s="242" t="str">
        <f t="shared" si="140"/>
        <v>-</v>
      </c>
      <c r="BK348" s="242" t="str">
        <f t="shared" si="140"/>
        <v>-</v>
      </c>
      <c r="BL348" s="242" t="str">
        <f t="shared" si="140"/>
        <v>-</v>
      </c>
      <c r="BM348" s="245" t="str" cm="1">
        <f t="array" ref="BM348">IFERROR(INDEX($CD$38:$CD$41, $BT348), "-")</f>
        <v>-</v>
      </c>
      <c r="BN348" s="242" t="str" cm="1">
        <f t="array" ref="BN348">IFERROR(INDEX($CD$38:$CD$41, $BS348), "-")</f>
        <v>-</v>
      </c>
      <c r="BO348" s="242">
        <f t="shared" si="141"/>
        <v>0</v>
      </c>
      <c r="BP348" s="242">
        <f t="shared" si="142"/>
        <v>0</v>
      </c>
      <c r="BQ348" s="247" t="str">
        <f t="shared" si="125"/>
        <v>-</v>
      </c>
      <c r="BR348" s="247" t="str">
        <f t="shared" si="126"/>
        <v>-</v>
      </c>
      <c r="BS348" s="247" t="str">
        <f t="shared" si="127"/>
        <v>-</v>
      </c>
      <c r="BT348" s="247" t="str">
        <f t="shared" si="128"/>
        <v>-</v>
      </c>
      <c r="BU348" s="247">
        <f t="shared" si="143"/>
        <v>0</v>
      </c>
      <c r="BV348" s="247" t="str">
        <f t="shared" si="144"/>
        <v>-</v>
      </c>
      <c r="BW348" s="232"/>
      <c r="CF348" s="232"/>
    </row>
    <row r="349" spans="1:84" ht="12.75" customHeight="1" x14ac:dyDescent="0.2">
      <c r="A349" s="240"/>
      <c r="B349" s="228">
        <v>326</v>
      </c>
      <c r="C349" s="137"/>
      <c r="D349" s="65"/>
      <c r="E349" s="241" t="str">
        <f>IF(ISBLANK(D349), "", VLOOKUP(D349, Z!$A$2:$C$4127, 3, FALSE))</f>
        <v/>
      </c>
      <c r="F349" s="138"/>
      <c r="G349" s="120"/>
      <c r="H349" s="120"/>
      <c r="I349" s="120"/>
      <c r="J349" s="120"/>
      <c r="K349" s="139"/>
      <c r="L349" s="168"/>
      <c r="M349" s="139"/>
      <c r="N349" s="139"/>
      <c r="O349" s="242">
        <f t="shared" si="124"/>
        <v>0</v>
      </c>
      <c r="P349" s="139"/>
      <c r="Q349" s="242">
        <f t="shared" si="129"/>
        <v>0</v>
      </c>
      <c r="R349" s="242" t="str">
        <f t="shared" si="130"/>
        <v>-</v>
      </c>
      <c r="S349" s="140"/>
      <c r="T349" s="141"/>
      <c r="U349" s="120"/>
      <c r="V349" s="139"/>
      <c r="W349" s="166"/>
      <c r="X349" s="243">
        <f t="shared" si="131"/>
        <v>0</v>
      </c>
      <c r="Y349" s="140"/>
      <c r="Z349" s="141"/>
      <c r="AA349" s="139"/>
      <c r="AB349" s="120"/>
      <c r="AC349" s="139"/>
      <c r="AD349" s="166"/>
      <c r="AE349" s="243">
        <f t="shared" si="132"/>
        <v>0</v>
      </c>
      <c r="AF349" s="142"/>
      <c r="AG349" s="137"/>
      <c r="AH349" s="65"/>
      <c r="AI349" s="241" t="str">
        <f>IF(ISBLANK(AH349), "", VLOOKUP(AH349, Z!$A$2:$C$4127, 3, FALSE))</f>
        <v/>
      </c>
      <c r="AJ349" s="143"/>
      <c r="AK349" s="244">
        <f t="shared" si="133"/>
        <v>0</v>
      </c>
      <c r="AL349" s="232"/>
      <c r="AM349" s="242">
        <f t="shared" si="134"/>
        <v>0</v>
      </c>
      <c r="AN349" s="228">
        <f>15</f>
        <v>15</v>
      </c>
      <c r="AO349" s="228">
        <v>0.75</v>
      </c>
      <c r="AP349" s="242" t="str">
        <f t="shared" si="135"/>
        <v>-</v>
      </c>
      <c r="AQ349" s="242" t="str">
        <f t="shared" si="136"/>
        <v>-</v>
      </c>
      <c r="AR349" s="245" t="str" cm="1">
        <f t="array" ref="AR349">IF($AM$20="A",
IFERROR(INDEX($BZ$33:$CC$35, $BQ349,), "-"),
IFERROR(INDEX(($BZ$26:$CC$28,$BZ$29:$CC$31), $BQ349, , $BR349), "-"))</f>
        <v>-</v>
      </c>
      <c r="AS349" s="245"/>
      <c r="AT349" s="245"/>
      <c r="AU349" s="245"/>
      <c r="AV349" s="246" t="str" cm="1">
        <f t="array" ref="AV349">IF($AM$20="A",
IFERROR(INDEX($CE$33:$CE$35, $BQ349), "-"),
IFERROR(INDEX(($CE$26:$CE$28, $CE$29:$CE$31), $BQ349, , $BR349), "-"))</f>
        <v>-</v>
      </c>
      <c r="AW349" s="242" t="str">
        <f t="shared" si="137"/>
        <v>-</v>
      </c>
      <c r="AX349" s="242" t="str">
        <f t="shared" si="137"/>
        <v>-</v>
      </c>
      <c r="AY349" s="242" t="str">
        <f t="shared" si="137"/>
        <v>-</v>
      </c>
      <c r="AZ349" s="242" t="str">
        <f t="shared" si="137"/>
        <v>-</v>
      </c>
      <c r="BA349" s="242" t="str">
        <f t="shared" si="138"/>
        <v>-</v>
      </c>
      <c r="BB349" s="242" t="str">
        <f t="shared" si="138"/>
        <v>-</v>
      </c>
      <c r="BC349" s="242" t="str">
        <f t="shared" si="138"/>
        <v>-</v>
      </c>
      <c r="BD349" s="242" t="str">
        <f t="shared" si="138"/>
        <v>-</v>
      </c>
      <c r="BE349" s="242" t="str">
        <f t="shared" si="139"/>
        <v>-</v>
      </c>
      <c r="BF349" s="242" t="str">
        <f t="shared" si="139"/>
        <v>-</v>
      </c>
      <c r="BG349" s="242" t="str">
        <f t="shared" si="139"/>
        <v>-</v>
      </c>
      <c r="BH349" s="242" t="str">
        <f t="shared" si="139"/>
        <v>-</v>
      </c>
      <c r="BI349" s="242" t="str">
        <f t="shared" si="140"/>
        <v>-</v>
      </c>
      <c r="BJ349" s="242" t="str">
        <f t="shared" si="140"/>
        <v>-</v>
      </c>
      <c r="BK349" s="242" t="str">
        <f t="shared" si="140"/>
        <v>-</v>
      </c>
      <c r="BL349" s="242" t="str">
        <f t="shared" si="140"/>
        <v>-</v>
      </c>
      <c r="BM349" s="245" t="str" cm="1">
        <f t="array" ref="BM349">IFERROR(INDEX($CD$38:$CD$41, $BT349), "-")</f>
        <v>-</v>
      </c>
      <c r="BN349" s="242" t="str" cm="1">
        <f t="array" ref="BN349">IFERROR(INDEX($CD$38:$CD$41, $BS349), "-")</f>
        <v>-</v>
      </c>
      <c r="BO349" s="242">
        <f t="shared" si="141"/>
        <v>0</v>
      </c>
      <c r="BP349" s="242">
        <f t="shared" si="142"/>
        <v>0</v>
      </c>
      <c r="BQ349" s="247" t="str">
        <f t="shared" si="125"/>
        <v>-</v>
      </c>
      <c r="BR349" s="247" t="str">
        <f t="shared" si="126"/>
        <v>-</v>
      </c>
      <c r="BS349" s="247" t="str">
        <f t="shared" si="127"/>
        <v>-</v>
      </c>
      <c r="BT349" s="247" t="str">
        <f t="shared" si="128"/>
        <v>-</v>
      </c>
      <c r="BU349" s="247">
        <f t="shared" si="143"/>
        <v>0</v>
      </c>
      <c r="BV349" s="247" t="str">
        <f t="shared" si="144"/>
        <v>-</v>
      </c>
      <c r="BW349" s="232"/>
      <c r="CF349" s="232"/>
    </row>
    <row r="350" spans="1:84" ht="12.75" customHeight="1" x14ac:dyDescent="0.2">
      <c r="A350" s="240"/>
      <c r="B350" s="228">
        <v>327</v>
      </c>
      <c r="C350" s="137"/>
      <c r="D350" s="65"/>
      <c r="E350" s="241" t="str">
        <f>IF(ISBLANK(D350), "", VLOOKUP(D350, Z!$A$2:$C$4127, 3, FALSE))</f>
        <v/>
      </c>
      <c r="F350" s="138"/>
      <c r="G350" s="120"/>
      <c r="H350" s="120"/>
      <c r="I350" s="120"/>
      <c r="J350" s="120"/>
      <c r="K350" s="139"/>
      <c r="L350" s="168"/>
      <c r="M350" s="139"/>
      <c r="N350" s="139"/>
      <c r="O350" s="242">
        <f t="shared" si="124"/>
        <v>0</v>
      </c>
      <c r="P350" s="139"/>
      <c r="Q350" s="242">
        <f t="shared" si="129"/>
        <v>0</v>
      </c>
      <c r="R350" s="242" t="str">
        <f t="shared" si="130"/>
        <v>-</v>
      </c>
      <c r="S350" s="140"/>
      <c r="T350" s="141"/>
      <c r="U350" s="120"/>
      <c r="V350" s="139"/>
      <c r="W350" s="166"/>
      <c r="X350" s="243">
        <f t="shared" si="131"/>
        <v>0</v>
      </c>
      <c r="Y350" s="140"/>
      <c r="Z350" s="141"/>
      <c r="AA350" s="139"/>
      <c r="AB350" s="120"/>
      <c r="AC350" s="139"/>
      <c r="AD350" s="166"/>
      <c r="AE350" s="243">
        <f t="shared" si="132"/>
        <v>0</v>
      </c>
      <c r="AF350" s="142"/>
      <c r="AG350" s="137"/>
      <c r="AH350" s="65"/>
      <c r="AI350" s="241" t="str">
        <f>IF(ISBLANK(AH350), "", VLOOKUP(AH350, Z!$A$2:$C$4127, 3, FALSE))</f>
        <v/>
      </c>
      <c r="AJ350" s="143"/>
      <c r="AK350" s="244">
        <f t="shared" si="133"/>
        <v>0</v>
      </c>
      <c r="AL350" s="232"/>
      <c r="AM350" s="242">
        <f t="shared" si="134"/>
        <v>0</v>
      </c>
      <c r="AN350" s="228">
        <f>15</f>
        <v>15</v>
      </c>
      <c r="AO350" s="228">
        <v>0.75</v>
      </c>
      <c r="AP350" s="242" t="str">
        <f t="shared" si="135"/>
        <v>-</v>
      </c>
      <c r="AQ350" s="242" t="str">
        <f t="shared" si="136"/>
        <v>-</v>
      </c>
      <c r="AR350" s="245" t="str" cm="1">
        <f t="array" ref="AR350">IF($AM$20="A",
IFERROR(INDEX($BZ$33:$CC$35, $BQ350,), "-"),
IFERROR(INDEX(($BZ$26:$CC$28,$BZ$29:$CC$31), $BQ350, , $BR350), "-"))</f>
        <v>-</v>
      </c>
      <c r="AS350" s="245"/>
      <c r="AT350" s="245"/>
      <c r="AU350" s="245"/>
      <c r="AV350" s="246" t="str" cm="1">
        <f t="array" ref="AV350">IF($AM$20="A",
IFERROR(INDEX($CE$33:$CE$35, $BQ350), "-"),
IFERROR(INDEX(($CE$26:$CE$28, $CE$29:$CE$31), $BQ350, , $BR350), "-"))</f>
        <v>-</v>
      </c>
      <c r="AW350" s="242" t="str">
        <f t="shared" si="137"/>
        <v>-</v>
      </c>
      <c r="AX350" s="242" t="str">
        <f t="shared" si="137"/>
        <v>-</v>
      </c>
      <c r="AY350" s="242" t="str">
        <f t="shared" si="137"/>
        <v>-</v>
      </c>
      <c r="AZ350" s="242" t="str">
        <f t="shared" si="137"/>
        <v>-</v>
      </c>
      <c r="BA350" s="242" t="str">
        <f t="shared" si="138"/>
        <v>-</v>
      </c>
      <c r="BB350" s="242" t="str">
        <f t="shared" si="138"/>
        <v>-</v>
      </c>
      <c r="BC350" s="242" t="str">
        <f t="shared" si="138"/>
        <v>-</v>
      </c>
      <c r="BD350" s="242" t="str">
        <f t="shared" si="138"/>
        <v>-</v>
      </c>
      <c r="BE350" s="242" t="str">
        <f t="shared" si="139"/>
        <v>-</v>
      </c>
      <c r="BF350" s="242" t="str">
        <f t="shared" si="139"/>
        <v>-</v>
      </c>
      <c r="BG350" s="242" t="str">
        <f t="shared" si="139"/>
        <v>-</v>
      </c>
      <c r="BH350" s="242" t="str">
        <f t="shared" si="139"/>
        <v>-</v>
      </c>
      <c r="BI350" s="242" t="str">
        <f t="shared" si="140"/>
        <v>-</v>
      </c>
      <c r="BJ350" s="242" t="str">
        <f t="shared" si="140"/>
        <v>-</v>
      </c>
      <c r="BK350" s="242" t="str">
        <f t="shared" si="140"/>
        <v>-</v>
      </c>
      <c r="BL350" s="242" t="str">
        <f t="shared" si="140"/>
        <v>-</v>
      </c>
      <c r="BM350" s="245" t="str" cm="1">
        <f t="array" ref="BM350">IFERROR(INDEX($CD$38:$CD$41, $BT350), "-")</f>
        <v>-</v>
      </c>
      <c r="BN350" s="242" t="str" cm="1">
        <f t="array" ref="BN350">IFERROR(INDEX($CD$38:$CD$41, $BS350), "-")</f>
        <v>-</v>
      </c>
      <c r="BO350" s="242">
        <f t="shared" si="141"/>
        <v>0</v>
      </c>
      <c r="BP350" s="242">
        <f t="shared" si="142"/>
        <v>0</v>
      </c>
      <c r="BQ350" s="247" t="str">
        <f t="shared" si="125"/>
        <v>-</v>
      </c>
      <c r="BR350" s="247" t="str">
        <f t="shared" si="126"/>
        <v>-</v>
      </c>
      <c r="BS350" s="247" t="str">
        <f t="shared" si="127"/>
        <v>-</v>
      </c>
      <c r="BT350" s="247" t="str">
        <f t="shared" si="128"/>
        <v>-</v>
      </c>
      <c r="BU350" s="247">
        <f t="shared" si="143"/>
        <v>0</v>
      </c>
      <c r="BV350" s="247" t="str">
        <f t="shared" si="144"/>
        <v>-</v>
      </c>
      <c r="BW350" s="232"/>
      <c r="CF350" s="232"/>
    </row>
    <row r="351" spans="1:84" ht="12.75" customHeight="1" x14ac:dyDescent="0.2">
      <c r="A351" s="240"/>
      <c r="B351" s="228">
        <v>328</v>
      </c>
      <c r="C351" s="137"/>
      <c r="D351" s="65"/>
      <c r="E351" s="241" t="str">
        <f>IF(ISBLANK(D351), "", VLOOKUP(D351, Z!$A$2:$C$4127, 3, FALSE))</f>
        <v/>
      </c>
      <c r="F351" s="138"/>
      <c r="G351" s="120"/>
      <c r="H351" s="120"/>
      <c r="I351" s="120"/>
      <c r="J351" s="120"/>
      <c r="K351" s="139"/>
      <c r="L351" s="168"/>
      <c r="M351" s="139"/>
      <c r="N351" s="139"/>
      <c r="O351" s="242">
        <f t="shared" si="124"/>
        <v>0</v>
      </c>
      <c r="P351" s="139"/>
      <c r="Q351" s="242">
        <f t="shared" si="129"/>
        <v>0</v>
      </c>
      <c r="R351" s="242" t="str">
        <f t="shared" si="130"/>
        <v>-</v>
      </c>
      <c r="S351" s="140"/>
      <c r="T351" s="141"/>
      <c r="U351" s="120"/>
      <c r="V351" s="139"/>
      <c r="W351" s="166"/>
      <c r="X351" s="243">
        <f t="shared" si="131"/>
        <v>0</v>
      </c>
      <c r="Y351" s="140"/>
      <c r="Z351" s="141"/>
      <c r="AA351" s="139"/>
      <c r="AB351" s="120"/>
      <c r="AC351" s="139"/>
      <c r="AD351" s="166"/>
      <c r="AE351" s="243">
        <f t="shared" si="132"/>
        <v>0</v>
      </c>
      <c r="AF351" s="142"/>
      <c r="AG351" s="137"/>
      <c r="AH351" s="65"/>
      <c r="AI351" s="241" t="str">
        <f>IF(ISBLANK(AH351), "", VLOOKUP(AH351, Z!$A$2:$C$4127, 3, FALSE))</f>
        <v/>
      </c>
      <c r="AJ351" s="143"/>
      <c r="AK351" s="244">
        <f t="shared" si="133"/>
        <v>0</v>
      </c>
      <c r="AL351" s="232"/>
      <c r="AM351" s="242">
        <f t="shared" si="134"/>
        <v>0</v>
      </c>
      <c r="AN351" s="228">
        <f>15</f>
        <v>15</v>
      </c>
      <c r="AO351" s="228">
        <v>0.75</v>
      </c>
      <c r="AP351" s="242" t="str">
        <f t="shared" si="135"/>
        <v>-</v>
      </c>
      <c r="AQ351" s="242" t="str">
        <f t="shared" si="136"/>
        <v>-</v>
      </c>
      <c r="AR351" s="245" t="str" cm="1">
        <f t="array" ref="AR351">IF($AM$20="A",
IFERROR(INDEX($BZ$33:$CC$35, $BQ351,), "-"),
IFERROR(INDEX(($BZ$26:$CC$28,$BZ$29:$CC$31), $BQ351, , $BR351), "-"))</f>
        <v>-</v>
      </c>
      <c r="AS351" s="245"/>
      <c r="AT351" s="245"/>
      <c r="AU351" s="245"/>
      <c r="AV351" s="246" t="str" cm="1">
        <f t="array" ref="AV351">IF($AM$20="A",
IFERROR(INDEX($CE$33:$CE$35, $BQ351), "-"),
IFERROR(INDEX(($CE$26:$CE$28, $CE$29:$CE$31), $BQ351, , $BR351), "-"))</f>
        <v>-</v>
      </c>
      <c r="AW351" s="242" t="str">
        <f t="shared" si="137"/>
        <v>-</v>
      </c>
      <c r="AX351" s="242" t="str">
        <f t="shared" si="137"/>
        <v>-</v>
      </c>
      <c r="AY351" s="242" t="str">
        <f t="shared" si="137"/>
        <v>-</v>
      </c>
      <c r="AZ351" s="242" t="str">
        <f t="shared" si="137"/>
        <v>-</v>
      </c>
      <c r="BA351" s="242" t="str">
        <f t="shared" si="138"/>
        <v>-</v>
      </c>
      <c r="BB351" s="242" t="str">
        <f t="shared" si="138"/>
        <v>-</v>
      </c>
      <c r="BC351" s="242" t="str">
        <f t="shared" si="138"/>
        <v>-</v>
      </c>
      <c r="BD351" s="242" t="str">
        <f t="shared" si="138"/>
        <v>-</v>
      </c>
      <c r="BE351" s="242" t="str">
        <f t="shared" si="139"/>
        <v>-</v>
      </c>
      <c r="BF351" s="242" t="str">
        <f t="shared" si="139"/>
        <v>-</v>
      </c>
      <c r="BG351" s="242" t="str">
        <f t="shared" si="139"/>
        <v>-</v>
      </c>
      <c r="BH351" s="242" t="str">
        <f t="shared" si="139"/>
        <v>-</v>
      </c>
      <c r="BI351" s="242" t="str">
        <f t="shared" si="140"/>
        <v>-</v>
      </c>
      <c r="BJ351" s="242" t="str">
        <f t="shared" si="140"/>
        <v>-</v>
      </c>
      <c r="BK351" s="242" t="str">
        <f t="shared" si="140"/>
        <v>-</v>
      </c>
      <c r="BL351" s="242" t="str">
        <f t="shared" si="140"/>
        <v>-</v>
      </c>
      <c r="BM351" s="245" t="str" cm="1">
        <f t="array" ref="BM351">IFERROR(INDEX($CD$38:$CD$41, $BT351), "-")</f>
        <v>-</v>
      </c>
      <c r="BN351" s="242" t="str" cm="1">
        <f t="array" ref="BN351">IFERROR(INDEX($CD$38:$CD$41, $BS351), "-")</f>
        <v>-</v>
      </c>
      <c r="BO351" s="242">
        <f t="shared" si="141"/>
        <v>0</v>
      </c>
      <c r="BP351" s="242">
        <f t="shared" si="142"/>
        <v>0</v>
      </c>
      <c r="BQ351" s="247" t="str">
        <f t="shared" si="125"/>
        <v>-</v>
      </c>
      <c r="BR351" s="247" t="str">
        <f t="shared" si="126"/>
        <v>-</v>
      </c>
      <c r="BS351" s="247" t="str">
        <f t="shared" si="127"/>
        <v>-</v>
      </c>
      <c r="BT351" s="247" t="str">
        <f t="shared" si="128"/>
        <v>-</v>
      </c>
      <c r="BU351" s="247">
        <f t="shared" si="143"/>
        <v>0</v>
      </c>
      <c r="BV351" s="247" t="str">
        <f t="shared" si="144"/>
        <v>-</v>
      </c>
      <c r="BW351" s="232"/>
      <c r="CF351" s="232"/>
    </row>
    <row r="352" spans="1:84" ht="12.75" customHeight="1" x14ac:dyDescent="0.2">
      <c r="A352" s="240"/>
      <c r="B352" s="228">
        <v>329</v>
      </c>
      <c r="C352" s="137"/>
      <c r="D352" s="65"/>
      <c r="E352" s="241" t="str">
        <f>IF(ISBLANK(D352), "", VLOOKUP(D352, Z!$A$2:$C$4127, 3, FALSE))</f>
        <v/>
      </c>
      <c r="F352" s="138"/>
      <c r="G352" s="120"/>
      <c r="H352" s="120"/>
      <c r="I352" s="120"/>
      <c r="J352" s="120"/>
      <c r="K352" s="139"/>
      <c r="L352" s="168"/>
      <c r="M352" s="139"/>
      <c r="N352" s="139"/>
      <c r="O352" s="242">
        <f t="shared" si="124"/>
        <v>0</v>
      </c>
      <c r="P352" s="139"/>
      <c r="Q352" s="242">
        <f t="shared" si="129"/>
        <v>0</v>
      </c>
      <c r="R352" s="242" t="str">
        <f t="shared" si="130"/>
        <v>-</v>
      </c>
      <c r="S352" s="140"/>
      <c r="T352" s="141"/>
      <c r="U352" s="120"/>
      <c r="V352" s="139"/>
      <c r="W352" s="166"/>
      <c r="X352" s="243">
        <f t="shared" si="131"/>
        <v>0</v>
      </c>
      <c r="Y352" s="140"/>
      <c r="Z352" s="141"/>
      <c r="AA352" s="139"/>
      <c r="AB352" s="120"/>
      <c r="AC352" s="139"/>
      <c r="AD352" s="166"/>
      <c r="AE352" s="243">
        <f t="shared" si="132"/>
        <v>0</v>
      </c>
      <c r="AF352" s="142"/>
      <c r="AG352" s="137"/>
      <c r="AH352" s="65"/>
      <c r="AI352" s="241" t="str">
        <f>IF(ISBLANK(AH352), "", VLOOKUP(AH352, Z!$A$2:$C$4127, 3, FALSE))</f>
        <v/>
      </c>
      <c r="AJ352" s="143"/>
      <c r="AK352" s="244">
        <f t="shared" si="133"/>
        <v>0</v>
      </c>
      <c r="AL352" s="232"/>
      <c r="AM352" s="242">
        <f t="shared" si="134"/>
        <v>0</v>
      </c>
      <c r="AN352" s="228">
        <f>15</f>
        <v>15</v>
      </c>
      <c r="AO352" s="228">
        <v>0.75</v>
      </c>
      <c r="AP352" s="242" t="str">
        <f t="shared" si="135"/>
        <v>-</v>
      </c>
      <c r="AQ352" s="242" t="str">
        <f t="shared" si="136"/>
        <v>-</v>
      </c>
      <c r="AR352" s="245" t="str" cm="1">
        <f t="array" ref="AR352">IF($AM$20="A",
IFERROR(INDEX($BZ$33:$CC$35, $BQ352,), "-"),
IFERROR(INDEX(($BZ$26:$CC$28,$BZ$29:$CC$31), $BQ352, , $BR352), "-"))</f>
        <v>-</v>
      </c>
      <c r="AS352" s="245"/>
      <c r="AT352" s="245"/>
      <c r="AU352" s="245"/>
      <c r="AV352" s="246" t="str" cm="1">
        <f t="array" ref="AV352">IF($AM$20="A",
IFERROR(INDEX($CE$33:$CE$35, $BQ352), "-"),
IFERROR(INDEX(($CE$26:$CE$28, $CE$29:$CE$31), $BQ352, , $BR352), "-"))</f>
        <v>-</v>
      </c>
      <c r="AW352" s="242" t="str">
        <f t="shared" si="137"/>
        <v>-</v>
      </c>
      <c r="AX352" s="242" t="str">
        <f t="shared" si="137"/>
        <v>-</v>
      </c>
      <c r="AY352" s="242" t="str">
        <f t="shared" si="137"/>
        <v>-</v>
      </c>
      <c r="AZ352" s="242" t="str">
        <f t="shared" si="137"/>
        <v>-</v>
      </c>
      <c r="BA352" s="242" t="str">
        <f t="shared" si="138"/>
        <v>-</v>
      </c>
      <c r="BB352" s="242" t="str">
        <f t="shared" si="138"/>
        <v>-</v>
      </c>
      <c r="BC352" s="242" t="str">
        <f t="shared" si="138"/>
        <v>-</v>
      </c>
      <c r="BD352" s="242" t="str">
        <f t="shared" si="138"/>
        <v>-</v>
      </c>
      <c r="BE352" s="242" t="str">
        <f t="shared" si="139"/>
        <v>-</v>
      </c>
      <c r="BF352" s="242" t="str">
        <f t="shared" si="139"/>
        <v>-</v>
      </c>
      <c r="BG352" s="242" t="str">
        <f t="shared" si="139"/>
        <v>-</v>
      </c>
      <c r="BH352" s="242" t="str">
        <f t="shared" si="139"/>
        <v>-</v>
      </c>
      <c r="BI352" s="242" t="str">
        <f t="shared" si="140"/>
        <v>-</v>
      </c>
      <c r="BJ352" s="242" t="str">
        <f t="shared" si="140"/>
        <v>-</v>
      </c>
      <c r="BK352" s="242" t="str">
        <f t="shared" si="140"/>
        <v>-</v>
      </c>
      <c r="BL352" s="242" t="str">
        <f t="shared" si="140"/>
        <v>-</v>
      </c>
      <c r="BM352" s="245" t="str" cm="1">
        <f t="array" ref="BM352">IFERROR(INDEX($CD$38:$CD$41, $BT352), "-")</f>
        <v>-</v>
      </c>
      <c r="BN352" s="242" t="str" cm="1">
        <f t="array" ref="BN352">IFERROR(INDEX($CD$38:$CD$41, $BS352), "-")</f>
        <v>-</v>
      </c>
      <c r="BO352" s="242">
        <f t="shared" si="141"/>
        <v>0</v>
      </c>
      <c r="BP352" s="242">
        <f t="shared" si="142"/>
        <v>0</v>
      </c>
      <c r="BQ352" s="247" t="str">
        <f t="shared" si="125"/>
        <v>-</v>
      </c>
      <c r="BR352" s="247" t="str">
        <f t="shared" si="126"/>
        <v>-</v>
      </c>
      <c r="BS352" s="247" t="str">
        <f t="shared" si="127"/>
        <v>-</v>
      </c>
      <c r="BT352" s="247" t="str">
        <f t="shared" si="128"/>
        <v>-</v>
      </c>
      <c r="BU352" s="247">
        <f t="shared" si="143"/>
        <v>0</v>
      </c>
      <c r="BV352" s="247" t="str">
        <f t="shared" si="144"/>
        <v>-</v>
      </c>
      <c r="BW352" s="232"/>
      <c r="CF352" s="232"/>
    </row>
    <row r="353" spans="1:84" ht="12.75" customHeight="1" x14ac:dyDescent="0.2">
      <c r="A353" s="240"/>
      <c r="B353" s="228">
        <v>330</v>
      </c>
      <c r="C353" s="137"/>
      <c r="D353" s="65"/>
      <c r="E353" s="241" t="str">
        <f>IF(ISBLANK(D353), "", VLOOKUP(D353, Z!$A$2:$C$4127, 3, FALSE))</f>
        <v/>
      </c>
      <c r="F353" s="138"/>
      <c r="G353" s="120"/>
      <c r="H353" s="120"/>
      <c r="I353" s="120"/>
      <c r="J353" s="120"/>
      <c r="K353" s="139"/>
      <c r="L353" s="168"/>
      <c r="M353" s="139"/>
      <c r="N353" s="139"/>
      <c r="O353" s="242">
        <f t="shared" si="124"/>
        <v>0</v>
      </c>
      <c r="P353" s="139"/>
      <c r="Q353" s="242">
        <f t="shared" si="129"/>
        <v>0</v>
      </c>
      <c r="R353" s="242" t="str">
        <f t="shared" si="130"/>
        <v>-</v>
      </c>
      <c r="S353" s="140"/>
      <c r="T353" s="141"/>
      <c r="U353" s="120"/>
      <c r="V353" s="139"/>
      <c r="W353" s="166"/>
      <c r="X353" s="243">
        <f t="shared" si="131"/>
        <v>0</v>
      </c>
      <c r="Y353" s="140"/>
      <c r="Z353" s="141"/>
      <c r="AA353" s="139"/>
      <c r="AB353" s="120"/>
      <c r="AC353" s="139"/>
      <c r="AD353" s="166"/>
      <c r="AE353" s="243">
        <f t="shared" si="132"/>
        <v>0</v>
      </c>
      <c r="AF353" s="142"/>
      <c r="AG353" s="137"/>
      <c r="AH353" s="65"/>
      <c r="AI353" s="241" t="str">
        <f>IF(ISBLANK(AH353), "", VLOOKUP(AH353, Z!$A$2:$C$4127, 3, FALSE))</f>
        <v/>
      </c>
      <c r="AJ353" s="143"/>
      <c r="AK353" s="244">
        <f t="shared" si="133"/>
        <v>0</v>
      </c>
      <c r="AL353" s="232"/>
      <c r="AM353" s="242">
        <f t="shared" si="134"/>
        <v>0</v>
      </c>
      <c r="AN353" s="228">
        <f>15</f>
        <v>15</v>
      </c>
      <c r="AO353" s="228">
        <v>0.75</v>
      </c>
      <c r="AP353" s="242" t="str">
        <f t="shared" si="135"/>
        <v>-</v>
      </c>
      <c r="AQ353" s="242" t="str">
        <f t="shared" si="136"/>
        <v>-</v>
      </c>
      <c r="AR353" s="245" t="str" cm="1">
        <f t="array" ref="AR353">IF($AM$20="A",
IFERROR(INDEX($BZ$33:$CC$35, $BQ353,), "-"),
IFERROR(INDEX(($BZ$26:$CC$28,$BZ$29:$CC$31), $BQ353, , $BR353), "-"))</f>
        <v>-</v>
      </c>
      <c r="AS353" s="245"/>
      <c r="AT353" s="245"/>
      <c r="AU353" s="245"/>
      <c r="AV353" s="246" t="str" cm="1">
        <f t="array" ref="AV353">IF($AM$20="A",
IFERROR(INDEX($CE$33:$CE$35, $BQ353), "-"),
IFERROR(INDEX(($CE$26:$CE$28, $CE$29:$CE$31), $BQ353, , $BR353), "-"))</f>
        <v>-</v>
      </c>
      <c r="AW353" s="242" t="str">
        <f t="shared" si="137"/>
        <v>-</v>
      </c>
      <c r="AX353" s="242" t="str">
        <f t="shared" si="137"/>
        <v>-</v>
      </c>
      <c r="AY353" s="242" t="str">
        <f t="shared" si="137"/>
        <v>-</v>
      </c>
      <c r="AZ353" s="242" t="str">
        <f t="shared" si="137"/>
        <v>-</v>
      </c>
      <c r="BA353" s="242" t="str">
        <f t="shared" si="138"/>
        <v>-</v>
      </c>
      <c r="BB353" s="242" t="str">
        <f t="shared" si="138"/>
        <v>-</v>
      </c>
      <c r="BC353" s="242" t="str">
        <f t="shared" si="138"/>
        <v>-</v>
      </c>
      <c r="BD353" s="242" t="str">
        <f t="shared" si="138"/>
        <v>-</v>
      </c>
      <c r="BE353" s="242" t="str">
        <f t="shared" si="139"/>
        <v>-</v>
      </c>
      <c r="BF353" s="242" t="str">
        <f t="shared" si="139"/>
        <v>-</v>
      </c>
      <c r="BG353" s="242" t="str">
        <f t="shared" si="139"/>
        <v>-</v>
      </c>
      <c r="BH353" s="242" t="str">
        <f t="shared" si="139"/>
        <v>-</v>
      </c>
      <c r="BI353" s="242" t="str">
        <f t="shared" si="140"/>
        <v>-</v>
      </c>
      <c r="BJ353" s="242" t="str">
        <f t="shared" si="140"/>
        <v>-</v>
      </c>
      <c r="BK353" s="242" t="str">
        <f t="shared" si="140"/>
        <v>-</v>
      </c>
      <c r="BL353" s="242" t="str">
        <f t="shared" si="140"/>
        <v>-</v>
      </c>
      <c r="BM353" s="245" t="str" cm="1">
        <f t="array" ref="BM353">IFERROR(INDEX($CD$38:$CD$41, $BT353), "-")</f>
        <v>-</v>
      </c>
      <c r="BN353" s="242" t="str" cm="1">
        <f t="array" ref="BN353">IFERROR(INDEX($CD$38:$CD$41, $BS353), "-")</f>
        <v>-</v>
      </c>
      <c r="BO353" s="242">
        <f t="shared" si="141"/>
        <v>0</v>
      </c>
      <c r="BP353" s="242">
        <f t="shared" si="142"/>
        <v>0</v>
      </c>
      <c r="BQ353" s="247" t="str">
        <f t="shared" si="125"/>
        <v>-</v>
      </c>
      <c r="BR353" s="247" t="str">
        <f t="shared" si="126"/>
        <v>-</v>
      </c>
      <c r="BS353" s="247" t="str">
        <f t="shared" si="127"/>
        <v>-</v>
      </c>
      <c r="BT353" s="247" t="str">
        <f t="shared" si="128"/>
        <v>-</v>
      </c>
      <c r="BU353" s="247">
        <f t="shared" si="143"/>
        <v>0</v>
      </c>
      <c r="BV353" s="247" t="str">
        <f t="shared" si="144"/>
        <v>-</v>
      </c>
      <c r="BW353" s="232"/>
      <c r="CF353" s="232"/>
    </row>
    <row r="354" spans="1:84" ht="12.75" customHeight="1" x14ac:dyDescent="0.2">
      <c r="A354" s="240"/>
      <c r="B354" s="228">
        <v>331</v>
      </c>
      <c r="C354" s="137"/>
      <c r="D354" s="65"/>
      <c r="E354" s="241" t="str">
        <f>IF(ISBLANK(D354), "", VLOOKUP(D354, Z!$A$2:$C$4127, 3, FALSE))</f>
        <v/>
      </c>
      <c r="F354" s="138"/>
      <c r="G354" s="120"/>
      <c r="H354" s="120"/>
      <c r="I354" s="120"/>
      <c r="J354" s="120"/>
      <c r="K354" s="139"/>
      <c r="L354" s="168"/>
      <c r="M354" s="139"/>
      <c r="N354" s="139"/>
      <c r="O354" s="242">
        <f t="shared" si="124"/>
        <v>0</v>
      </c>
      <c r="P354" s="139"/>
      <c r="Q354" s="242">
        <f t="shared" si="129"/>
        <v>0</v>
      </c>
      <c r="R354" s="242" t="str">
        <f t="shared" si="130"/>
        <v>-</v>
      </c>
      <c r="S354" s="140"/>
      <c r="T354" s="141"/>
      <c r="U354" s="120"/>
      <c r="V354" s="139"/>
      <c r="W354" s="166"/>
      <c r="X354" s="243">
        <f t="shared" si="131"/>
        <v>0</v>
      </c>
      <c r="Y354" s="140"/>
      <c r="Z354" s="141"/>
      <c r="AA354" s="139"/>
      <c r="AB354" s="120"/>
      <c r="AC354" s="139"/>
      <c r="AD354" s="166"/>
      <c r="AE354" s="243">
        <f t="shared" si="132"/>
        <v>0</v>
      </c>
      <c r="AF354" s="142"/>
      <c r="AG354" s="137"/>
      <c r="AH354" s="65"/>
      <c r="AI354" s="241" t="str">
        <f>IF(ISBLANK(AH354), "", VLOOKUP(AH354, Z!$A$2:$C$4127, 3, FALSE))</f>
        <v/>
      </c>
      <c r="AJ354" s="143"/>
      <c r="AK354" s="244">
        <f t="shared" si="133"/>
        <v>0</v>
      </c>
      <c r="AL354" s="232"/>
      <c r="AM354" s="242">
        <f t="shared" si="134"/>
        <v>0</v>
      </c>
      <c r="AN354" s="228">
        <f>15</f>
        <v>15</v>
      </c>
      <c r="AO354" s="228">
        <v>0.75</v>
      </c>
      <c r="AP354" s="242" t="str">
        <f t="shared" si="135"/>
        <v>-</v>
      </c>
      <c r="AQ354" s="242" t="str">
        <f t="shared" si="136"/>
        <v>-</v>
      </c>
      <c r="AR354" s="245" t="str" cm="1">
        <f t="array" ref="AR354">IF($AM$20="A",
IFERROR(INDEX($BZ$33:$CC$35, $BQ354,), "-"),
IFERROR(INDEX(($BZ$26:$CC$28,$BZ$29:$CC$31), $BQ354, , $BR354), "-"))</f>
        <v>-</v>
      </c>
      <c r="AS354" s="245"/>
      <c r="AT354" s="245"/>
      <c r="AU354" s="245"/>
      <c r="AV354" s="246" t="str" cm="1">
        <f t="array" ref="AV354">IF($AM$20="A",
IFERROR(INDEX($CE$33:$CE$35, $BQ354), "-"),
IFERROR(INDEX(($CE$26:$CE$28, $CE$29:$CE$31), $BQ354, , $BR354), "-"))</f>
        <v>-</v>
      </c>
      <c r="AW354" s="242" t="str">
        <f t="shared" si="137"/>
        <v>-</v>
      </c>
      <c r="AX354" s="242" t="str">
        <f t="shared" si="137"/>
        <v>-</v>
      </c>
      <c r="AY354" s="242" t="str">
        <f t="shared" si="137"/>
        <v>-</v>
      </c>
      <c r="AZ354" s="242" t="str">
        <f t="shared" si="137"/>
        <v>-</v>
      </c>
      <c r="BA354" s="242" t="str">
        <f t="shared" si="138"/>
        <v>-</v>
      </c>
      <c r="BB354" s="242" t="str">
        <f t="shared" si="138"/>
        <v>-</v>
      </c>
      <c r="BC354" s="242" t="str">
        <f t="shared" si="138"/>
        <v>-</v>
      </c>
      <c r="BD354" s="242" t="str">
        <f t="shared" si="138"/>
        <v>-</v>
      </c>
      <c r="BE354" s="242" t="str">
        <f t="shared" si="139"/>
        <v>-</v>
      </c>
      <c r="BF354" s="242" t="str">
        <f t="shared" si="139"/>
        <v>-</v>
      </c>
      <c r="BG354" s="242" t="str">
        <f t="shared" si="139"/>
        <v>-</v>
      </c>
      <c r="BH354" s="242" t="str">
        <f t="shared" si="139"/>
        <v>-</v>
      </c>
      <c r="BI354" s="242" t="str">
        <f t="shared" si="140"/>
        <v>-</v>
      </c>
      <c r="BJ354" s="242" t="str">
        <f t="shared" si="140"/>
        <v>-</v>
      </c>
      <c r="BK354" s="242" t="str">
        <f t="shared" si="140"/>
        <v>-</v>
      </c>
      <c r="BL354" s="242" t="str">
        <f t="shared" si="140"/>
        <v>-</v>
      </c>
      <c r="BM354" s="245" t="str" cm="1">
        <f t="array" ref="BM354">IFERROR(INDEX($CD$38:$CD$41, $BT354), "-")</f>
        <v>-</v>
      </c>
      <c r="BN354" s="242" t="str" cm="1">
        <f t="array" ref="BN354">IFERROR(INDEX($CD$38:$CD$41, $BS354), "-")</f>
        <v>-</v>
      </c>
      <c r="BO354" s="242">
        <f t="shared" si="141"/>
        <v>0</v>
      </c>
      <c r="BP354" s="242">
        <f t="shared" si="142"/>
        <v>0</v>
      </c>
      <c r="BQ354" s="247" t="str">
        <f t="shared" si="125"/>
        <v>-</v>
      </c>
      <c r="BR354" s="247" t="str">
        <f t="shared" si="126"/>
        <v>-</v>
      </c>
      <c r="BS354" s="247" t="str">
        <f t="shared" si="127"/>
        <v>-</v>
      </c>
      <c r="BT354" s="247" t="str">
        <f t="shared" si="128"/>
        <v>-</v>
      </c>
      <c r="BU354" s="247">
        <f t="shared" si="143"/>
        <v>0</v>
      </c>
      <c r="BV354" s="247" t="str">
        <f t="shared" si="144"/>
        <v>-</v>
      </c>
      <c r="BW354" s="232"/>
      <c r="CF354" s="232"/>
    </row>
    <row r="355" spans="1:84" ht="12.75" customHeight="1" x14ac:dyDescent="0.2">
      <c r="A355" s="240"/>
      <c r="B355" s="228">
        <v>332</v>
      </c>
      <c r="C355" s="137"/>
      <c r="D355" s="65"/>
      <c r="E355" s="241" t="str">
        <f>IF(ISBLANK(D355), "", VLOOKUP(D355, Z!$A$2:$C$4127, 3, FALSE))</f>
        <v/>
      </c>
      <c r="F355" s="138"/>
      <c r="G355" s="120"/>
      <c r="H355" s="120"/>
      <c r="I355" s="120"/>
      <c r="J355" s="120"/>
      <c r="K355" s="139"/>
      <c r="L355" s="168"/>
      <c r="M355" s="139"/>
      <c r="N355" s="139"/>
      <c r="O355" s="242">
        <f t="shared" si="124"/>
        <v>0</v>
      </c>
      <c r="P355" s="139"/>
      <c r="Q355" s="242">
        <f t="shared" si="129"/>
        <v>0</v>
      </c>
      <c r="R355" s="242" t="str">
        <f t="shared" si="130"/>
        <v>-</v>
      </c>
      <c r="S355" s="140"/>
      <c r="T355" s="141"/>
      <c r="U355" s="120"/>
      <c r="V355" s="139"/>
      <c r="W355" s="166"/>
      <c r="X355" s="243">
        <f t="shared" si="131"/>
        <v>0</v>
      </c>
      <c r="Y355" s="140"/>
      <c r="Z355" s="141"/>
      <c r="AA355" s="139"/>
      <c r="AB355" s="120"/>
      <c r="AC355" s="139"/>
      <c r="AD355" s="166"/>
      <c r="AE355" s="243">
        <f t="shared" si="132"/>
        <v>0</v>
      </c>
      <c r="AF355" s="142"/>
      <c r="AG355" s="137"/>
      <c r="AH355" s="65"/>
      <c r="AI355" s="241" t="str">
        <f>IF(ISBLANK(AH355), "", VLOOKUP(AH355, Z!$A$2:$C$4127, 3, FALSE))</f>
        <v/>
      </c>
      <c r="AJ355" s="143"/>
      <c r="AK355" s="244">
        <f t="shared" si="133"/>
        <v>0</v>
      </c>
      <c r="AL355" s="232"/>
      <c r="AM355" s="242">
        <f t="shared" si="134"/>
        <v>0</v>
      </c>
      <c r="AN355" s="228">
        <f>15</f>
        <v>15</v>
      </c>
      <c r="AO355" s="228">
        <v>0.75</v>
      </c>
      <c r="AP355" s="242" t="str">
        <f t="shared" si="135"/>
        <v>-</v>
      </c>
      <c r="AQ355" s="242" t="str">
        <f t="shared" si="136"/>
        <v>-</v>
      </c>
      <c r="AR355" s="245" t="str" cm="1">
        <f t="array" ref="AR355">IF($AM$20="A",
IFERROR(INDEX($BZ$33:$CC$35, $BQ355,), "-"),
IFERROR(INDEX(($BZ$26:$CC$28,$BZ$29:$CC$31), $BQ355, , $BR355), "-"))</f>
        <v>-</v>
      </c>
      <c r="AS355" s="245"/>
      <c r="AT355" s="245"/>
      <c r="AU355" s="245"/>
      <c r="AV355" s="246" t="str" cm="1">
        <f t="array" ref="AV355">IF($AM$20="A",
IFERROR(INDEX($CE$33:$CE$35, $BQ355), "-"),
IFERROR(INDEX(($CE$26:$CE$28, $CE$29:$CE$31), $BQ355, , $BR355), "-"))</f>
        <v>-</v>
      </c>
      <c r="AW355" s="242" t="str">
        <f t="shared" si="137"/>
        <v>-</v>
      </c>
      <c r="AX355" s="242" t="str">
        <f t="shared" si="137"/>
        <v>-</v>
      </c>
      <c r="AY355" s="242" t="str">
        <f t="shared" si="137"/>
        <v>-</v>
      </c>
      <c r="AZ355" s="242" t="str">
        <f t="shared" si="137"/>
        <v>-</v>
      </c>
      <c r="BA355" s="242" t="str">
        <f t="shared" si="138"/>
        <v>-</v>
      </c>
      <c r="BB355" s="242" t="str">
        <f t="shared" si="138"/>
        <v>-</v>
      </c>
      <c r="BC355" s="242" t="str">
        <f t="shared" si="138"/>
        <v>-</v>
      </c>
      <c r="BD355" s="242" t="str">
        <f t="shared" si="138"/>
        <v>-</v>
      </c>
      <c r="BE355" s="242" t="str">
        <f t="shared" si="139"/>
        <v>-</v>
      </c>
      <c r="BF355" s="242" t="str">
        <f t="shared" si="139"/>
        <v>-</v>
      </c>
      <c r="BG355" s="242" t="str">
        <f t="shared" si="139"/>
        <v>-</v>
      </c>
      <c r="BH355" s="242" t="str">
        <f t="shared" si="139"/>
        <v>-</v>
      </c>
      <c r="BI355" s="242" t="str">
        <f t="shared" si="140"/>
        <v>-</v>
      </c>
      <c r="BJ355" s="242" t="str">
        <f t="shared" si="140"/>
        <v>-</v>
      </c>
      <c r="BK355" s="242" t="str">
        <f t="shared" si="140"/>
        <v>-</v>
      </c>
      <c r="BL355" s="242" t="str">
        <f t="shared" si="140"/>
        <v>-</v>
      </c>
      <c r="BM355" s="245" t="str" cm="1">
        <f t="array" ref="BM355">IFERROR(INDEX($CD$38:$CD$41, $BT355), "-")</f>
        <v>-</v>
      </c>
      <c r="BN355" s="242" t="str" cm="1">
        <f t="array" ref="BN355">IFERROR(INDEX($CD$38:$CD$41, $BS355), "-")</f>
        <v>-</v>
      </c>
      <c r="BO355" s="242">
        <f t="shared" si="141"/>
        <v>0</v>
      </c>
      <c r="BP355" s="242">
        <f t="shared" si="142"/>
        <v>0</v>
      </c>
      <c r="BQ355" s="247" t="str">
        <f t="shared" si="125"/>
        <v>-</v>
      </c>
      <c r="BR355" s="247" t="str">
        <f t="shared" si="126"/>
        <v>-</v>
      </c>
      <c r="BS355" s="247" t="str">
        <f t="shared" si="127"/>
        <v>-</v>
      </c>
      <c r="BT355" s="247" t="str">
        <f t="shared" si="128"/>
        <v>-</v>
      </c>
      <c r="BU355" s="247">
        <f t="shared" si="143"/>
        <v>0</v>
      </c>
      <c r="BV355" s="247" t="str">
        <f t="shared" si="144"/>
        <v>-</v>
      </c>
      <c r="BW355" s="232"/>
      <c r="CF355" s="232"/>
    </row>
    <row r="356" spans="1:84" ht="12.75" customHeight="1" x14ac:dyDescent="0.2">
      <c r="A356" s="240"/>
      <c r="B356" s="228">
        <v>333</v>
      </c>
      <c r="C356" s="137"/>
      <c r="D356" s="65"/>
      <c r="E356" s="241" t="str">
        <f>IF(ISBLANK(D356), "", VLOOKUP(D356, Z!$A$2:$C$4127, 3, FALSE))</f>
        <v/>
      </c>
      <c r="F356" s="138"/>
      <c r="G356" s="120"/>
      <c r="H356" s="120"/>
      <c r="I356" s="120"/>
      <c r="J356" s="120"/>
      <c r="K356" s="139"/>
      <c r="L356" s="168"/>
      <c r="M356" s="139"/>
      <c r="N356" s="139"/>
      <c r="O356" s="242">
        <f t="shared" si="124"/>
        <v>0</v>
      </c>
      <c r="P356" s="139"/>
      <c r="Q356" s="242">
        <f t="shared" si="129"/>
        <v>0</v>
      </c>
      <c r="R356" s="242" t="str">
        <f t="shared" si="130"/>
        <v>-</v>
      </c>
      <c r="S356" s="140"/>
      <c r="T356" s="141"/>
      <c r="U356" s="120"/>
      <c r="V356" s="139"/>
      <c r="W356" s="166"/>
      <c r="X356" s="243">
        <f t="shared" si="131"/>
        <v>0</v>
      </c>
      <c r="Y356" s="140"/>
      <c r="Z356" s="141"/>
      <c r="AA356" s="139"/>
      <c r="AB356" s="120"/>
      <c r="AC356" s="139"/>
      <c r="AD356" s="166"/>
      <c r="AE356" s="243">
        <f t="shared" si="132"/>
        <v>0</v>
      </c>
      <c r="AF356" s="142"/>
      <c r="AG356" s="137"/>
      <c r="AH356" s="65"/>
      <c r="AI356" s="241" t="str">
        <f>IF(ISBLANK(AH356), "", VLOOKUP(AH356, Z!$A$2:$C$4127, 3, FALSE))</f>
        <v/>
      </c>
      <c r="AJ356" s="143"/>
      <c r="AK356" s="244">
        <f t="shared" si="133"/>
        <v>0</v>
      </c>
      <c r="AL356" s="232"/>
      <c r="AM356" s="242">
        <f t="shared" si="134"/>
        <v>0</v>
      </c>
      <c r="AN356" s="228">
        <f>15</f>
        <v>15</v>
      </c>
      <c r="AO356" s="228">
        <v>0.75</v>
      </c>
      <c r="AP356" s="242" t="str">
        <f t="shared" si="135"/>
        <v>-</v>
      </c>
      <c r="AQ356" s="242" t="str">
        <f t="shared" si="136"/>
        <v>-</v>
      </c>
      <c r="AR356" s="245" t="str" cm="1">
        <f t="array" ref="AR356">IF($AM$20="A",
IFERROR(INDEX($BZ$33:$CC$35, $BQ356,), "-"),
IFERROR(INDEX(($BZ$26:$CC$28,$BZ$29:$CC$31), $BQ356, , $BR356), "-"))</f>
        <v>-</v>
      </c>
      <c r="AS356" s="245"/>
      <c r="AT356" s="245"/>
      <c r="AU356" s="245"/>
      <c r="AV356" s="246" t="str" cm="1">
        <f t="array" ref="AV356">IF($AM$20="A",
IFERROR(INDEX($CE$33:$CE$35, $BQ356), "-"),
IFERROR(INDEX(($CE$26:$CE$28, $CE$29:$CE$31), $BQ356, , $BR356), "-"))</f>
        <v>-</v>
      </c>
      <c r="AW356" s="242" t="str">
        <f t="shared" si="137"/>
        <v>-</v>
      </c>
      <c r="AX356" s="242" t="str">
        <f t="shared" si="137"/>
        <v>-</v>
      </c>
      <c r="AY356" s="242" t="str">
        <f t="shared" si="137"/>
        <v>-</v>
      </c>
      <c r="AZ356" s="242" t="str">
        <f t="shared" si="137"/>
        <v>-</v>
      </c>
      <c r="BA356" s="242" t="str">
        <f t="shared" si="138"/>
        <v>-</v>
      </c>
      <c r="BB356" s="242" t="str">
        <f t="shared" si="138"/>
        <v>-</v>
      </c>
      <c r="BC356" s="242" t="str">
        <f t="shared" si="138"/>
        <v>-</v>
      </c>
      <c r="BD356" s="242" t="str">
        <f t="shared" si="138"/>
        <v>-</v>
      </c>
      <c r="BE356" s="242" t="str">
        <f t="shared" si="139"/>
        <v>-</v>
      </c>
      <c r="BF356" s="242" t="str">
        <f t="shared" si="139"/>
        <v>-</v>
      </c>
      <c r="BG356" s="242" t="str">
        <f t="shared" si="139"/>
        <v>-</v>
      </c>
      <c r="BH356" s="242" t="str">
        <f t="shared" si="139"/>
        <v>-</v>
      </c>
      <c r="BI356" s="242" t="str">
        <f t="shared" si="140"/>
        <v>-</v>
      </c>
      <c r="BJ356" s="242" t="str">
        <f t="shared" si="140"/>
        <v>-</v>
      </c>
      <c r="BK356" s="242" t="str">
        <f t="shared" si="140"/>
        <v>-</v>
      </c>
      <c r="BL356" s="242" t="str">
        <f t="shared" si="140"/>
        <v>-</v>
      </c>
      <c r="BM356" s="245" t="str" cm="1">
        <f t="array" ref="BM356">IFERROR(INDEX($CD$38:$CD$41, $BT356), "-")</f>
        <v>-</v>
      </c>
      <c r="BN356" s="242" t="str" cm="1">
        <f t="array" ref="BN356">IFERROR(INDEX($CD$38:$CD$41, $BS356), "-")</f>
        <v>-</v>
      </c>
      <c r="BO356" s="242">
        <f t="shared" si="141"/>
        <v>0</v>
      </c>
      <c r="BP356" s="242">
        <f t="shared" si="142"/>
        <v>0</v>
      </c>
      <c r="BQ356" s="247" t="str">
        <f t="shared" si="125"/>
        <v>-</v>
      </c>
      <c r="BR356" s="247" t="str">
        <f t="shared" si="126"/>
        <v>-</v>
      </c>
      <c r="BS356" s="247" t="str">
        <f t="shared" si="127"/>
        <v>-</v>
      </c>
      <c r="BT356" s="247" t="str">
        <f t="shared" si="128"/>
        <v>-</v>
      </c>
      <c r="BU356" s="247">
        <f t="shared" si="143"/>
        <v>0</v>
      </c>
      <c r="BV356" s="247" t="str">
        <f t="shared" si="144"/>
        <v>-</v>
      </c>
      <c r="BW356" s="232"/>
      <c r="CF356" s="232"/>
    </row>
    <row r="357" spans="1:84" ht="12.75" customHeight="1" x14ac:dyDescent="0.2">
      <c r="A357" s="240"/>
      <c r="B357" s="228">
        <v>334</v>
      </c>
      <c r="C357" s="137"/>
      <c r="D357" s="65"/>
      <c r="E357" s="241" t="str">
        <f>IF(ISBLANK(D357), "", VLOOKUP(D357, Z!$A$2:$C$4127, 3, FALSE))</f>
        <v/>
      </c>
      <c r="F357" s="138"/>
      <c r="G357" s="120"/>
      <c r="H357" s="120"/>
      <c r="I357" s="120"/>
      <c r="J357" s="120"/>
      <c r="K357" s="139"/>
      <c r="L357" s="168"/>
      <c r="M357" s="139"/>
      <c r="N357" s="139"/>
      <c r="O357" s="242">
        <f t="shared" si="124"/>
        <v>0</v>
      </c>
      <c r="P357" s="139"/>
      <c r="Q357" s="242">
        <f t="shared" si="129"/>
        <v>0</v>
      </c>
      <c r="R357" s="242" t="str">
        <f t="shared" si="130"/>
        <v>-</v>
      </c>
      <c r="S357" s="140"/>
      <c r="T357" s="141"/>
      <c r="U357" s="120"/>
      <c r="V357" s="139"/>
      <c r="W357" s="166"/>
      <c r="X357" s="243">
        <f t="shared" si="131"/>
        <v>0</v>
      </c>
      <c r="Y357" s="140"/>
      <c r="Z357" s="141"/>
      <c r="AA357" s="139"/>
      <c r="AB357" s="120"/>
      <c r="AC357" s="139"/>
      <c r="AD357" s="166"/>
      <c r="AE357" s="243">
        <f t="shared" si="132"/>
        <v>0</v>
      </c>
      <c r="AF357" s="142"/>
      <c r="AG357" s="137"/>
      <c r="AH357" s="65"/>
      <c r="AI357" s="241" t="str">
        <f>IF(ISBLANK(AH357), "", VLOOKUP(AH357, Z!$A$2:$C$4127, 3, FALSE))</f>
        <v/>
      </c>
      <c r="AJ357" s="143"/>
      <c r="AK357" s="244">
        <f t="shared" si="133"/>
        <v>0</v>
      </c>
      <c r="AL357" s="232"/>
      <c r="AM357" s="242">
        <f t="shared" si="134"/>
        <v>0</v>
      </c>
      <c r="AN357" s="228">
        <f>15</f>
        <v>15</v>
      </c>
      <c r="AO357" s="228">
        <v>0.75</v>
      </c>
      <c r="AP357" s="242" t="str">
        <f t="shared" si="135"/>
        <v>-</v>
      </c>
      <c r="AQ357" s="242" t="str">
        <f t="shared" si="136"/>
        <v>-</v>
      </c>
      <c r="AR357" s="245" t="str" cm="1">
        <f t="array" ref="AR357">IF($AM$20="A",
IFERROR(INDEX($BZ$33:$CC$35, $BQ357,), "-"),
IFERROR(INDEX(($BZ$26:$CC$28,$BZ$29:$CC$31), $BQ357, , $BR357), "-"))</f>
        <v>-</v>
      </c>
      <c r="AS357" s="245"/>
      <c r="AT357" s="245"/>
      <c r="AU357" s="245"/>
      <c r="AV357" s="246" t="str" cm="1">
        <f t="array" ref="AV357">IF($AM$20="A",
IFERROR(INDEX($CE$33:$CE$35, $BQ357), "-"),
IFERROR(INDEX(($CE$26:$CE$28, $CE$29:$CE$31), $BQ357, , $BR357), "-"))</f>
        <v>-</v>
      </c>
      <c r="AW357" s="242" t="str">
        <f t="shared" si="137"/>
        <v>-</v>
      </c>
      <c r="AX357" s="242" t="str">
        <f t="shared" si="137"/>
        <v>-</v>
      </c>
      <c r="AY357" s="242" t="str">
        <f t="shared" si="137"/>
        <v>-</v>
      </c>
      <c r="AZ357" s="242" t="str">
        <f t="shared" si="137"/>
        <v>-</v>
      </c>
      <c r="BA357" s="242" t="str">
        <f t="shared" si="138"/>
        <v>-</v>
      </c>
      <c r="BB357" s="242" t="str">
        <f t="shared" si="138"/>
        <v>-</v>
      </c>
      <c r="BC357" s="242" t="str">
        <f t="shared" si="138"/>
        <v>-</v>
      </c>
      <c r="BD357" s="242" t="str">
        <f t="shared" si="138"/>
        <v>-</v>
      </c>
      <c r="BE357" s="242" t="str">
        <f t="shared" si="139"/>
        <v>-</v>
      </c>
      <c r="BF357" s="242" t="str">
        <f t="shared" si="139"/>
        <v>-</v>
      </c>
      <c r="BG357" s="242" t="str">
        <f t="shared" si="139"/>
        <v>-</v>
      </c>
      <c r="BH357" s="242" t="str">
        <f t="shared" si="139"/>
        <v>-</v>
      </c>
      <c r="BI357" s="242" t="str">
        <f t="shared" si="140"/>
        <v>-</v>
      </c>
      <c r="BJ357" s="242" t="str">
        <f t="shared" si="140"/>
        <v>-</v>
      </c>
      <c r="BK357" s="242" t="str">
        <f t="shared" si="140"/>
        <v>-</v>
      </c>
      <c r="BL357" s="242" t="str">
        <f t="shared" si="140"/>
        <v>-</v>
      </c>
      <c r="BM357" s="245" t="str" cm="1">
        <f t="array" ref="BM357">IFERROR(INDEX($CD$38:$CD$41, $BT357), "-")</f>
        <v>-</v>
      </c>
      <c r="BN357" s="242" t="str" cm="1">
        <f t="array" ref="BN357">IFERROR(INDEX($CD$38:$CD$41, $BS357), "-")</f>
        <v>-</v>
      </c>
      <c r="BO357" s="242">
        <f t="shared" si="141"/>
        <v>0</v>
      </c>
      <c r="BP357" s="242">
        <f t="shared" si="142"/>
        <v>0</v>
      </c>
      <c r="BQ357" s="247" t="str">
        <f t="shared" si="125"/>
        <v>-</v>
      </c>
      <c r="BR357" s="247" t="str">
        <f t="shared" si="126"/>
        <v>-</v>
      </c>
      <c r="BS357" s="247" t="str">
        <f t="shared" si="127"/>
        <v>-</v>
      </c>
      <c r="BT357" s="247" t="str">
        <f t="shared" si="128"/>
        <v>-</v>
      </c>
      <c r="BU357" s="247">
        <f t="shared" si="143"/>
        <v>0</v>
      </c>
      <c r="BV357" s="247" t="str">
        <f t="shared" si="144"/>
        <v>-</v>
      </c>
      <c r="BW357" s="232"/>
      <c r="CF357" s="232"/>
    </row>
    <row r="358" spans="1:84" ht="12.75" customHeight="1" x14ac:dyDescent="0.2">
      <c r="A358" s="240"/>
      <c r="B358" s="228">
        <v>335</v>
      </c>
      <c r="C358" s="137"/>
      <c r="D358" s="65"/>
      <c r="E358" s="241" t="str">
        <f>IF(ISBLANK(D358), "", VLOOKUP(D358, Z!$A$2:$C$4127, 3, FALSE))</f>
        <v/>
      </c>
      <c r="F358" s="138"/>
      <c r="G358" s="120"/>
      <c r="H358" s="120"/>
      <c r="I358" s="120"/>
      <c r="J358" s="120"/>
      <c r="K358" s="139"/>
      <c r="L358" s="168"/>
      <c r="M358" s="139"/>
      <c r="N358" s="139"/>
      <c r="O358" s="242">
        <f t="shared" si="124"/>
        <v>0</v>
      </c>
      <c r="P358" s="139"/>
      <c r="Q358" s="242">
        <f t="shared" si="129"/>
        <v>0</v>
      </c>
      <c r="R358" s="242" t="str">
        <f t="shared" si="130"/>
        <v>-</v>
      </c>
      <c r="S358" s="140"/>
      <c r="T358" s="141"/>
      <c r="U358" s="120"/>
      <c r="V358" s="139"/>
      <c r="W358" s="166"/>
      <c r="X358" s="243">
        <f t="shared" si="131"/>
        <v>0</v>
      </c>
      <c r="Y358" s="140"/>
      <c r="Z358" s="141"/>
      <c r="AA358" s="139"/>
      <c r="AB358" s="120"/>
      <c r="AC358" s="139"/>
      <c r="AD358" s="166"/>
      <c r="AE358" s="243">
        <f t="shared" si="132"/>
        <v>0</v>
      </c>
      <c r="AF358" s="142"/>
      <c r="AG358" s="137"/>
      <c r="AH358" s="65"/>
      <c r="AI358" s="241" t="str">
        <f>IF(ISBLANK(AH358), "", VLOOKUP(AH358, Z!$A$2:$C$4127, 3, FALSE))</f>
        <v/>
      </c>
      <c r="AJ358" s="143"/>
      <c r="AK358" s="244">
        <f t="shared" si="133"/>
        <v>0</v>
      </c>
      <c r="AL358" s="232"/>
      <c r="AM358" s="242">
        <f t="shared" si="134"/>
        <v>0</v>
      </c>
      <c r="AN358" s="228">
        <f>15</f>
        <v>15</v>
      </c>
      <c r="AO358" s="228">
        <v>0.75</v>
      </c>
      <c r="AP358" s="242" t="str">
        <f t="shared" si="135"/>
        <v>-</v>
      </c>
      <c r="AQ358" s="242" t="str">
        <f t="shared" si="136"/>
        <v>-</v>
      </c>
      <c r="AR358" s="245" t="str" cm="1">
        <f t="array" ref="AR358">IF($AM$20="A",
IFERROR(INDEX($BZ$33:$CC$35, $BQ358,), "-"),
IFERROR(INDEX(($BZ$26:$CC$28,$BZ$29:$CC$31), $BQ358, , $BR358), "-"))</f>
        <v>-</v>
      </c>
      <c r="AS358" s="245"/>
      <c r="AT358" s="245"/>
      <c r="AU358" s="245"/>
      <c r="AV358" s="246" t="str" cm="1">
        <f t="array" ref="AV358">IF($AM$20="A",
IFERROR(INDEX($CE$33:$CE$35, $BQ358), "-"),
IFERROR(INDEX(($CE$26:$CE$28, $CE$29:$CE$31), $BQ358, , $BR358), "-"))</f>
        <v>-</v>
      </c>
      <c r="AW358" s="242" t="str">
        <f t="shared" si="137"/>
        <v>-</v>
      </c>
      <c r="AX358" s="242" t="str">
        <f t="shared" si="137"/>
        <v>-</v>
      </c>
      <c r="AY358" s="242" t="str">
        <f t="shared" si="137"/>
        <v>-</v>
      </c>
      <c r="AZ358" s="242" t="str">
        <f t="shared" si="137"/>
        <v>-</v>
      </c>
      <c r="BA358" s="242" t="str">
        <f t="shared" si="138"/>
        <v>-</v>
      </c>
      <c r="BB358" s="242" t="str">
        <f t="shared" si="138"/>
        <v>-</v>
      </c>
      <c r="BC358" s="242" t="str">
        <f t="shared" si="138"/>
        <v>-</v>
      </c>
      <c r="BD358" s="242" t="str">
        <f t="shared" si="138"/>
        <v>-</v>
      </c>
      <c r="BE358" s="242" t="str">
        <f t="shared" si="139"/>
        <v>-</v>
      </c>
      <c r="BF358" s="242" t="str">
        <f t="shared" si="139"/>
        <v>-</v>
      </c>
      <c r="BG358" s="242" t="str">
        <f t="shared" si="139"/>
        <v>-</v>
      </c>
      <c r="BH358" s="242" t="str">
        <f t="shared" si="139"/>
        <v>-</v>
      </c>
      <c r="BI358" s="242" t="str">
        <f t="shared" si="140"/>
        <v>-</v>
      </c>
      <c r="BJ358" s="242" t="str">
        <f t="shared" si="140"/>
        <v>-</v>
      </c>
      <c r="BK358" s="242" t="str">
        <f t="shared" si="140"/>
        <v>-</v>
      </c>
      <c r="BL358" s="242" t="str">
        <f t="shared" si="140"/>
        <v>-</v>
      </c>
      <c r="BM358" s="245" t="str" cm="1">
        <f t="array" ref="BM358">IFERROR(INDEX($CD$38:$CD$41, $BT358), "-")</f>
        <v>-</v>
      </c>
      <c r="BN358" s="242" t="str" cm="1">
        <f t="array" ref="BN358">IFERROR(INDEX($CD$38:$CD$41, $BS358), "-")</f>
        <v>-</v>
      </c>
      <c r="BO358" s="242">
        <f t="shared" si="141"/>
        <v>0</v>
      </c>
      <c r="BP358" s="242">
        <f t="shared" si="142"/>
        <v>0</v>
      </c>
      <c r="BQ358" s="247" t="str">
        <f t="shared" si="125"/>
        <v>-</v>
      </c>
      <c r="BR358" s="247" t="str">
        <f t="shared" si="126"/>
        <v>-</v>
      </c>
      <c r="BS358" s="247" t="str">
        <f t="shared" si="127"/>
        <v>-</v>
      </c>
      <c r="BT358" s="247" t="str">
        <f t="shared" si="128"/>
        <v>-</v>
      </c>
      <c r="BU358" s="247">
        <f t="shared" si="143"/>
        <v>0</v>
      </c>
      <c r="BV358" s="247" t="str">
        <f t="shared" si="144"/>
        <v>-</v>
      </c>
      <c r="BW358" s="232"/>
      <c r="CF358" s="232"/>
    </row>
    <row r="359" spans="1:84" ht="12.75" customHeight="1" x14ac:dyDescent="0.2">
      <c r="A359" s="240"/>
      <c r="B359" s="228">
        <v>336</v>
      </c>
      <c r="C359" s="137"/>
      <c r="D359" s="65"/>
      <c r="E359" s="241" t="str">
        <f>IF(ISBLANK(D359), "", VLOOKUP(D359, Z!$A$2:$C$4127, 3, FALSE))</f>
        <v/>
      </c>
      <c r="F359" s="138"/>
      <c r="G359" s="120"/>
      <c r="H359" s="120"/>
      <c r="I359" s="120"/>
      <c r="J359" s="120"/>
      <c r="K359" s="139"/>
      <c r="L359" s="168"/>
      <c r="M359" s="139"/>
      <c r="N359" s="139"/>
      <c r="O359" s="242">
        <f t="shared" si="124"/>
        <v>0</v>
      </c>
      <c r="P359" s="139"/>
      <c r="Q359" s="242">
        <f t="shared" si="129"/>
        <v>0</v>
      </c>
      <c r="R359" s="242" t="str">
        <f t="shared" si="130"/>
        <v>-</v>
      </c>
      <c r="S359" s="140"/>
      <c r="T359" s="141"/>
      <c r="U359" s="120"/>
      <c r="V359" s="139"/>
      <c r="W359" s="166"/>
      <c r="X359" s="243">
        <f t="shared" si="131"/>
        <v>0</v>
      </c>
      <c r="Y359" s="140"/>
      <c r="Z359" s="141"/>
      <c r="AA359" s="139"/>
      <c r="AB359" s="120"/>
      <c r="AC359" s="139"/>
      <c r="AD359" s="166"/>
      <c r="AE359" s="243">
        <f t="shared" si="132"/>
        <v>0</v>
      </c>
      <c r="AF359" s="142"/>
      <c r="AG359" s="137"/>
      <c r="AH359" s="65"/>
      <c r="AI359" s="241" t="str">
        <f>IF(ISBLANK(AH359), "", VLOOKUP(AH359, Z!$A$2:$C$4127, 3, FALSE))</f>
        <v/>
      </c>
      <c r="AJ359" s="143"/>
      <c r="AK359" s="244">
        <f t="shared" si="133"/>
        <v>0</v>
      </c>
      <c r="AL359" s="232"/>
      <c r="AM359" s="242">
        <f t="shared" si="134"/>
        <v>0</v>
      </c>
      <c r="AN359" s="228">
        <f>15</f>
        <v>15</v>
      </c>
      <c r="AO359" s="228">
        <v>0.75</v>
      </c>
      <c r="AP359" s="242" t="str">
        <f t="shared" si="135"/>
        <v>-</v>
      </c>
      <c r="AQ359" s="242" t="str">
        <f t="shared" si="136"/>
        <v>-</v>
      </c>
      <c r="AR359" s="245" t="str" cm="1">
        <f t="array" ref="AR359">IF($AM$20="A",
IFERROR(INDEX($BZ$33:$CC$35, $BQ359,), "-"),
IFERROR(INDEX(($BZ$26:$CC$28,$BZ$29:$CC$31), $BQ359, , $BR359), "-"))</f>
        <v>-</v>
      </c>
      <c r="AS359" s="245"/>
      <c r="AT359" s="245"/>
      <c r="AU359" s="245"/>
      <c r="AV359" s="246" t="str" cm="1">
        <f t="array" ref="AV359">IF($AM$20="A",
IFERROR(INDEX($CE$33:$CE$35, $BQ359), "-"),
IFERROR(INDEX(($CE$26:$CE$28, $CE$29:$CE$31), $BQ359, , $BR359), "-"))</f>
        <v>-</v>
      </c>
      <c r="AW359" s="242" t="str">
        <f t="shared" si="137"/>
        <v>-</v>
      </c>
      <c r="AX359" s="242" t="str">
        <f t="shared" si="137"/>
        <v>-</v>
      </c>
      <c r="AY359" s="242" t="str">
        <f t="shared" si="137"/>
        <v>-</v>
      </c>
      <c r="AZ359" s="242" t="str">
        <f t="shared" si="137"/>
        <v>-</v>
      </c>
      <c r="BA359" s="242" t="str">
        <f t="shared" si="138"/>
        <v>-</v>
      </c>
      <c r="BB359" s="242" t="str">
        <f t="shared" si="138"/>
        <v>-</v>
      </c>
      <c r="BC359" s="242" t="str">
        <f t="shared" si="138"/>
        <v>-</v>
      </c>
      <c r="BD359" s="242" t="str">
        <f t="shared" si="138"/>
        <v>-</v>
      </c>
      <c r="BE359" s="242" t="str">
        <f t="shared" si="139"/>
        <v>-</v>
      </c>
      <c r="BF359" s="242" t="str">
        <f t="shared" si="139"/>
        <v>-</v>
      </c>
      <c r="BG359" s="242" t="str">
        <f t="shared" si="139"/>
        <v>-</v>
      </c>
      <c r="BH359" s="242" t="str">
        <f t="shared" si="139"/>
        <v>-</v>
      </c>
      <c r="BI359" s="242" t="str">
        <f t="shared" si="140"/>
        <v>-</v>
      </c>
      <c r="BJ359" s="242" t="str">
        <f t="shared" si="140"/>
        <v>-</v>
      </c>
      <c r="BK359" s="242" t="str">
        <f t="shared" si="140"/>
        <v>-</v>
      </c>
      <c r="BL359" s="242" t="str">
        <f t="shared" si="140"/>
        <v>-</v>
      </c>
      <c r="BM359" s="245" t="str" cm="1">
        <f t="array" ref="BM359">IFERROR(INDEX($CD$38:$CD$41, $BT359), "-")</f>
        <v>-</v>
      </c>
      <c r="BN359" s="242" t="str" cm="1">
        <f t="array" ref="BN359">IFERROR(INDEX($CD$38:$CD$41, $BS359), "-")</f>
        <v>-</v>
      </c>
      <c r="BO359" s="242">
        <f t="shared" si="141"/>
        <v>0</v>
      </c>
      <c r="BP359" s="242">
        <f t="shared" si="142"/>
        <v>0</v>
      </c>
      <c r="BQ359" s="247" t="str">
        <f t="shared" si="125"/>
        <v>-</v>
      </c>
      <c r="BR359" s="247" t="str">
        <f t="shared" si="126"/>
        <v>-</v>
      </c>
      <c r="BS359" s="247" t="str">
        <f t="shared" si="127"/>
        <v>-</v>
      </c>
      <c r="BT359" s="247" t="str">
        <f t="shared" si="128"/>
        <v>-</v>
      </c>
      <c r="BU359" s="247">
        <f t="shared" si="143"/>
        <v>0</v>
      </c>
      <c r="BV359" s="247" t="str">
        <f t="shared" si="144"/>
        <v>-</v>
      </c>
      <c r="BW359" s="232"/>
      <c r="CF359" s="232"/>
    </row>
    <row r="360" spans="1:84" ht="12.75" customHeight="1" x14ac:dyDescent="0.2">
      <c r="A360" s="240"/>
      <c r="B360" s="228">
        <v>337</v>
      </c>
      <c r="C360" s="137"/>
      <c r="D360" s="65"/>
      <c r="E360" s="241" t="str">
        <f>IF(ISBLANK(D360), "", VLOOKUP(D360, Z!$A$2:$C$4127, 3, FALSE))</f>
        <v/>
      </c>
      <c r="F360" s="138"/>
      <c r="G360" s="120"/>
      <c r="H360" s="120"/>
      <c r="I360" s="120"/>
      <c r="J360" s="120"/>
      <c r="K360" s="139"/>
      <c r="L360" s="168"/>
      <c r="M360" s="139"/>
      <c r="N360" s="139"/>
      <c r="O360" s="242">
        <f t="shared" si="124"/>
        <v>0</v>
      </c>
      <c r="P360" s="139"/>
      <c r="Q360" s="242">
        <f t="shared" si="129"/>
        <v>0</v>
      </c>
      <c r="R360" s="242" t="str">
        <f t="shared" si="130"/>
        <v>-</v>
      </c>
      <c r="S360" s="140"/>
      <c r="T360" s="141"/>
      <c r="U360" s="120"/>
      <c r="V360" s="139"/>
      <c r="W360" s="166"/>
      <c r="X360" s="243">
        <f t="shared" si="131"/>
        <v>0</v>
      </c>
      <c r="Y360" s="140"/>
      <c r="Z360" s="141"/>
      <c r="AA360" s="139"/>
      <c r="AB360" s="120"/>
      <c r="AC360" s="139"/>
      <c r="AD360" s="166"/>
      <c r="AE360" s="243">
        <f t="shared" si="132"/>
        <v>0</v>
      </c>
      <c r="AF360" s="142"/>
      <c r="AG360" s="137"/>
      <c r="AH360" s="65"/>
      <c r="AI360" s="241" t="str">
        <f>IF(ISBLANK(AH360), "", VLOOKUP(AH360, Z!$A$2:$C$4127, 3, FALSE))</f>
        <v/>
      </c>
      <c r="AJ360" s="143"/>
      <c r="AK360" s="244">
        <f t="shared" si="133"/>
        <v>0</v>
      </c>
      <c r="AL360" s="232"/>
      <c r="AM360" s="242">
        <f t="shared" si="134"/>
        <v>0</v>
      </c>
      <c r="AN360" s="228">
        <f>15</f>
        <v>15</v>
      </c>
      <c r="AO360" s="228">
        <v>0.75</v>
      </c>
      <c r="AP360" s="242" t="str">
        <f t="shared" si="135"/>
        <v>-</v>
      </c>
      <c r="AQ360" s="242" t="str">
        <f t="shared" si="136"/>
        <v>-</v>
      </c>
      <c r="AR360" s="245" t="str" cm="1">
        <f t="array" ref="AR360">IF($AM$20="A",
IFERROR(INDEX($BZ$33:$CC$35, $BQ360,), "-"),
IFERROR(INDEX(($BZ$26:$CC$28,$BZ$29:$CC$31), $BQ360, , $BR360), "-"))</f>
        <v>-</v>
      </c>
      <c r="AS360" s="245"/>
      <c r="AT360" s="245"/>
      <c r="AU360" s="245"/>
      <c r="AV360" s="246" t="str" cm="1">
        <f t="array" ref="AV360">IF($AM$20="A",
IFERROR(INDEX($CE$33:$CE$35, $BQ360), "-"),
IFERROR(INDEX(($CE$26:$CE$28, $CE$29:$CE$31), $BQ360, , $BR360), "-"))</f>
        <v>-</v>
      </c>
      <c r="AW360" s="242" t="str">
        <f t="shared" si="137"/>
        <v>-</v>
      </c>
      <c r="AX360" s="242" t="str">
        <f t="shared" si="137"/>
        <v>-</v>
      </c>
      <c r="AY360" s="242" t="str">
        <f t="shared" si="137"/>
        <v>-</v>
      </c>
      <c r="AZ360" s="242" t="str">
        <f t="shared" si="137"/>
        <v>-</v>
      </c>
      <c r="BA360" s="242" t="str">
        <f t="shared" si="138"/>
        <v>-</v>
      </c>
      <c r="BB360" s="242" t="str">
        <f t="shared" si="138"/>
        <v>-</v>
      </c>
      <c r="BC360" s="242" t="str">
        <f t="shared" si="138"/>
        <v>-</v>
      </c>
      <c r="BD360" s="242" t="str">
        <f t="shared" si="138"/>
        <v>-</v>
      </c>
      <c r="BE360" s="242" t="str">
        <f t="shared" si="139"/>
        <v>-</v>
      </c>
      <c r="BF360" s="242" t="str">
        <f t="shared" si="139"/>
        <v>-</v>
      </c>
      <c r="BG360" s="242" t="str">
        <f t="shared" si="139"/>
        <v>-</v>
      </c>
      <c r="BH360" s="242" t="str">
        <f t="shared" si="139"/>
        <v>-</v>
      </c>
      <c r="BI360" s="242" t="str">
        <f t="shared" si="140"/>
        <v>-</v>
      </c>
      <c r="BJ360" s="242" t="str">
        <f t="shared" si="140"/>
        <v>-</v>
      </c>
      <c r="BK360" s="242" t="str">
        <f t="shared" si="140"/>
        <v>-</v>
      </c>
      <c r="BL360" s="242" t="str">
        <f t="shared" si="140"/>
        <v>-</v>
      </c>
      <c r="BM360" s="245" t="str" cm="1">
        <f t="array" ref="BM360">IFERROR(INDEX($CD$38:$CD$41, $BT360), "-")</f>
        <v>-</v>
      </c>
      <c r="BN360" s="242" t="str" cm="1">
        <f t="array" ref="BN360">IFERROR(INDEX($CD$38:$CD$41, $BS360), "-")</f>
        <v>-</v>
      </c>
      <c r="BO360" s="242">
        <f t="shared" si="141"/>
        <v>0</v>
      </c>
      <c r="BP360" s="242">
        <f t="shared" si="142"/>
        <v>0</v>
      </c>
      <c r="BQ360" s="247" t="str">
        <f t="shared" si="125"/>
        <v>-</v>
      </c>
      <c r="BR360" s="247" t="str">
        <f t="shared" si="126"/>
        <v>-</v>
      </c>
      <c r="BS360" s="247" t="str">
        <f t="shared" si="127"/>
        <v>-</v>
      </c>
      <c r="BT360" s="247" t="str">
        <f t="shared" si="128"/>
        <v>-</v>
      </c>
      <c r="BU360" s="247">
        <f t="shared" si="143"/>
        <v>0</v>
      </c>
      <c r="BV360" s="247" t="str">
        <f t="shared" si="144"/>
        <v>-</v>
      </c>
      <c r="BW360" s="232"/>
      <c r="CF360" s="232"/>
    </row>
    <row r="361" spans="1:84" ht="12.75" customHeight="1" x14ac:dyDescent="0.2">
      <c r="A361" s="240"/>
      <c r="B361" s="228">
        <v>338</v>
      </c>
      <c r="C361" s="137"/>
      <c r="D361" s="65"/>
      <c r="E361" s="241" t="str">
        <f>IF(ISBLANK(D361), "", VLOOKUP(D361, Z!$A$2:$C$4127, 3, FALSE))</f>
        <v/>
      </c>
      <c r="F361" s="138"/>
      <c r="G361" s="120"/>
      <c r="H361" s="120"/>
      <c r="I361" s="120"/>
      <c r="J361" s="120"/>
      <c r="K361" s="139"/>
      <c r="L361" s="168"/>
      <c r="M361" s="139"/>
      <c r="N361" s="139"/>
      <c r="O361" s="242">
        <f t="shared" si="124"/>
        <v>0</v>
      </c>
      <c r="P361" s="139"/>
      <c r="Q361" s="242">
        <f t="shared" si="129"/>
        <v>0</v>
      </c>
      <c r="R361" s="242" t="str">
        <f t="shared" si="130"/>
        <v>-</v>
      </c>
      <c r="S361" s="140"/>
      <c r="T361" s="141"/>
      <c r="U361" s="120"/>
      <c r="V361" s="139"/>
      <c r="W361" s="166"/>
      <c r="X361" s="243">
        <f t="shared" si="131"/>
        <v>0</v>
      </c>
      <c r="Y361" s="140"/>
      <c r="Z361" s="141"/>
      <c r="AA361" s="139"/>
      <c r="AB361" s="120"/>
      <c r="AC361" s="139"/>
      <c r="AD361" s="166"/>
      <c r="AE361" s="243">
        <f t="shared" si="132"/>
        <v>0</v>
      </c>
      <c r="AF361" s="142"/>
      <c r="AG361" s="137"/>
      <c r="AH361" s="65"/>
      <c r="AI361" s="241" t="str">
        <f>IF(ISBLANK(AH361), "", VLOOKUP(AH361, Z!$A$2:$C$4127, 3, FALSE))</f>
        <v/>
      </c>
      <c r="AJ361" s="143"/>
      <c r="AK361" s="244">
        <f t="shared" si="133"/>
        <v>0</v>
      </c>
      <c r="AL361" s="232"/>
      <c r="AM361" s="242">
        <f t="shared" si="134"/>
        <v>0</v>
      </c>
      <c r="AN361" s="228">
        <f>15</f>
        <v>15</v>
      </c>
      <c r="AO361" s="228">
        <v>0.75</v>
      </c>
      <c r="AP361" s="242" t="str">
        <f t="shared" si="135"/>
        <v>-</v>
      </c>
      <c r="AQ361" s="242" t="str">
        <f t="shared" si="136"/>
        <v>-</v>
      </c>
      <c r="AR361" s="245" t="str" cm="1">
        <f t="array" ref="AR361">IF($AM$20="A",
IFERROR(INDEX($BZ$33:$CC$35, $BQ361,), "-"),
IFERROR(INDEX(($BZ$26:$CC$28,$BZ$29:$CC$31), $BQ361, , $BR361), "-"))</f>
        <v>-</v>
      </c>
      <c r="AS361" s="245"/>
      <c r="AT361" s="245"/>
      <c r="AU361" s="245"/>
      <c r="AV361" s="246" t="str" cm="1">
        <f t="array" ref="AV361">IF($AM$20="A",
IFERROR(INDEX($CE$33:$CE$35, $BQ361), "-"),
IFERROR(INDEX(($CE$26:$CE$28, $CE$29:$CE$31), $BQ361, , $BR361), "-"))</f>
        <v>-</v>
      </c>
      <c r="AW361" s="242" t="str">
        <f t="shared" si="137"/>
        <v>-</v>
      </c>
      <c r="AX361" s="242" t="str">
        <f t="shared" si="137"/>
        <v>-</v>
      </c>
      <c r="AY361" s="242" t="str">
        <f t="shared" si="137"/>
        <v>-</v>
      </c>
      <c r="AZ361" s="242" t="str">
        <f t="shared" si="137"/>
        <v>-</v>
      </c>
      <c r="BA361" s="242" t="str">
        <f t="shared" si="138"/>
        <v>-</v>
      </c>
      <c r="BB361" s="242" t="str">
        <f t="shared" si="138"/>
        <v>-</v>
      </c>
      <c r="BC361" s="242" t="str">
        <f t="shared" si="138"/>
        <v>-</v>
      </c>
      <c r="BD361" s="242" t="str">
        <f t="shared" si="138"/>
        <v>-</v>
      </c>
      <c r="BE361" s="242" t="str">
        <f t="shared" si="139"/>
        <v>-</v>
      </c>
      <c r="BF361" s="242" t="str">
        <f t="shared" si="139"/>
        <v>-</v>
      </c>
      <c r="BG361" s="242" t="str">
        <f t="shared" si="139"/>
        <v>-</v>
      </c>
      <c r="BH361" s="242" t="str">
        <f t="shared" si="139"/>
        <v>-</v>
      </c>
      <c r="BI361" s="242" t="str">
        <f t="shared" si="140"/>
        <v>-</v>
      </c>
      <c r="BJ361" s="242" t="str">
        <f t="shared" si="140"/>
        <v>-</v>
      </c>
      <c r="BK361" s="242" t="str">
        <f t="shared" si="140"/>
        <v>-</v>
      </c>
      <c r="BL361" s="242" t="str">
        <f t="shared" si="140"/>
        <v>-</v>
      </c>
      <c r="BM361" s="245" t="str" cm="1">
        <f t="array" ref="BM361">IFERROR(INDEX($CD$38:$CD$41, $BT361), "-")</f>
        <v>-</v>
      </c>
      <c r="BN361" s="242" t="str" cm="1">
        <f t="array" ref="BN361">IFERROR(INDEX($CD$38:$CD$41, $BS361), "-")</f>
        <v>-</v>
      </c>
      <c r="BO361" s="242">
        <f t="shared" si="141"/>
        <v>0</v>
      </c>
      <c r="BP361" s="242">
        <f t="shared" si="142"/>
        <v>0</v>
      </c>
      <c r="BQ361" s="247" t="str">
        <f t="shared" si="125"/>
        <v>-</v>
      </c>
      <c r="BR361" s="247" t="str">
        <f t="shared" si="126"/>
        <v>-</v>
      </c>
      <c r="BS361" s="247" t="str">
        <f t="shared" si="127"/>
        <v>-</v>
      </c>
      <c r="BT361" s="247" t="str">
        <f t="shared" si="128"/>
        <v>-</v>
      </c>
      <c r="BU361" s="247">
        <f t="shared" si="143"/>
        <v>0</v>
      </c>
      <c r="BV361" s="247" t="str">
        <f t="shared" si="144"/>
        <v>-</v>
      </c>
      <c r="BW361" s="232"/>
      <c r="CF361" s="232"/>
    </row>
    <row r="362" spans="1:84" ht="12.75" customHeight="1" x14ac:dyDescent="0.2">
      <c r="A362" s="240"/>
      <c r="B362" s="228">
        <v>339</v>
      </c>
      <c r="C362" s="137"/>
      <c r="D362" s="65"/>
      <c r="E362" s="241" t="str">
        <f>IF(ISBLANK(D362), "", VLOOKUP(D362, Z!$A$2:$C$4127, 3, FALSE))</f>
        <v/>
      </c>
      <c r="F362" s="138"/>
      <c r="G362" s="120"/>
      <c r="H362" s="120"/>
      <c r="I362" s="120"/>
      <c r="J362" s="120"/>
      <c r="K362" s="139"/>
      <c r="L362" s="168"/>
      <c r="M362" s="139"/>
      <c r="N362" s="139"/>
      <c r="O362" s="242">
        <f t="shared" si="124"/>
        <v>0</v>
      </c>
      <c r="P362" s="139"/>
      <c r="Q362" s="242">
        <f t="shared" si="129"/>
        <v>0</v>
      </c>
      <c r="R362" s="242" t="str">
        <f t="shared" si="130"/>
        <v>-</v>
      </c>
      <c r="S362" s="140"/>
      <c r="T362" s="141"/>
      <c r="U362" s="120"/>
      <c r="V362" s="139"/>
      <c r="W362" s="166"/>
      <c r="X362" s="243">
        <f t="shared" si="131"/>
        <v>0</v>
      </c>
      <c r="Y362" s="140"/>
      <c r="Z362" s="141"/>
      <c r="AA362" s="139"/>
      <c r="AB362" s="120"/>
      <c r="AC362" s="139"/>
      <c r="AD362" s="166"/>
      <c r="AE362" s="243">
        <f t="shared" si="132"/>
        <v>0</v>
      </c>
      <c r="AF362" s="142"/>
      <c r="AG362" s="137"/>
      <c r="AH362" s="65"/>
      <c r="AI362" s="241" t="str">
        <f>IF(ISBLANK(AH362), "", VLOOKUP(AH362, Z!$A$2:$C$4127, 3, FALSE))</f>
        <v/>
      </c>
      <c r="AJ362" s="143"/>
      <c r="AK362" s="244">
        <f t="shared" si="133"/>
        <v>0</v>
      </c>
      <c r="AL362" s="232"/>
      <c r="AM362" s="242">
        <f t="shared" si="134"/>
        <v>0</v>
      </c>
      <c r="AN362" s="228">
        <f>15</f>
        <v>15</v>
      </c>
      <c r="AO362" s="228">
        <v>0.75</v>
      </c>
      <c r="AP362" s="242" t="str">
        <f t="shared" si="135"/>
        <v>-</v>
      </c>
      <c r="AQ362" s="242" t="str">
        <f t="shared" si="136"/>
        <v>-</v>
      </c>
      <c r="AR362" s="245" t="str" cm="1">
        <f t="array" ref="AR362">IF($AM$20="A",
IFERROR(INDEX($BZ$33:$CC$35, $BQ362,), "-"),
IFERROR(INDEX(($BZ$26:$CC$28,$BZ$29:$CC$31), $BQ362, , $BR362), "-"))</f>
        <v>-</v>
      </c>
      <c r="AS362" s="245"/>
      <c r="AT362" s="245"/>
      <c r="AU362" s="245"/>
      <c r="AV362" s="246" t="str" cm="1">
        <f t="array" ref="AV362">IF($AM$20="A",
IFERROR(INDEX($CE$33:$CE$35, $BQ362), "-"),
IFERROR(INDEX(($CE$26:$CE$28, $CE$29:$CE$31), $BQ362, , $BR362), "-"))</f>
        <v>-</v>
      </c>
      <c r="AW362" s="242" t="str">
        <f t="shared" si="137"/>
        <v>-</v>
      </c>
      <c r="AX362" s="242" t="str">
        <f t="shared" si="137"/>
        <v>-</v>
      </c>
      <c r="AY362" s="242" t="str">
        <f t="shared" si="137"/>
        <v>-</v>
      </c>
      <c r="AZ362" s="242" t="str">
        <f t="shared" si="137"/>
        <v>-</v>
      </c>
      <c r="BA362" s="242" t="str">
        <f t="shared" si="138"/>
        <v>-</v>
      </c>
      <c r="BB362" s="242" t="str">
        <f t="shared" si="138"/>
        <v>-</v>
      </c>
      <c r="BC362" s="242" t="str">
        <f t="shared" si="138"/>
        <v>-</v>
      </c>
      <c r="BD362" s="242" t="str">
        <f t="shared" si="138"/>
        <v>-</v>
      </c>
      <c r="BE362" s="242" t="str">
        <f t="shared" si="139"/>
        <v>-</v>
      </c>
      <c r="BF362" s="242" t="str">
        <f t="shared" si="139"/>
        <v>-</v>
      </c>
      <c r="BG362" s="242" t="str">
        <f t="shared" si="139"/>
        <v>-</v>
      </c>
      <c r="BH362" s="242" t="str">
        <f t="shared" si="139"/>
        <v>-</v>
      </c>
      <c r="BI362" s="242" t="str">
        <f t="shared" si="140"/>
        <v>-</v>
      </c>
      <c r="BJ362" s="242" t="str">
        <f t="shared" si="140"/>
        <v>-</v>
      </c>
      <c r="BK362" s="242" t="str">
        <f t="shared" si="140"/>
        <v>-</v>
      </c>
      <c r="BL362" s="242" t="str">
        <f t="shared" si="140"/>
        <v>-</v>
      </c>
      <c r="BM362" s="245" t="str" cm="1">
        <f t="array" ref="BM362">IFERROR(INDEX($CD$38:$CD$41, $BT362), "-")</f>
        <v>-</v>
      </c>
      <c r="BN362" s="242" t="str" cm="1">
        <f t="array" ref="BN362">IFERROR(INDEX($CD$38:$CD$41, $BS362), "-")</f>
        <v>-</v>
      </c>
      <c r="BO362" s="242">
        <f t="shared" si="141"/>
        <v>0</v>
      </c>
      <c r="BP362" s="242">
        <f t="shared" si="142"/>
        <v>0</v>
      </c>
      <c r="BQ362" s="247" t="str">
        <f t="shared" si="125"/>
        <v>-</v>
      </c>
      <c r="BR362" s="247" t="str">
        <f t="shared" si="126"/>
        <v>-</v>
      </c>
      <c r="BS362" s="247" t="str">
        <f t="shared" si="127"/>
        <v>-</v>
      </c>
      <c r="BT362" s="247" t="str">
        <f t="shared" si="128"/>
        <v>-</v>
      </c>
      <c r="BU362" s="247">
        <f t="shared" si="143"/>
        <v>0</v>
      </c>
      <c r="BV362" s="247" t="str">
        <f t="shared" si="144"/>
        <v>-</v>
      </c>
      <c r="BW362" s="232"/>
      <c r="CF362" s="232"/>
    </row>
    <row r="363" spans="1:84" ht="12.75" customHeight="1" x14ac:dyDescent="0.2">
      <c r="A363" s="240"/>
      <c r="B363" s="228">
        <v>340</v>
      </c>
      <c r="C363" s="137"/>
      <c r="D363" s="65"/>
      <c r="E363" s="241" t="str">
        <f>IF(ISBLANK(D363), "", VLOOKUP(D363, Z!$A$2:$C$4127, 3, FALSE))</f>
        <v/>
      </c>
      <c r="F363" s="138"/>
      <c r="G363" s="120"/>
      <c r="H363" s="120"/>
      <c r="I363" s="120"/>
      <c r="J363" s="120"/>
      <c r="K363" s="139"/>
      <c r="L363" s="168"/>
      <c r="M363" s="139"/>
      <c r="N363" s="139"/>
      <c r="O363" s="242">
        <f t="shared" si="124"/>
        <v>0</v>
      </c>
      <c r="P363" s="139"/>
      <c r="Q363" s="242">
        <f t="shared" si="129"/>
        <v>0</v>
      </c>
      <c r="R363" s="242" t="str">
        <f t="shared" si="130"/>
        <v>-</v>
      </c>
      <c r="S363" s="140"/>
      <c r="T363" s="141"/>
      <c r="U363" s="120"/>
      <c r="V363" s="139"/>
      <c r="W363" s="166"/>
      <c r="X363" s="243">
        <f t="shared" si="131"/>
        <v>0</v>
      </c>
      <c r="Y363" s="140"/>
      <c r="Z363" s="141"/>
      <c r="AA363" s="139"/>
      <c r="AB363" s="120"/>
      <c r="AC363" s="139"/>
      <c r="AD363" s="166"/>
      <c r="AE363" s="243">
        <f t="shared" si="132"/>
        <v>0</v>
      </c>
      <c r="AF363" s="142"/>
      <c r="AG363" s="137"/>
      <c r="AH363" s="65"/>
      <c r="AI363" s="241" t="str">
        <f>IF(ISBLANK(AH363), "", VLOOKUP(AH363, Z!$A$2:$C$4127, 3, FALSE))</f>
        <v/>
      </c>
      <c r="AJ363" s="143"/>
      <c r="AK363" s="244">
        <f t="shared" si="133"/>
        <v>0</v>
      </c>
      <c r="AL363" s="232"/>
      <c r="AM363" s="242">
        <f t="shared" si="134"/>
        <v>0</v>
      </c>
      <c r="AN363" s="228">
        <f>15</f>
        <v>15</v>
      </c>
      <c r="AO363" s="228">
        <v>0.75</v>
      </c>
      <c r="AP363" s="242" t="str">
        <f t="shared" si="135"/>
        <v>-</v>
      </c>
      <c r="AQ363" s="242" t="str">
        <f t="shared" si="136"/>
        <v>-</v>
      </c>
      <c r="AR363" s="245" t="str" cm="1">
        <f t="array" ref="AR363">IF($AM$20="A",
IFERROR(INDEX($BZ$33:$CC$35, $BQ363,), "-"),
IFERROR(INDEX(($BZ$26:$CC$28,$BZ$29:$CC$31), $BQ363, , $BR363), "-"))</f>
        <v>-</v>
      </c>
      <c r="AS363" s="245"/>
      <c r="AT363" s="245"/>
      <c r="AU363" s="245"/>
      <c r="AV363" s="246" t="str" cm="1">
        <f t="array" ref="AV363">IF($AM$20="A",
IFERROR(INDEX($CE$33:$CE$35, $BQ363), "-"),
IFERROR(INDEX(($CE$26:$CE$28, $CE$29:$CE$31), $BQ363, , $BR363), "-"))</f>
        <v>-</v>
      </c>
      <c r="AW363" s="242" t="str">
        <f t="shared" si="137"/>
        <v>-</v>
      </c>
      <c r="AX363" s="242" t="str">
        <f t="shared" si="137"/>
        <v>-</v>
      </c>
      <c r="AY363" s="242" t="str">
        <f t="shared" si="137"/>
        <v>-</v>
      </c>
      <c r="AZ363" s="242" t="str">
        <f t="shared" si="137"/>
        <v>-</v>
      </c>
      <c r="BA363" s="242" t="str">
        <f t="shared" si="138"/>
        <v>-</v>
      </c>
      <c r="BB363" s="242" t="str">
        <f t="shared" si="138"/>
        <v>-</v>
      </c>
      <c r="BC363" s="242" t="str">
        <f t="shared" si="138"/>
        <v>-</v>
      </c>
      <c r="BD363" s="242" t="str">
        <f t="shared" si="138"/>
        <v>-</v>
      </c>
      <c r="BE363" s="242" t="str">
        <f t="shared" si="139"/>
        <v>-</v>
      </c>
      <c r="BF363" s="242" t="str">
        <f t="shared" si="139"/>
        <v>-</v>
      </c>
      <c r="BG363" s="242" t="str">
        <f t="shared" si="139"/>
        <v>-</v>
      </c>
      <c r="BH363" s="242" t="str">
        <f t="shared" si="139"/>
        <v>-</v>
      </c>
      <c r="BI363" s="242" t="str">
        <f t="shared" si="140"/>
        <v>-</v>
      </c>
      <c r="BJ363" s="242" t="str">
        <f t="shared" si="140"/>
        <v>-</v>
      </c>
      <c r="BK363" s="242" t="str">
        <f t="shared" si="140"/>
        <v>-</v>
      </c>
      <c r="BL363" s="242" t="str">
        <f t="shared" si="140"/>
        <v>-</v>
      </c>
      <c r="BM363" s="245" t="str" cm="1">
        <f t="array" ref="BM363">IFERROR(INDEX($CD$38:$CD$41, $BT363), "-")</f>
        <v>-</v>
      </c>
      <c r="BN363" s="242" t="str" cm="1">
        <f t="array" ref="BN363">IFERROR(INDEX($CD$38:$CD$41, $BS363), "-")</f>
        <v>-</v>
      </c>
      <c r="BO363" s="242">
        <f t="shared" si="141"/>
        <v>0</v>
      </c>
      <c r="BP363" s="242">
        <f t="shared" si="142"/>
        <v>0</v>
      </c>
      <c r="BQ363" s="247" t="str">
        <f t="shared" si="125"/>
        <v>-</v>
      </c>
      <c r="BR363" s="247" t="str">
        <f t="shared" si="126"/>
        <v>-</v>
      </c>
      <c r="BS363" s="247" t="str">
        <f t="shared" si="127"/>
        <v>-</v>
      </c>
      <c r="BT363" s="247" t="str">
        <f t="shared" si="128"/>
        <v>-</v>
      </c>
      <c r="BU363" s="247">
        <f t="shared" si="143"/>
        <v>0</v>
      </c>
      <c r="BV363" s="247" t="str">
        <f t="shared" si="144"/>
        <v>-</v>
      </c>
      <c r="BW363" s="232"/>
      <c r="CF363" s="232"/>
    </row>
    <row r="364" spans="1:84" ht="12.75" customHeight="1" x14ac:dyDescent="0.2">
      <c r="A364" s="240"/>
      <c r="B364" s="228">
        <v>341</v>
      </c>
      <c r="C364" s="137"/>
      <c r="D364" s="65"/>
      <c r="E364" s="241" t="str">
        <f>IF(ISBLANK(D364), "", VLOOKUP(D364, Z!$A$2:$C$4127, 3, FALSE))</f>
        <v/>
      </c>
      <c r="F364" s="138"/>
      <c r="G364" s="120"/>
      <c r="H364" s="120"/>
      <c r="I364" s="120"/>
      <c r="J364" s="120"/>
      <c r="K364" s="139"/>
      <c r="L364" s="168"/>
      <c r="M364" s="139"/>
      <c r="N364" s="139"/>
      <c r="O364" s="242">
        <f t="shared" si="124"/>
        <v>0</v>
      </c>
      <c r="P364" s="139"/>
      <c r="Q364" s="242">
        <f t="shared" si="129"/>
        <v>0</v>
      </c>
      <c r="R364" s="242" t="str">
        <f t="shared" si="130"/>
        <v>-</v>
      </c>
      <c r="S364" s="140"/>
      <c r="T364" s="141"/>
      <c r="U364" s="120"/>
      <c r="V364" s="139"/>
      <c r="W364" s="166"/>
      <c r="X364" s="243">
        <f t="shared" si="131"/>
        <v>0</v>
      </c>
      <c r="Y364" s="140"/>
      <c r="Z364" s="141"/>
      <c r="AA364" s="139"/>
      <c r="AB364" s="120"/>
      <c r="AC364" s="139"/>
      <c r="AD364" s="166"/>
      <c r="AE364" s="243">
        <f t="shared" si="132"/>
        <v>0</v>
      </c>
      <c r="AF364" s="142"/>
      <c r="AG364" s="137"/>
      <c r="AH364" s="65"/>
      <c r="AI364" s="241" t="str">
        <f>IF(ISBLANK(AH364), "", VLOOKUP(AH364, Z!$A$2:$C$4127, 3, FALSE))</f>
        <v/>
      </c>
      <c r="AJ364" s="143"/>
      <c r="AK364" s="244">
        <f t="shared" si="133"/>
        <v>0</v>
      </c>
      <c r="AL364" s="232"/>
      <c r="AM364" s="242">
        <f t="shared" si="134"/>
        <v>0</v>
      </c>
      <c r="AN364" s="228">
        <f>15</f>
        <v>15</v>
      </c>
      <c r="AO364" s="228">
        <v>0.75</v>
      </c>
      <c r="AP364" s="242" t="str">
        <f t="shared" si="135"/>
        <v>-</v>
      </c>
      <c r="AQ364" s="242" t="str">
        <f t="shared" si="136"/>
        <v>-</v>
      </c>
      <c r="AR364" s="245" t="str" cm="1">
        <f t="array" ref="AR364">IF($AM$20="A",
IFERROR(INDEX($BZ$33:$CC$35, $BQ364,), "-"),
IFERROR(INDEX(($BZ$26:$CC$28,$BZ$29:$CC$31), $BQ364, , $BR364), "-"))</f>
        <v>-</v>
      </c>
      <c r="AS364" s="245"/>
      <c r="AT364" s="245"/>
      <c r="AU364" s="245"/>
      <c r="AV364" s="246" t="str" cm="1">
        <f t="array" ref="AV364">IF($AM$20="A",
IFERROR(INDEX($CE$33:$CE$35, $BQ364), "-"),
IFERROR(INDEX(($CE$26:$CE$28, $CE$29:$CE$31), $BQ364, , $BR364), "-"))</f>
        <v>-</v>
      </c>
      <c r="AW364" s="242" t="str">
        <f t="shared" si="137"/>
        <v>-</v>
      </c>
      <c r="AX364" s="242" t="str">
        <f t="shared" si="137"/>
        <v>-</v>
      </c>
      <c r="AY364" s="242" t="str">
        <f t="shared" si="137"/>
        <v>-</v>
      </c>
      <c r="AZ364" s="242" t="str">
        <f t="shared" si="137"/>
        <v>-</v>
      </c>
      <c r="BA364" s="242" t="str">
        <f t="shared" si="138"/>
        <v>-</v>
      </c>
      <c r="BB364" s="242" t="str">
        <f t="shared" si="138"/>
        <v>-</v>
      </c>
      <c r="BC364" s="242" t="str">
        <f t="shared" si="138"/>
        <v>-</v>
      </c>
      <c r="BD364" s="242" t="str">
        <f t="shared" si="138"/>
        <v>-</v>
      </c>
      <c r="BE364" s="242" t="str">
        <f t="shared" si="139"/>
        <v>-</v>
      </c>
      <c r="BF364" s="242" t="str">
        <f t="shared" si="139"/>
        <v>-</v>
      </c>
      <c r="BG364" s="242" t="str">
        <f t="shared" si="139"/>
        <v>-</v>
      </c>
      <c r="BH364" s="242" t="str">
        <f t="shared" si="139"/>
        <v>-</v>
      </c>
      <c r="BI364" s="242" t="str">
        <f t="shared" si="140"/>
        <v>-</v>
      </c>
      <c r="BJ364" s="242" t="str">
        <f t="shared" si="140"/>
        <v>-</v>
      </c>
      <c r="BK364" s="242" t="str">
        <f t="shared" si="140"/>
        <v>-</v>
      </c>
      <c r="BL364" s="242" t="str">
        <f t="shared" si="140"/>
        <v>-</v>
      </c>
      <c r="BM364" s="245" t="str" cm="1">
        <f t="array" ref="BM364">IFERROR(INDEX($CD$38:$CD$41, $BT364), "-")</f>
        <v>-</v>
      </c>
      <c r="BN364" s="242" t="str" cm="1">
        <f t="array" ref="BN364">IFERROR(INDEX($CD$38:$CD$41, $BS364), "-")</f>
        <v>-</v>
      </c>
      <c r="BO364" s="242">
        <f t="shared" si="141"/>
        <v>0</v>
      </c>
      <c r="BP364" s="242">
        <f t="shared" si="142"/>
        <v>0</v>
      </c>
      <c r="BQ364" s="247" t="str">
        <f t="shared" si="125"/>
        <v>-</v>
      </c>
      <c r="BR364" s="247" t="str">
        <f t="shared" si="126"/>
        <v>-</v>
      </c>
      <c r="BS364" s="247" t="str">
        <f t="shared" si="127"/>
        <v>-</v>
      </c>
      <c r="BT364" s="247" t="str">
        <f t="shared" si="128"/>
        <v>-</v>
      </c>
      <c r="BU364" s="247">
        <f t="shared" si="143"/>
        <v>0</v>
      </c>
      <c r="BV364" s="247" t="str">
        <f t="shared" si="144"/>
        <v>-</v>
      </c>
      <c r="BW364" s="232"/>
      <c r="CF364" s="232"/>
    </row>
    <row r="365" spans="1:84" ht="12.75" customHeight="1" x14ac:dyDescent="0.2">
      <c r="A365" s="240"/>
      <c r="B365" s="228">
        <v>342</v>
      </c>
      <c r="C365" s="137"/>
      <c r="D365" s="65"/>
      <c r="E365" s="241" t="str">
        <f>IF(ISBLANK(D365), "", VLOOKUP(D365, Z!$A$2:$C$4127, 3, FALSE))</f>
        <v/>
      </c>
      <c r="F365" s="138"/>
      <c r="G365" s="120"/>
      <c r="H365" s="120"/>
      <c r="I365" s="120"/>
      <c r="J365" s="120"/>
      <c r="K365" s="139"/>
      <c r="L365" s="168"/>
      <c r="M365" s="139"/>
      <c r="N365" s="139"/>
      <c r="O365" s="242">
        <f t="shared" si="124"/>
        <v>0</v>
      </c>
      <c r="P365" s="139"/>
      <c r="Q365" s="242">
        <f t="shared" si="129"/>
        <v>0</v>
      </c>
      <c r="R365" s="242" t="str">
        <f t="shared" si="130"/>
        <v>-</v>
      </c>
      <c r="S365" s="140"/>
      <c r="T365" s="141"/>
      <c r="U365" s="120"/>
      <c r="V365" s="139"/>
      <c r="W365" s="166"/>
      <c r="X365" s="243">
        <f t="shared" si="131"/>
        <v>0</v>
      </c>
      <c r="Y365" s="140"/>
      <c r="Z365" s="141"/>
      <c r="AA365" s="139"/>
      <c r="AB365" s="120"/>
      <c r="AC365" s="139"/>
      <c r="AD365" s="166"/>
      <c r="AE365" s="243">
        <f t="shared" si="132"/>
        <v>0</v>
      </c>
      <c r="AF365" s="142"/>
      <c r="AG365" s="137"/>
      <c r="AH365" s="65"/>
      <c r="AI365" s="241" t="str">
        <f>IF(ISBLANK(AH365), "", VLOOKUP(AH365, Z!$A$2:$C$4127, 3, FALSE))</f>
        <v/>
      </c>
      <c r="AJ365" s="143"/>
      <c r="AK365" s="244">
        <f t="shared" si="133"/>
        <v>0</v>
      </c>
      <c r="AL365" s="232"/>
      <c r="AM365" s="242">
        <f t="shared" si="134"/>
        <v>0</v>
      </c>
      <c r="AN365" s="228">
        <f>15</f>
        <v>15</v>
      </c>
      <c r="AO365" s="228">
        <v>0.75</v>
      </c>
      <c r="AP365" s="242" t="str">
        <f t="shared" si="135"/>
        <v>-</v>
      </c>
      <c r="AQ365" s="242" t="str">
        <f t="shared" si="136"/>
        <v>-</v>
      </c>
      <c r="AR365" s="245" t="str" cm="1">
        <f t="array" ref="AR365">IF($AM$20="A",
IFERROR(INDEX($BZ$33:$CC$35, $BQ365,), "-"),
IFERROR(INDEX(($BZ$26:$CC$28,$BZ$29:$CC$31), $BQ365, , $BR365), "-"))</f>
        <v>-</v>
      </c>
      <c r="AS365" s="245"/>
      <c r="AT365" s="245"/>
      <c r="AU365" s="245"/>
      <c r="AV365" s="246" t="str" cm="1">
        <f t="array" ref="AV365">IF($AM$20="A",
IFERROR(INDEX($CE$33:$CE$35, $BQ365), "-"),
IFERROR(INDEX(($CE$26:$CE$28, $CE$29:$CE$31), $BQ365, , $BR365), "-"))</f>
        <v>-</v>
      </c>
      <c r="AW365" s="242" t="str">
        <f t="shared" si="137"/>
        <v>-</v>
      </c>
      <c r="AX365" s="242" t="str">
        <f t="shared" si="137"/>
        <v>-</v>
      </c>
      <c r="AY365" s="242" t="str">
        <f t="shared" si="137"/>
        <v>-</v>
      </c>
      <c r="AZ365" s="242" t="str">
        <f t="shared" si="137"/>
        <v>-</v>
      </c>
      <c r="BA365" s="242" t="str">
        <f t="shared" si="138"/>
        <v>-</v>
      </c>
      <c r="BB365" s="242" t="str">
        <f t="shared" si="138"/>
        <v>-</v>
      </c>
      <c r="BC365" s="242" t="str">
        <f t="shared" si="138"/>
        <v>-</v>
      </c>
      <c r="BD365" s="242" t="str">
        <f t="shared" si="138"/>
        <v>-</v>
      </c>
      <c r="BE365" s="242" t="str">
        <f t="shared" si="139"/>
        <v>-</v>
      </c>
      <c r="BF365" s="242" t="str">
        <f t="shared" si="139"/>
        <v>-</v>
      </c>
      <c r="BG365" s="242" t="str">
        <f t="shared" si="139"/>
        <v>-</v>
      </c>
      <c r="BH365" s="242" t="str">
        <f t="shared" si="139"/>
        <v>-</v>
      </c>
      <c r="BI365" s="242" t="str">
        <f t="shared" si="140"/>
        <v>-</v>
      </c>
      <c r="BJ365" s="242" t="str">
        <f t="shared" si="140"/>
        <v>-</v>
      </c>
      <c r="BK365" s="242" t="str">
        <f t="shared" si="140"/>
        <v>-</v>
      </c>
      <c r="BL365" s="242" t="str">
        <f t="shared" si="140"/>
        <v>-</v>
      </c>
      <c r="BM365" s="245" t="str" cm="1">
        <f t="array" ref="BM365">IFERROR(INDEX($CD$38:$CD$41, $BT365), "-")</f>
        <v>-</v>
      </c>
      <c r="BN365" s="242" t="str" cm="1">
        <f t="array" ref="BN365">IFERROR(INDEX($CD$38:$CD$41, $BS365), "-")</f>
        <v>-</v>
      </c>
      <c r="BO365" s="242">
        <f t="shared" si="141"/>
        <v>0</v>
      </c>
      <c r="BP365" s="242">
        <f t="shared" si="142"/>
        <v>0</v>
      </c>
      <c r="BQ365" s="247" t="str">
        <f t="shared" si="125"/>
        <v>-</v>
      </c>
      <c r="BR365" s="247" t="str">
        <f t="shared" si="126"/>
        <v>-</v>
      </c>
      <c r="BS365" s="247" t="str">
        <f t="shared" si="127"/>
        <v>-</v>
      </c>
      <c r="BT365" s="247" t="str">
        <f t="shared" si="128"/>
        <v>-</v>
      </c>
      <c r="BU365" s="247">
        <f t="shared" si="143"/>
        <v>0</v>
      </c>
      <c r="BV365" s="247" t="str">
        <f t="shared" si="144"/>
        <v>-</v>
      </c>
      <c r="BW365" s="232"/>
      <c r="CF365" s="232"/>
    </row>
    <row r="366" spans="1:84" ht="12.75" customHeight="1" x14ac:dyDescent="0.2">
      <c r="A366" s="240"/>
      <c r="B366" s="228">
        <v>343</v>
      </c>
      <c r="C366" s="137"/>
      <c r="D366" s="65"/>
      <c r="E366" s="241" t="str">
        <f>IF(ISBLANK(D366), "", VLOOKUP(D366, Z!$A$2:$C$4127, 3, FALSE))</f>
        <v/>
      </c>
      <c r="F366" s="138"/>
      <c r="G366" s="120"/>
      <c r="H366" s="120"/>
      <c r="I366" s="120"/>
      <c r="J366" s="120"/>
      <c r="K366" s="139"/>
      <c r="L366" s="168"/>
      <c r="M366" s="139"/>
      <c r="N366" s="139"/>
      <c r="O366" s="242">
        <f t="shared" si="124"/>
        <v>0</v>
      </c>
      <c r="P366" s="139"/>
      <c r="Q366" s="242">
        <f t="shared" si="129"/>
        <v>0</v>
      </c>
      <c r="R366" s="242" t="str">
        <f t="shared" si="130"/>
        <v>-</v>
      </c>
      <c r="S366" s="140"/>
      <c r="T366" s="141"/>
      <c r="U366" s="120"/>
      <c r="V366" s="139"/>
      <c r="W366" s="166"/>
      <c r="X366" s="243">
        <f t="shared" si="131"/>
        <v>0</v>
      </c>
      <c r="Y366" s="140"/>
      <c r="Z366" s="141"/>
      <c r="AA366" s="139"/>
      <c r="AB366" s="120"/>
      <c r="AC366" s="139"/>
      <c r="AD366" s="166"/>
      <c r="AE366" s="243">
        <f t="shared" si="132"/>
        <v>0</v>
      </c>
      <c r="AF366" s="142"/>
      <c r="AG366" s="137"/>
      <c r="AH366" s="65"/>
      <c r="AI366" s="241" t="str">
        <f>IF(ISBLANK(AH366), "", VLOOKUP(AH366, Z!$A$2:$C$4127, 3, FALSE))</f>
        <v/>
      </c>
      <c r="AJ366" s="143"/>
      <c r="AK366" s="244">
        <f t="shared" si="133"/>
        <v>0</v>
      </c>
      <c r="AL366" s="232"/>
      <c r="AM366" s="242">
        <f t="shared" si="134"/>
        <v>0</v>
      </c>
      <c r="AN366" s="228">
        <f>15</f>
        <v>15</v>
      </c>
      <c r="AO366" s="228">
        <v>0.75</v>
      </c>
      <c r="AP366" s="242" t="str">
        <f t="shared" si="135"/>
        <v>-</v>
      </c>
      <c r="AQ366" s="242" t="str">
        <f t="shared" si="136"/>
        <v>-</v>
      </c>
      <c r="AR366" s="245" t="str" cm="1">
        <f t="array" ref="AR366">IF($AM$20="A",
IFERROR(INDEX($BZ$33:$CC$35, $BQ366,), "-"),
IFERROR(INDEX(($BZ$26:$CC$28,$BZ$29:$CC$31), $BQ366, , $BR366), "-"))</f>
        <v>-</v>
      </c>
      <c r="AS366" s="245"/>
      <c r="AT366" s="245"/>
      <c r="AU366" s="245"/>
      <c r="AV366" s="246" t="str" cm="1">
        <f t="array" ref="AV366">IF($AM$20="A",
IFERROR(INDEX($CE$33:$CE$35, $BQ366), "-"),
IFERROR(INDEX(($CE$26:$CE$28, $CE$29:$CE$31), $BQ366, , $BR366), "-"))</f>
        <v>-</v>
      </c>
      <c r="AW366" s="242" t="str">
        <f t="shared" si="137"/>
        <v>-</v>
      </c>
      <c r="AX366" s="242" t="str">
        <f t="shared" si="137"/>
        <v>-</v>
      </c>
      <c r="AY366" s="242" t="str">
        <f t="shared" si="137"/>
        <v>-</v>
      </c>
      <c r="AZ366" s="242" t="str">
        <f t="shared" si="137"/>
        <v>-</v>
      </c>
      <c r="BA366" s="242" t="str">
        <f t="shared" si="138"/>
        <v>-</v>
      </c>
      <c r="BB366" s="242" t="str">
        <f t="shared" si="138"/>
        <v>-</v>
      </c>
      <c r="BC366" s="242" t="str">
        <f t="shared" si="138"/>
        <v>-</v>
      </c>
      <c r="BD366" s="242" t="str">
        <f t="shared" si="138"/>
        <v>-</v>
      </c>
      <c r="BE366" s="242" t="str">
        <f t="shared" si="139"/>
        <v>-</v>
      </c>
      <c r="BF366" s="242" t="str">
        <f t="shared" si="139"/>
        <v>-</v>
      </c>
      <c r="BG366" s="242" t="str">
        <f t="shared" si="139"/>
        <v>-</v>
      </c>
      <c r="BH366" s="242" t="str">
        <f t="shared" si="139"/>
        <v>-</v>
      </c>
      <c r="BI366" s="242" t="str">
        <f t="shared" si="140"/>
        <v>-</v>
      </c>
      <c r="BJ366" s="242" t="str">
        <f t="shared" si="140"/>
        <v>-</v>
      </c>
      <c r="BK366" s="242" t="str">
        <f t="shared" si="140"/>
        <v>-</v>
      </c>
      <c r="BL366" s="242" t="str">
        <f t="shared" si="140"/>
        <v>-</v>
      </c>
      <c r="BM366" s="245" t="str" cm="1">
        <f t="array" ref="BM366">IFERROR(INDEX($CD$38:$CD$41, $BT366), "-")</f>
        <v>-</v>
      </c>
      <c r="BN366" s="242" t="str" cm="1">
        <f t="array" ref="BN366">IFERROR(INDEX($CD$38:$CD$41, $BS366), "-")</f>
        <v>-</v>
      </c>
      <c r="BO366" s="242">
        <f t="shared" si="141"/>
        <v>0</v>
      </c>
      <c r="BP366" s="242">
        <f t="shared" si="142"/>
        <v>0</v>
      </c>
      <c r="BQ366" s="247" t="str">
        <f t="shared" si="125"/>
        <v>-</v>
      </c>
      <c r="BR366" s="247" t="str">
        <f t="shared" si="126"/>
        <v>-</v>
      </c>
      <c r="BS366" s="247" t="str">
        <f t="shared" si="127"/>
        <v>-</v>
      </c>
      <c r="BT366" s="247" t="str">
        <f t="shared" si="128"/>
        <v>-</v>
      </c>
      <c r="BU366" s="247">
        <f t="shared" si="143"/>
        <v>0</v>
      </c>
      <c r="BV366" s="247" t="str">
        <f t="shared" si="144"/>
        <v>-</v>
      </c>
      <c r="BW366" s="232"/>
      <c r="CF366" s="232"/>
    </row>
    <row r="367" spans="1:84" ht="12.75" customHeight="1" x14ac:dyDescent="0.2">
      <c r="A367" s="240"/>
      <c r="B367" s="228">
        <v>344</v>
      </c>
      <c r="C367" s="137"/>
      <c r="D367" s="65"/>
      <c r="E367" s="241" t="str">
        <f>IF(ISBLANK(D367), "", VLOOKUP(D367, Z!$A$2:$C$4127, 3, FALSE))</f>
        <v/>
      </c>
      <c r="F367" s="138"/>
      <c r="G367" s="120"/>
      <c r="H367" s="120"/>
      <c r="I367" s="120"/>
      <c r="J367" s="120"/>
      <c r="K367" s="139"/>
      <c r="L367" s="168"/>
      <c r="M367" s="139"/>
      <c r="N367" s="139"/>
      <c r="O367" s="242">
        <f t="shared" si="124"/>
        <v>0</v>
      </c>
      <c r="P367" s="139"/>
      <c r="Q367" s="242">
        <f t="shared" si="129"/>
        <v>0</v>
      </c>
      <c r="R367" s="242" t="str">
        <f t="shared" si="130"/>
        <v>-</v>
      </c>
      <c r="S367" s="140"/>
      <c r="T367" s="141"/>
      <c r="U367" s="120"/>
      <c r="V367" s="139"/>
      <c r="W367" s="166"/>
      <c r="X367" s="243">
        <f t="shared" si="131"/>
        <v>0</v>
      </c>
      <c r="Y367" s="140"/>
      <c r="Z367" s="141"/>
      <c r="AA367" s="139"/>
      <c r="AB367" s="120"/>
      <c r="AC367" s="139"/>
      <c r="AD367" s="166"/>
      <c r="AE367" s="243">
        <f t="shared" si="132"/>
        <v>0</v>
      </c>
      <c r="AF367" s="142"/>
      <c r="AG367" s="137"/>
      <c r="AH367" s="65"/>
      <c r="AI367" s="241" t="str">
        <f>IF(ISBLANK(AH367), "", VLOOKUP(AH367, Z!$A$2:$C$4127, 3, FALSE))</f>
        <v/>
      </c>
      <c r="AJ367" s="143"/>
      <c r="AK367" s="244">
        <f t="shared" si="133"/>
        <v>0</v>
      </c>
      <c r="AL367" s="232"/>
      <c r="AM367" s="242">
        <f t="shared" si="134"/>
        <v>0</v>
      </c>
      <c r="AN367" s="228">
        <f>15</f>
        <v>15</v>
      </c>
      <c r="AO367" s="228">
        <v>0.75</v>
      </c>
      <c r="AP367" s="242" t="str">
        <f t="shared" si="135"/>
        <v>-</v>
      </c>
      <c r="AQ367" s="242" t="str">
        <f t="shared" si="136"/>
        <v>-</v>
      </c>
      <c r="AR367" s="245" t="str" cm="1">
        <f t="array" ref="AR367">IF($AM$20="A",
IFERROR(INDEX($BZ$33:$CC$35, $BQ367,), "-"),
IFERROR(INDEX(($BZ$26:$CC$28,$BZ$29:$CC$31), $BQ367, , $BR367), "-"))</f>
        <v>-</v>
      </c>
      <c r="AS367" s="245"/>
      <c r="AT367" s="245"/>
      <c r="AU367" s="245"/>
      <c r="AV367" s="246" t="str" cm="1">
        <f t="array" ref="AV367">IF($AM$20="A",
IFERROR(INDEX($CE$33:$CE$35, $BQ367), "-"),
IFERROR(INDEX(($CE$26:$CE$28, $CE$29:$CE$31), $BQ367, , $BR367), "-"))</f>
        <v>-</v>
      </c>
      <c r="AW367" s="242" t="str">
        <f t="shared" si="137"/>
        <v>-</v>
      </c>
      <c r="AX367" s="242" t="str">
        <f t="shared" si="137"/>
        <v>-</v>
      </c>
      <c r="AY367" s="242" t="str">
        <f t="shared" si="137"/>
        <v>-</v>
      </c>
      <c r="AZ367" s="242" t="str">
        <f t="shared" si="137"/>
        <v>-</v>
      </c>
      <c r="BA367" s="242" t="str">
        <f t="shared" si="138"/>
        <v>-</v>
      </c>
      <c r="BB367" s="242" t="str">
        <f t="shared" si="138"/>
        <v>-</v>
      </c>
      <c r="BC367" s="242" t="str">
        <f t="shared" si="138"/>
        <v>-</v>
      </c>
      <c r="BD367" s="242" t="str">
        <f t="shared" si="138"/>
        <v>-</v>
      </c>
      <c r="BE367" s="242" t="str">
        <f t="shared" si="139"/>
        <v>-</v>
      </c>
      <c r="BF367" s="242" t="str">
        <f t="shared" si="139"/>
        <v>-</v>
      </c>
      <c r="BG367" s="242" t="str">
        <f t="shared" si="139"/>
        <v>-</v>
      </c>
      <c r="BH367" s="242" t="str">
        <f t="shared" si="139"/>
        <v>-</v>
      </c>
      <c r="BI367" s="242" t="str">
        <f t="shared" si="140"/>
        <v>-</v>
      </c>
      <c r="BJ367" s="242" t="str">
        <f t="shared" si="140"/>
        <v>-</v>
      </c>
      <c r="BK367" s="242" t="str">
        <f t="shared" si="140"/>
        <v>-</v>
      </c>
      <c r="BL367" s="242" t="str">
        <f t="shared" si="140"/>
        <v>-</v>
      </c>
      <c r="BM367" s="245" t="str" cm="1">
        <f t="array" ref="BM367">IFERROR(INDEX($CD$38:$CD$41, $BT367), "-")</f>
        <v>-</v>
      </c>
      <c r="BN367" s="242" t="str" cm="1">
        <f t="array" ref="BN367">IFERROR(INDEX($CD$38:$CD$41, $BS367), "-")</f>
        <v>-</v>
      </c>
      <c r="BO367" s="242">
        <f t="shared" si="141"/>
        <v>0</v>
      </c>
      <c r="BP367" s="242">
        <f t="shared" si="142"/>
        <v>0</v>
      </c>
      <c r="BQ367" s="247" t="str">
        <f t="shared" si="125"/>
        <v>-</v>
      </c>
      <c r="BR367" s="247" t="str">
        <f t="shared" si="126"/>
        <v>-</v>
      </c>
      <c r="BS367" s="247" t="str">
        <f t="shared" si="127"/>
        <v>-</v>
      </c>
      <c r="BT367" s="247" t="str">
        <f t="shared" si="128"/>
        <v>-</v>
      </c>
      <c r="BU367" s="247">
        <f t="shared" si="143"/>
        <v>0</v>
      </c>
      <c r="BV367" s="247" t="str">
        <f t="shared" si="144"/>
        <v>-</v>
      </c>
      <c r="BW367" s="232"/>
      <c r="CF367" s="232"/>
    </row>
    <row r="368" spans="1:84" ht="12.75" customHeight="1" x14ac:dyDescent="0.2">
      <c r="A368" s="240"/>
      <c r="B368" s="228">
        <v>345</v>
      </c>
      <c r="C368" s="137"/>
      <c r="D368" s="65"/>
      <c r="E368" s="241" t="str">
        <f>IF(ISBLANK(D368), "", VLOOKUP(D368, Z!$A$2:$C$4127, 3, FALSE))</f>
        <v/>
      </c>
      <c r="F368" s="138"/>
      <c r="G368" s="120"/>
      <c r="H368" s="120"/>
      <c r="I368" s="120"/>
      <c r="J368" s="120"/>
      <c r="K368" s="139"/>
      <c r="L368" s="168"/>
      <c r="M368" s="139"/>
      <c r="N368" s="139"/>
      <c r="O368" s="242">
        <f t="shared" si="124"/>
        <v>0</v>
      </c>
      <c r="P368" s="139"/>
      <c r="Q368" s="242">
        <f t="shared" si="129"/>
        <v>0</v>
      </c>
      <c r="R368" s="242" t="str">
        <f t="shared" si="130"/>
        <v>-</v>
      </c>
      <c r="S368" s="140"/>
      <c r="T368" s="141"/>
      <c r="U368" s="120"/>
      <c r="V368" s="139"/>
      <c r="W368" s="166"/>
      <c r="X368" s="243">
        <f t="shared" si="131"/>
        <v>0</v>
      </c>
      <c r="Y368" s="140"/>
      <c r="Z368" s="141"/>
      <c r="AA368" s="139"/>
      <c r="AB368" s="120"/>
      <c r="AC368" s="139"/>
      <c r="AD368" s="166"/>
      <c r="AE368" s="243">
        <f t="shared" si="132"/>
        <v>0</v>
      </c>
      <c r="AF368" s="142"/>
      <c r="AG368" s="137"/>
      <c r="AH368" s="65"/>
      <c r="AI368" s="241" t="str">
        <f>IF(ISBLANK(AH368), "", VLOOKUP(AH368, Z!$A$2:$C$4127, 3, FALSE))</f>
        <v/>
      </c>
      <c r="AJ368" s="143"/>
      <c r="AK368" s="244">
        <f t="shared" si="133"/>
        <v>0</v>
      </c>
      <c r="AL368" s="232"/>
      <c r="AM368" s="242">
        <f t="shared" si="134"/>
        <v>0</v>
      </c>
      <c r="AN368" s="228">
        <f>15</f>
        <v>15</v>
      </c>
      <c r="AO368" s="228">
        <v>0.75</v>
      </c>
      <c r="AP368" s="242" t="str">
        <f t="shared" si="135"/>
        <v>-</v>
      </c>
      <c r="AQ368" s="242" t="str">
        <f t="shared" si="136"/>
        <v>-</v>
      </c>
      <c r="AR368" s="245" t="str" cm="1">
        <f t="array" ref="AR368">IF($AM$20="A",
IFERROR(INDEX($BZ$33:$CC$35, $BQ368,), "-"),
IFERROR(INDEX(($BZ$26:$CC$28,$BZ$29:$CC$31), $BQ368, , $BR368), "-"))</f>
        <v>-</v>
      </c>
      <c r="AS368" s="245"/>
      <c r="AT368" s="245"/>
      <c r="AU368" s="245"/>
      <c r="AV368" s="246" t="str" cm="1">
        <f t="array" ref="AV368">IF($AM$20="A",
IFERROR(INDEX($CE$33:$CE$35, $BQ368), "-"),
IFERROR(INDEX(($CE$26:$CE$28, $CE$29:$CE$31), $BQ368, , $BR368), "-"))</f>
        <v>-</v>
      </c>
      <c r="AW368" s="242" t="str">
        <f t="shared" si="137"/>
        <v>-</v>
      </c>
      <c r="AX368" s="242" t="str">
        <f t="shared" si="137"/>
        <v>-</v>
      </c>
      <c r="AY368" s="242" t="str">
        <f t="shared" si="137"/>
        <v>-</v>
      </c>
      <c r="AZ368" s="242" t="str">
        <f t="shared" si="137"/>
        <v>-</v>
      </c>
      <c r="BA368" s="242" t="str">
        <f t="shared" si="138"/>
        <v>-</v>
      </c>
      <c r="BB368" s="242" t="str">
        <f t="shared" si="138"/>
        <v>-</v>
      </c>
      <c r="BC368" s="242" t="str">
        <f t="shared" si="138"/>
        <v>-</v>
      </c>
      <c r="BD368" s="242" t="str">
        <f t="shared" si="138"/>
        <v>-</v>
      </c>
      <c r="BE368" s="242" t="str">
        <f t="shared" si="139"/>
        <v>-</v>
      </c>
      <c r="BF368" s="242" t="str">
        <f t="shared" si="139"/>
        <v>-</v>
      </c>
      <c r="BG368" s="242" t="str">
        <f t="shared" si="139"/>
        <v>-</v>
      </c>
      <c r="BH368" s="242" t="str">
        <f t="shared" si="139"/>
        <v>-</v>
      </c>
      <c r="BI368" s="242" t="str">
        <f t="shared" si="140"/>
        <v>-</v>
      </c>
      <c r="BJ368" s="242" t="str">
        <f t="shared" si="140"/>
        <v>-</v>
      </c>
      <c r="BK368" s="242" t="str">
        <f t="shared" si="140"/>
        <v>-</v>
      </c>
      <c r="BL368" s="242" t="str">
        <f t="shared" si="140"/>
        <v>-</v>
      </c>
      <c r="BM368" s="245" t="str" cm="1">
        <f t="array" ref="BM368">IFERROR(INDEX($CD$38:$CD$41, $BT368), "-")</f>
        <v>-</v>
      </c>
      <c r="BN368" s="242" t="str" cm="1">
        <f t="array" ref="BN368">IFERROR(INDEX($CD$38:$CD$41, $BS368), "-")</f>
        <v>-</v>
      </c>
      <c r="BO368" s="242">
        <f t="shared" si="141"/>
        <v>0</v>
      </c>
      <c r="BP368" s="242">
        <f t="shared" si="142"/>
        <v>0</v>
      </c>
      <c r="BQ368" s="247" t="str">
        <f t="shared" si="125"/>
        <v>-</v>
      </c>
      <c r="BR368" s="247" t="str">
        <f t="shared" si="126"/>
        <v>-</v>
      </c>
      <c r="BS368" s="247" t="str">
        <f t="shared" si="127"/>
        <v>-</v>
      </c>
      <c r="BT368" s="247" t="str">
        <f t="shared" si="128"/>
        <v>-</v>
      </c>
      <c r="BU368" s="247">
        <f t="shared" si="143"/>
        <v>0</v>
      </c>
      <c r="BV368" s="247" t="str">
        <f t="shared" si="144"/>
        <v>-</v>
      </c>
      <c r="BW368" s="232"/>
      <c r="CF368" s="232"/>
    </row>
    <row r="369" spans="1:84" ht="12.75" customHeight="1" x14ac:dyDescent="0.2">
      <c r="A369" s="240"/>
      <c r="B369" s="228">
        <v>346</v>
      </c>
      <c r="C369" s="137"/>
      <c r="D369" s="65"/>
      <c r="E369" s="241" t="str">
        <f>IF(ISBLANK(D369), "", VLOOKUP(D369, Z!$A$2:$C$4127, 3, FALSE))</f>
        <v/>
      </c>
      <c r="F369" s="138"/>
      <c r="G369" s="120"/>
      <c r="H369" s="120"/>
      <c r="I369" s="120"/>
      <c r="J369" s="120"/>
      <c r="K369" s="139"/>
      <c r="L369" s="168"/>
      <c r="M369" s="139"/>
      <c r="N369" s="139"/>
      <c r="O369" s="242">
        <f t="shared" si="124"/>
        <v>0</v>
      </c>
      <c r="P369" s="139"/>
      <c r="Q369" s="242">
        <f t="shared" si="129"/>
        <v>0</v>
      </c>
      <c r="R369" s="242" t="str">
        <f t="shared" si="130"/>
        <v>-</v>
      </c>
      <c r="S369" s="140"/>
      <c r="T369" s="141"/>
      <c r="U369" s="120"/>
      <c r="V369" s="139"/>
      <c r="W369" s="166"/>
      <c r="X369" s="243">
        <f t="shared" si="131"/>
        <v>0</v>
      </c>
      <c r="Y369" s="140"/>
      <c r="Z369" s="141"/>
      <c r="AA369" s="139"/>
      <c r="AB369" s="120"/>
      <c r="AC369" s="139"/>
      <c r="AD369" s="166"/>
      <c r="AE369" s="243">
        <f t="shared" si="132"/>
        <v>0</v>
      </c>
      <c r="AF369" s="142"/>
      <c r="AG369" s="137"/>
      <c r="AH369" s="65"/>
      <c r="AI369" s="241" t="str">
        <f>IF(ISBLANK(AH369), "", VLOOKUP(AH369, Z!$A$2:$C$4127, 3, FALSE))</f>
        <v/>
      </c>
      <c r="AJ369" s="143"/>
      <c r="AK369" s="244">
        <f t="shared" si="133"/>
        <v>0</v>
      </c>
      <c r="AL369" s="232"/>
      <c r="AM369" s="242">
        <f t="shared" si="134"/>
        <v>0</v>
      </c>
      <c r="AN369" s="228">
        <f>15</f>
        <v>15</v>
      </c>
      <c r="AO369" s="228">
        <v>0.75</v>
      </c>
      <c r="AP369" s="242" t="str">
        <f t="shared" si="135"/>
        <v>-</v>
      </c>
      <c r="AQ369" s="242" t="str">
        <f t="shared" si="136"/>
        <v>-</v>
      </c>
      <c r="AR369" s="245" t="str" cm="1">
        <f t="array" ref="AR369">IF($AM$20="A",
IFERROR(INDEX($BZ$33:$CC$35, $BQ369,), "-"),
IFERROR(INDEX(($BZ$26:$CC$28,$BZ$29:$CC$31), $BQ369, , $BR369), "-"))</f>
        <v>-</v>
      </c>
      <c r="AS369" s="245"/>
      <c r="AT369" s="245"/>
      <c r="AU369" s="245"/>
      <c r="AV369" s="246" t="str" cm="1">
        <f t="array" ref="AV369">IF($AM$20="A",
IFERROR(INDEX($CE$33:$CE$35, $BQ369), "-"),
IFERROR(INDEX(($CE$26:$CE$28, $CE$29:$CE$31), $BQ369, , $BR369), "-"))</f>
        <v>-</v>
      </c>
      <c r="AW369" s="242" t="str">
        <f t="shared" si="137"/>
        <v>-</v>
      </c>
      <c r="AX369" s="242" t="str">
        <f t="shared" si="137"/>
        <v>-</v>
      </c>
      <c r="AY369" s="242" t="str">
        <f t="shared" si="137"/>
        <v>-</v>
      </c>
      <c r="AZ369" s="242" t="str">
        <f t="shared" si="137"/>
        <v>-</v>
      </c>
      <c r="BA369" s="242" t="str">
        <f t="shared" si="138"/>
        <v>-</v>
      </c>
      <c r="BB369" s="242" t="str">
        <f t="shared" si="138"/>
        <v>-</v>
      </c>
      <c r="BC369" s="242" t="str">
        <f t="shared" si="138"/>
        <v>-</v>
      </c>
      <c r="BD369" s="242" t="str">
        <f t="shared" si="138"/>
        <v>-</v>
      </c>
      <c r="BE369" s="242" t="str">
        <f t="shared" si="139"/>
        <v>-</v>
      </c>
      <c r="BF369" s="242" t="str">
        <f t="shared" si="139"/>
        <v>-</v>
      </c>
      <c r="BG369" s="242" t="str">
        <f t="shared" si="139"/>
        <v>-</v>
      </c>
      <c r="BH369" s="242" t="str">
        <f t="shared" si="139"/>
        <v>-</v>
      </c>
      <c r="BI369" s="242" t="str">
        <f t="shared" si="140"/>
        <v>-</v>
      </c>
      <c r="BJ369" s="242" t="str">
        <f t="shared" si="140"/>
        <v>-</v>
      </c>
      <c r="BK369" s="242" t="str">
        <f t="shared" si="140"/>
        <v>-</v>
      </c>
      <c r="BL369" s="242" t="str">
        <f t="shared" si="140"/>
        <v>-</v>
      </c>
      <c r="BM369" s="245" t="str" cm="1">
        <f t="array" ref="BM369">IFERROR(INDEX($CD$38:$CD$41, $BT369), "-")</f>
        <v>-</v>
      </c>
      <c r="BN369" s="242" t="str" cm="1">
        <f t="array" ref="BN369">IFERROR(INDEX($CD$38:$CD$41, $BS369), "-")</f>
        <v>-</v>
      </c>
      <c r="BO369" s="242">
        <f t="shared" si="141"/>
        <v>0</v>
      </c>
      <c r="BP369" s="242">
        <f t="shared" si="142"/>
        <v>0</v>
      </c>
      <c r="BQ369" s="247" t="str">
        <f t="shared" si="125"/>
        <v>-</v>
      </c>
      <c r="BR369" s="247" t="str">
        <f t="shared" si="126"/>
        <v>-</v>
      </c>
      <c r="BS369" s="247" t="str">
        <f t="shared" si="127"/>
        <v>-</v>
      </c>
      <c r="BT369" s="247" t="str">
        <f t="shared" si="128"/>
        <v>-</v>
      </c>
      <c r="BU369" s="247">
        <f t="shared" si="143"/>
        <v>0</v>
      </c>
      <c r="BV369" s="247" t="str">
        <f t="shared" si="144"/>
        <v>-</v>
      </c>
      <c r="BW369" s="232"/>
      <c r="CF369" s="232"/>
    </row>
    <row r="370" spans="1:84" ht="12.75" customHeight="1" x14ac:dyDescent="0.2">
      <c r="A370" s="240"/>
      <c r="B370" s="228">
        <v>347</v>
      </c>
      <c r="C370" s="137"/>
      <c r="D370" s="65"/>
      <c r="E370" s="241" t="str">
        <f>IF(ISBLANK(D370), "", VLOOKUP(D370, Z!$A$2:$C$4127, 3, FALSE))</f>
        <v/>
      </c>
      <c r="F370" s="138"/>
      <c r="G370" s="120"/>
      <c r="H370" s="120"/>
      <c r="I370" s="120"/>
      <c r="J370" s="120"/>
      <c r="K370" s="139"/>
      <c r="L370" s="168"/>
      <c r="M370" s="139"/>
      <c r="N370" s="139"/>
      <c r="O370" s="242">
        <f t="shared" si="124"/>
        <v>0</v>
      </c>
      <c r="P370" s="139"/>
      <c r="Q370" s="242">
        <f t="shared" si="129"/>
        <v>0</v>
      </c>
      <c r="R370" s="242" t="str">
        <f t="shared" si="130"/>
        <v>-</v>
      </c>
      <c r="S370" s="140"/>
      <c r="T370" s="141"/>
      <c r="U370" s="120"/>
      <c r="V370" s="139"/>
      <c r="W370" s="166"/>
      <c r="X370" s="243">
        <f t="shared" si="131"/>
        <v>0</v>
      </c>
      <c r="Y370" s="140"/>
      <c r="Z370" s="141"/>
      <c r="AA370" s="139"/>
      <c r="AB370" s="120"/>
      <c r="AC370" s="139"/>
      <c r="AD370" s="166"/>
      <c r="AE370" s="243">
        <f t="shared" si="132"/>
        <v>0</v>
      </c>
      <c r="AF370" s="142"/>
      <c r="AG370" s="137"/>
      <c r="AH370" s="65"/>
      <c r="AI370" s="241" t="str">
        <f>IF(ISBLANK(AH370), "", VLOOKUP(AH370, Z!$A$2:$C$4127, 3, FALSE))</f>
        <v/>
      </c>
      <c r="AJ370" s="143"/>
      <c r="AK370" s="244">
        <f t="shared" si="133"/>
        <v>0</v>
      </c>
      <c r="AL370" s="232"/>
      <c r="AM370" s="242">
        <f t="shared" si="134"/>
        <v>0</v>
      </c>
      <c r="AN370" s="228">
        <f>15</f>
        <v>15</v>
      </c>
      <c r="AO370" s="228">
        <v>0.75</v>
      </c>
      <c r="AP370" s="242" t="str">
        <f t="shared" si="135"/>
        <v>-</v>
      </c>
      <c r="AQ370" s="242" t="str">
        <f t="shared" si="136"/>
        <v>-</v>
      </c>
      <c r="AR370" s="245" t="str" cm="1">
        <f t="array" ref="AR370">IF($AM$20="A",
IFERROR(INDEX($BZ$33:$CC$35, $BQ370,), "-"),
IFERROR(INDEX(($BZ$26:$CC$28,$BZ$29:$CC$31), $BQ370, , $BR370), "-"))</f>
        <v>-</v>
      </c>
      <c r="AS370" s="245"/>
      <c r="AT370" s="245"/>
      <c r="AU370" s="245"/>
      <c r="AV370" s="246" t="str" cm="1">
        <f t="array" ref="AV370">IF($AM$20="A",
IFERROR(INDEX($CE$33:$CE$35, $BQ370), "-"),
IFERROR(INDEX(($CE$26:$CE$28, $CE$29:$CE$31), $BQ370, , $BR370), "-"))</f>
        <v>-</v>
      </c>
      <c r="AW370" s="242" t="str">
        <f t="shared" si="137"/>
        <v>-</v>
      </c>
      <c r="AX370" s="242" t="str">
        <f t="shared" si="137"/>
        <v>-</v>
      </c>
      <c r="AY370" s="242" t="str">
        <f t="shared" si="137"/>
        <v>-</v>
      </c>
      <c r="AZ370" s="242" t="str">
        <f t="shared" si="137"/>
        <v>-</v>
      </c>
      <c r="BA370" s="242" t="str">
        <f t="shared" si="138"/>
        <v>-</v>
      </c>
      <c r="BB370" s="242" t="str">
        <f t="shared" si="138"/>
        <v>-</v>
      </c>
      <c r="BC370" s="242" t="str">
        <f t="shared" si="138"/>
        <v>-</v>
      </c>
      <c r="BD370" s="242" t="str">
        <f t="shared" si="138"/>
        <v>-</v>
      </c>
      <c r="BE370" s="242" t="str">
        <f t="shared" si="139"/>
        <v>-</v>
      </c>
      <c r="BF370" s="242" t="str">
        <f t="shared" si="139"/>
        <v>-</v>
      </c>
      <c r="BG370" s="242" t="str">
        <f t="shared" si="139"/>
        <v>-</v>
      </c>
      <c r="BH370" s="242" t="str">
        <f t="shared" si="139"/>
        <v>-</v>
      </c>
      <c r="BI370" s="242" t="str">
        <f t="shared" si="140"/>
        <v>-</v>
      </c>
      <c r="BJ370" s="242" t="str">
        <f t="shared" si="140"/>
        <v>-</v>
      </c>
      <c r="BK370" s="242" t="str">
        <f t="shared" si="140"/>
        <v>-</v>
      </c>
      <c r="BL370" s="242" t="str">
        <f t="shared" si="140"/>
        <v>-</v>
      </c>
      <c r="BM370" s="245" t="str" cm="1">
        <f t="array" ref="BM370">IFERROR(INDEX($CD$38:$CD$41, $BT370), "-")</f>
        <v>-</v>
      </c>
      <c r="BN370" s="242" t="str" cm="1">
        <f t="array" ref="BN370">IFERROR(INDEX($CD$38:$CD$41, $BS370), "-")</f>
        <v>-</v>
      </c>
      <c r="BO370" s="242">
        <f t="shared" si="141"/>
        <v>0</v>
      </c>
      <c r="BP370" s="242">
        <f t="shared" si="142"/>
        <v>0</v>
      </c>
      <c r="BQ370" s="247" t="str">
        <f t="shared" si="125"/>
        <v>-</v>
      </c>
      <c r="BR370" s="247" t="str">
        <f t="shared" si="126"/>
        <v>-</v>
      </c>
      <c r="BS370" s="247" t="str">
        <f t="shared" si="127"/>
        <v>-</v>
      </c>
      <c r="BT370" s="247" t="str">
        <f t="shared" si="128"/>
        <v>-</v>
      </c>
      <c r="BU370" s="247">
        <f t="shared" si="143"/>
        <v>0</v>
      </c>
      <c r="BV370" s="247" t="str">
        <f t="shared" si="144"/>
        <v>-</v>
      </c>
      <c r="BW370" s="232"/>
      <c r="CF370" s="232"/>
    </row>
    <row r="371" spans="1:84" ht="12.75" customHeight="1" x14ac:dyDescent="0.2">
      <c r="A371" s="240"/>
      <c r="B371" s="228">
        <v>348</v>
      </c>
      <c r="C371" s="137"/>
      <c r="D371" s="65"/>
      <c r="E371" s="241" t="str">
        <f>IF(ISBLANK(D371), "", VLOOKUP(D371, Z!$A$2:$C$4127, 3, FALSE))</f>
        <v/>
      </c>
      <c r="F371" s="138"/>
      <c r="G371" s="120"/>
      <c r="H371" s="120"/>
      <c r="I371" s="120"/>
      <c r="J371" s="120"/>
      <c r="K371" s="139"/>
      <c r="L371" s="168"/>
      <c r="M371" s="139"/>
      <c r="N371" s="139"/>
      <c r="O371" s="242">
        <f t="shared" si="124"/>
        <v>0</v>
      </c>
      <c r="P371" s="139"/>
      <c r="Q371" s="242">
        <f t="shared" si="129"/>
        <v>0</v>
      </c>
      <c r="R371" s="242" t="str">
        <f t="shared" si="130"/>
        <v>-</v>
      </c>
      <c r="S371" s="140"/>
      <c r="T371" s="141"/>
      <c r="U371" s="120"/>
      <c r="V371" s="139"/>
      <c r="W371" s="166"/>
      <c r="X371" s="243">
        <f t="shared" si="131"/>
        <v>0</v>
      </c>
      <c r="Y371" s="140"/>
      <c r="Z371" s="141"/>
      <c r="AA371" s="139"/>
      <c r="AB371" s="120"/>
      <c r="AC371" s="139"/>
      <c r="AD371" s="166"/>
      <c r="AE371" s="243">
        <f t="shared" si="132"/>
        <v>0</v>
      </c>
      <c r="AF371" s="142"/>
      <c r="AG371" s="137"/>
      <c r="AH371" s="65"/>
      <c r="AI371" s="241" t="str">
        <f>IF(ISBLANK(AH371), "", VLOOKUP(AH371, Z!$A$2:$C$4127, 3, FALSE))</f>
        <v/>
      </c>
      <c r="AJ371" s="143"/>
      <c r="AK371" s="244">
        <f t="shared" si="133"/>
        <v>0</v>
      </c>
      <c r="AL371" s="232"/>
      <c r="AM371" s="242">
        <f t="shared" si="134"/>
        <v>0</v>
      </c>
      <c r="AN371" s="228">
        <f>15</f>
        <v>15</v>
      </c>
      <c r="AO371" s="228">
        <v>0.75</v>
      </c>
      <c r="AP371" s="242" t="str">
        <f t="shared" si="135"/>
        <v>-</v>
      </c>
      <c r="AQ371" s="242" t="str">
        <f t="shared" si="136"/>
        <v>-</v>
      </c>
      <c r="AR371" s="245" t="str" cm="1">
        <f t="array" ref="AR371">IF($AM$20="A",
IFERROR(INDEX($BZ$33:$CC$35, $BQ371,), "-"),
IFERROR(INDEX(($BZ$26:$CC$28,$BZ$29:$CC$31), $BQ371, , $BR371), "-"))</f>
        <v>-</v>
      </c>
      <c r="AS371" s="245"/>
      <c r="AT371" s="245"/>
      <c r="AU371" s="245"/>
      <c r="AV371" s="246" t="str" cm="1">
        <f t="array" ref="AV371">IF($AM$20="A",
IFERROR(INDEX($CE$33:$CE$35, $BQ371), "-"),
IFERROR(INDEX(($CE$26:$CE$28, $CE$29:$CE$31), $BQ371, , $BR371), "-"))</f>
        <v>-</v>
      </c>
      <c r="AW371" s="242" t="str">
        <f t="shared" si="137"/>
        <v>-</v>
      </c>
      <c r="AX371" s="242" t="str">
        <f t="shared" si="137"/>
        <v>-</v>
      </c>
      <c r="AY371" s="242" t="str">
        <f t="shared" si="137"/>
        <v>-</v>
      </c>
      <c r="AZ371" s="242" t="str">
        <f t="shared" si="137"/>
        <v>-</v>
      </c>
      <c r="BA371" s="242" t="str">
        <f t="shared" si="138"/>
        <v>-</v>
      </c>
      <c r="BB371" s="242" t="str">
        <f t="shared" si="138"/>
        <v>-</v>
      </c>
      <c r="BC371" s="242" t="str">
        <f t="shared" si="138"/>
        <v>-</v>
      </c>
      <c r="BD371" s="242" t="str">
        <f t="shared" si="138"/>
        <v>-</v>
      </c>
      <c r="BE371" s="242" t="str">
        <f t="shared" si="139"/>
        <v>-</v>
      </c>
      <c r="BF371" s="242" t="str">
        <f t="shared" si="139"/>
        <v>-</v>
      </c>
      <c r="BG371" s="242" t="str">
        <f t="shared" si="139"/>
        <v>-</v>
      </c>
      <c r="BH371" s="242" t="str">
        <f t="shared" si="139"/>
        <v>-</v>
      </c>
      <c r="BI371" s="242" t="str">
        <f t="shared" si="140"/>
        <v>-</v>
      </c>
      <c r="BJ371" s="242" t="str">
        <f t="shared" si="140"/>
        <v>-</v>
      </c>
      <c r="BK371" s="242" t="str">
        <f t="shared" si="140"/>
        <v>-</v>
      </c>
      <c r="BL371" s="242" t="str">
        <f t="shared" si="140"/>
        <v>-</v>
      </c>
      <c r="BM371" s="245" t="str" cm="1">
        <f t="array" ref="BM371">IFERROR(INDEX($CD$38:$CD$41, $BT371), "-")</f>
        <v>-</v>
      </c>
      <c r="BN371" s="242" t="str" cm="1">
        <f t="array" ref="BN371">IFERROR(INDEX($CD$38:$CD$41, $BS371), "-")</f>
        <v>-</v>
      </c>
      <c r="BO371" s="242">
        <f t="shared" si="141"/>
        <v>0</v>
      </c>
      <c r="BP371" s="242">
        <f t="shared" si="142"/>
        <v>0</v>
      </c>
      <c r="BQ371" s="247" t="str">
        <f t="shared" si="125"/>
        <v>-</v>
      </c>
      <c r="BR371" s="247" t="str">
        <f t="shared" si="126"/>
        <v>-</v>
      </c>
      <c r="BS371" s="247" t="str">
        <f t="shared" si="127"/>
        <v>-</v>
      </c>
      <c r="BT371" s="247" t="str">
        <f t="shared" si="128"/>
        <v>-</v>
      </c>
      <c r="BU371" s="247">
        <f t="shared" si="143"/>
        <v>0</v>
      </c>
      <c r="BV371" s="247" t="str">
        <f t="shared" si="144"/>
        <v>-</v>
      </c>
      <c r="BW371" s="232"/>
      <c r="CF371" s="232"/>
    </row>
    <row r="372" spans="1:84" ht="12.75" customHeight="1" x14ac:dyDescent="0.2">
      <c r="A372" s="240"/>
      <c r="B372" s="228">
        <v>349</v>
      </c>
      <c r="C372" s="137"/>
      <c r="D372" s="65"/>
      <c r="E372" s="241" t="str">
        <f>IF(ISBLANK(D372), "", VLOOKUP(D372, Z!$A$2:$C$4127, 3, FALSE))</f>
        <v/>
      </c>
      <c r="F372" s="138"/>
      <c r="G372" s="120"/>
      <c r="H372" s="120"/>
      <c r="I372" s="120"/>
      <c r="J372" s="120"/>
      <c r="K372" s="139"/>
      <c r="L372" s="168"/>
      <c r="M372" s="139"/>
      <c r="N372" s="139"/>
      <c r="O372" s="242">
        <f t="shared" si="124"/>
        <v>0</v>
      </c>
      <c r="P372" s="139"/>
      <c r="Q372" s="242">
        <f t="shared" si="129"/>
        <v>0</v>
      </c>
      <c r="R372" s="242" t="str">
        <f t="shared" si="130"/>
        <v>-</v>
      </c>
      <c r="S372" s="140"/>
      <c r="T372" s="141"/>
      <c r="U372" s="120"/>
      <c r="V372" s="139"/>
      <c r="W372" s="166"/>
      <c r="X372" s="243">
        <f t="shared" si="131"/>
        <v>0</v>
      </c>
      <c r="Y372" s="140"/>
      <c r="Z372" s="141"/>
      <c r="AA372" s="139"/>
      <c r="AB372" s="120"/>
      <c r="AC372" s="139"/>
      <c r="AD372" s="166"/>
      <c r="AE372" s="243">
        <f t="shared" si="132"/>
        <v>0</v>
      </c>
      <c r="AF372" s="142"/>
      <c r="AG372" s="137"/>
      <c r="AH372" s="65"/>
      <c r="AI372" s="241" t="str">
        <f>IF(ISBLANK(AH372), "", VLOOKUP(AH372, Z!$A$2:$C$4127, 3, FALSE))</f>
        <v/>
      </c>
      <c r="AJ372" s="143"/>
      <c r="AK372" s="244">
        <f t="shared" si="133"/>
        <v>0</v>
      </c>
      <c r="AL372" s="232"/>
      <c r="AM372" s="242">
        <f t="shared" si="134"/>
        <v>0</v>
      </c>
      <c r="AN372" s="228">
        <f>15</f>
        <v>15</v>
      </c>
      <c r="AO372" s="228">
        <v>0.75</v>
      </c>
      <c r="AP372" s="242" t="str">
        <f t="shared" si="135"/>
        <v>-</v>
      </c>
      <c r="AQ372" s="242" t="str">
        <f t="shared" si="136"/>
        <v>-</v>
      </c>
      <c r="AR372" s="245" t="str" cm="1">
        <f t="array" ref="AR372">IF($AM$20="A",
IFERROR(INDEX($BZ$33:$CC$35, $BQ372,), "-"),
IFERROR(INDEX(($BZ$26:$CC$28,$BZ$29:$CC$31), $BQ372, , $BR372), "-"))</f>
        <v>-</v>
      </c>
      <c r="AS372" s="245"/>
      <c r="AT372" s="245"/>
      <c r="AU372" s="245"/>
      <c r="AV372" s="246" t="str" cm="1">
        <f t="array" ref="AV372">IF($AM$20="A",
IFERROR(INDEX($CE$33:$CE$35, $BQ372), "-"),
IFERROR(INDEX(($CE$26:$CE$28, $CE$29:$CE$31), $BQ372, , $BR372), "-"))</f>
        <v>-</v>
      </c>
      <c r="AW372" s="242" t="str">
        <f t="shared" si="137"/>
        <v>-</v>
      </c>
      <c r="AX372" s="242" t="str">
        <f t="shared" si="137"/>
        <v>-</v>
      </c>
      <c r="AY372" s="242" t="str">
        <f t="shared" si="137"/>
        <v>-</v>
      </c>
      <c r="AZ372" s="242" t="str">
        <f t="shared" si="137"/>
        <v>-</v>
      </c>
      <c r="BA372" s="242" t="str">
        <f t="shared" si="138"/>
        <v>-</v>
      </c>
      <c r="BB372" s="242" t="str">
        <f t="shared" si="138"/>
        <v>-</v>
      </c>
      <c r="BC372" s="242" t="str">
        <f t="shared" si="138"/>
        <v>-</v>
      </c>
      <c r="BD372" s="242" t="str">
        <f t="shared" si="138"/>
        <v>-</v>
      </c>
      <c r="BE372" s="242" t="str">
        <f t="shared" si="139"/>
        <v>-</v>
      </c>
      <c r="BF372" s="242" t="str">
        <f t="shared" si="139"/>
        <v>-</v>
      </c>
      <c r="BG372" s="242" t="str">
        <f t="shared" si="139"/>
        <v>-</v>
      </c>
      <c r="BH372" s="242" t="str">
        <f t="shared" si="139"/>
        <v>-</v>
      </c>
      <c r="BI372" s="242" t="str">
        <f t="shared" si="140"/>
        <v>-</v>
      </c>
      <c r="BJ372" s="242" t="str">
        <f t="shared" si="140"/>
        <v>-</v>
      </c>
      <c r="BK372" s="242" t="str">
        <f t="shared" si="140"/>
        <v>-</v>
      </c>
      <c r="BL372" s="242" t="str">
        <f t="shared" si="140"/>
        <v>-</v>
      </c>
      <c r="BM372" s="245" t="str" cm="1">
        <f t="array" ref="BM372">IFERROR(INDEX($CD$38:$CD$41, $BT372), "-")</f>
        <v>-</v>
      </c>
      <c r="BN372" s="242" t="str" cm="1">
        <f t="array" ref="BN372">IFERROR(INDEX($CD$38:$CD$41, $BS372), "-")</f>
        <v>-</v>
      </c>
      <c r="BO372" s="242">
        <f t="shared" si="141"/>
        <v>0</v>
      </c>
      <c r="BP372" s="242">
        <f t="shared" si="142"/>
        <v>0</v>
      </c>
      <c r="BQ372" s="247" t="str">
        <f t="shared" si="125"/>
        <v>-</v>
      </c>
      <c r="BR372" s="247" t="str">
        <f t="shared" si="126"/>
        <v>-</v>
      </c>
      <c r="BS372" s="247" t="str">
        <f t="shared" si="127"/>
        <v>-</v>
      </c>
      <c r="BT372" s="247" t="str">
        <f t="shared" si="128"/>
        <v>-</v>
      </c>
      <c r="BU372" s="247">
        <f t="shared" si="143"/>
        <v>0</v>
      </c>
      <c r="BV372" s="247" t="str">
        <f t="shared" si="144"/>
        <v>-</v>
      </c>
      <c r="BW372" s="232"/>
      <c r="CF372" s="232"/>
    </row>
    <row r="373" spans="1:84" ht="12.75" customHeight="1" x14ac:dyDescent="0.2">
      <c r="A373" s="240"/>
      <c r="B373" s="228">
        <v>350</v>
      </c>
      <c r="C373" s="137"/>
      <c r="D373" s="65"/>
      <c r="E373" s="241" t="str">
        <f>IF(ISBLANK(D373), "", VLOOKUP(D373, Z!$A$2:$C$4127, 3, FALSE))</f>
        <v/>
      </c>
      <c r="F373" s="138"/>
      <c r="G373" s="120"/>
      <c r="H373" s="120"/>
      <c r="I373" s="120"/>
      <c r="J373" s="120"/>
      <c r="K373" s="139"/>
      <c r="L373" s="168"/>
      <c r="M373" s="139"/>
      <c r="N373" s="139"/>
      <c r="O373" s="242">
        <f t="shared" si="124"/>
        <v>0</v>
      </c>
      <c r="P373" s="139"/>
      <c r="Q373" s="242">
        <f t="shared" si="129"/>
        <v>0</v>
      </c>
      <c r="R373" s="242" t="str">
        <f t="shared" si="130"/>
        <v>-</v>
      </c>
      <c r="S373" s="140"/>
      <c r="T373" s="141"/>
      <c r="U373" s="120"/>
      <c r="V373" s="139"/>
      <c r="W373" s="166"/>
      <c r="X373" s="243">
        <f t="shared" si="131"/>
        <v>0</v>
      </c>
      <c r="Y373" s="140"/>
      <c r="Z373" s="141"/>
      <c r="AA373" s="139"/>
      <c r="AB373" s="120"/>
      <c r="AC373" s="139"/>
      <c r="AD373" s="166"/>
      <c r="AE373" s="243">
        <f t="shared" si="132"/>
        <v>0</v>
      </c>
      <c r="AF373" s="142"/>
      <c r="AG373" s="137"/>
      <c r="AH373" s="65"/>
      <c r="AI373" s="241" t="str">
        <f>IF(ISBLANK(AH373), "", VLOOKUP(AH373, Z!$A$2:$C$4127, 3, FALSE))</f>
        <v/>
      </c>
      <c r="AJ373" s="143"/>
      <c r="AK373" s="244">
        <f t="shared" si="133"/>
        <v>0</v>
      </c>
      <c r="AL373" s="232"/>
      <c r="AM373" s="242">
        <f t="shared" si="134"/>
        <v>0</v>
      </c>
      <c r="AN373" s="228">
        <f>15</f>
        <v>15</v>
      </c>
      <c r="AO373" s="228">
        <v>0.75</v>
      </c>
      <c r="AP373" s="242" t="str">
        <f t="shared" si="135"/>
        <v>-</v>
      </c>
      <c r="AQ373" s="242" t="str">
        <f t="shared" si="136"/>
        <v>-</v>
      </c>
      <c r="AR373" s="245" t="str" cm="1">
        <f t="array" ref="AR373">IF($AM$20="A",
IFERROR(INDEX($BZ$33:$CC$35, $BQ373,), "-"),
IFERROR(INDEX(($BZ$26:$CC$28,$BZ$29:$CC$31), $BQ373, , $BR373), "-"))</f>
        <v>-</v>
      </c>
      <c r="AS373" s="245"/>
      <c r="AT373" s="245"/>
      <c r="AU373" s="245"/>
      <c r="AV373" s="246" t="str" cm="1">
        <f t="array" ref="AV373">IF($AM$20="A",
IFERROR(INDEX($CE$33:$CE$35, $BQ373), "-"),
IFERROR(INDEX(($CE$26:$CE$28, $CE$29:$CE$31), $BQ373, , $BR373), "-"))</f>
        <v>-</v>
      </c>
      <c r="AW373" s="242" t="str">
        <f t="shared" si="137"/>
        <v>-</v>
      </c>
      <c r="AX373" s="242" t="str">
        <f t="shared" si="137"/>
        <v>-</v>
      </c>
      <c r="AY373" s="242" t="str">
        <f t="shared" si="137"/>
        <v>-</v>
      </c>
      <c r="AZ373" s="242" t="str">
        <f t="shared" si="137"/>
        <v>-</v>
      </c>
      <c r="BA373" s="242" t="str">
        <f t="shared" si="138"/>
        <v>-</v>
      </c>
      <c r="BB373" s="242" t="str">
        <f t="shared" si="138"/>
        <v>-</v>
      </c>
      <c r="BC373" s="242" t="str">
        <f t="shared" si="138"/>
        <v>-</v>
      </c>
      <c r="BD373" s="242" t="str">
        <f t="shared" si="138"/>
        <v>-</v>
      </c>
      <c r="BE373" s="242" t="str">
        <f t="shared" si="139"/>
        <v>-</v>
      </c>
      <c r="BF373" s="242" t="str">
        <f t="shared" si="139"/>
        <v>-</v>
      </c>
      <c r="BG373" s="242" t="str">
        <f t="shared" si="139"/>
        <v>-</v>
      </c>
      <c r="BH373" s="242" t="str">
        <f t="shared" si="139"/>
        <v>-</v>
      </c>
      <c r="BI373" s="242" t="str">
        <f t="shared" si="140"/>
        <v>-</v>
      </c>
      <c r="BJ373" s="242" t="str">
        <f t="shared" si="140"/>
        <v>-</v>
      </c>
      <c r="BK373" s="242" t="str">
        <f t="shared" si="140"/>
        <v>-</v>
      </c>
      <c r="BL373" s="242" t="str">
        <f t="shared" si="140"/>
        <v>-</v>
      </c>
      <c r="BM373" s="245" t="str" cm="1">
        <f t="array" ref="BM373">IFERROR(INDEX($CD$38:$CD$41, $BT373), "-")</f>
        <v>-</v>
      </c>
      <c r="BN373" s="242" t="str" cm="1">
        <f t="array" ref="BN373">IFERROR(INDEX($CD$38:$CD$41, $BS373), "-")</f>
        <v>-</v>
      </c>
      <c r="BO373" s="242">
        <f t="shared" si="141"/>
        <v>0</v>
      </c>
      <c r="BP373" s="242">
        <f t="shared" si="142"/>
        <v>0</v>
      </c>
      <c r="BQ373" s="247" t="str">
        <f t="shared" si="125"/>
        <v>-</v>
      </c>
      <c r="BR373" s="247" t="str">
        <f t="shared" si="126"/>
        <v>-</v>
      </c>
      <c r="BS373" s="247" t="str">
        <f t="shared" si="127"/>
        <v>-</v>
      </c>
      <c r="BT373" s="247" t="str">
        <f t="shared" si="128"/>
        <v>-</v>
      </c>
      <c r="BU373" s="247">
        <f t="shared" si="143"/>
        <v>0</v>
      </c>
      <c r="BV373" s="247" t="str">
        <f t="shared" si="144"/>
        <v>-</v>
      </c>
      <c r="BW373" s="232"/>
      <c r="CF373" s="232"/>
    </row>
    <row r="374" spans="1:84" ht="12.75" customHeight="1" x14ac:dyDescent="0.2">
      <c r="A374" s="240"/>
      <c r="B374" s="228">
        <v>351</v>
      </c>
      <c r="C374" s="137"/>
      <c r="D374" s="65"/>
      <c r="E374" s="241" t="str">
        <f>IF(ISBLANK(D374), "", VLOOKUP(D374, Z!$A$2:$C$4127, 3, FALSE))</f>
        <v/>
      </c>
      <c r="F374" s="138"/>
      <c r="G374" s="120"/>
      <c r="H374" s="120"/>
      <c r="I374" s="120"/>
      <c r="J374" s="120"/>
      <c r="K374" s="139"/>
      <c r="L374" s="168"/>
      <c r="M374" s="139"/>
      <c r="N374" s="139"/>
      <c r="O374" s="242">
        <f t="shared" si="124"/>
        <v>0</v>
      </c>
      <c r="P374" s="139"/>
      <c r="Q374" s="242">
        <f t="shared" si="129"/>
        <v>0</v>
      </c>
      <c r="R374" s="242" t="str">
        <f t="shared" si="130"/>
        <v>-</v>
      </c>
      <c r="S374" s="140"/>
      <c r="T374" s="141"/>
      <c r="U374" s="120"/>
      <c r="V374" s="139"/>
      <c r="W374" s="166"/>
      <c r="X374" s="243">
        <f t="shared" si="131"/>
        <v>0</v>
      </c>
      <c r="Y374" s="140"/>
      <c r="Z374" s="141"/>
      <c r="AA374" s="139"/>
      <c r="AB374" s="120"/>
      <c r="AC374" s="139"/>
      <c r="AD374" s="166"/>
      <c r="AE374" s="243">
        <f t="shared" si="132"/>
        <v>0</v>
      </c>
      <c r="AF374" s="142"/>
      <c r="AG374" s="137"/>
      <c r="AH374" s="65"/>
      <c r="AI374" s="241" t="str">
        <f>IF(ISBLANK(AH374), "", VLOOKUP(AH374, Z!$A$2:$C$4127, 3, FALSE))</f>
        <v/>
      </c>
      <c r="AJ374" s="143"/>
      <c r="AK374" s="244">
        <f t="shared" si="133"/>
        <v>0</v>
      </c>
      <c r="AL374" s="232"/>
      <c r="AM374" s="242">
        <f t="shared" si="134"/>
        <v>0</v>
      </c>
      <c r="AN374" s="228">
        <f>15</f>
        <v>15</v>
      </c>
      <c r="AO374" s="228">
        <v>0.75</v>
      </c>
      <c r="AP374" s="242" t="str">
        <f t="shared" si="135"/>
        <v>-</v>
      </c>
      <c r="AQ374" s="242" t="str">
        <f t="shared" si="136"/>
        <v>-</v>
      </c>
      <c r="AR374" s="245" t="str" cm="1">
        <f t="array" ref="AR374">IF($AM$20="A",
IFERROR(INDEX($BZ$33:$CC$35, $BQ374,), "-"),
IFERROR(INDEX(($BZ$26:$CC$28,$BZ$29:$CC$31), $BQ374, , $BR374), "-"))</f>
        <v>-</v>
      </c>
      <c r="AS374" s="245"/>
      <c r="AT374" s="245"/>
      <c r="AU374" s="245"/>
      <c r="AV374" s="246" t="str" cm="1">
        <f t="array" ref="AV374">IF($AM$20="A",
IFERROR(INDEX($CE$33:$CE$35, $BQ374), "-"),
IFERROR(INDEX(($CE$26:$CE$28, $CE$29:$CE$31), $BQ374, , $BR374), "-"))</f>
        <v>-</v>
      </c>
      <c r="AW374" s="242" t="str">
        <f t="shared" si="137"/>
        <v>-</v>
      </c>
      <c r="AX374" s="242" t="str">
        <f t="shared" si="137"/>
        <v>-</v>
      </c>
      <c r="AY374" s="242" t="str">
        <f t="shared" si="137"/>
        <v>-</v>
      </c>
      <c r="AZ374" s="242" t="str">
        <f t="shared" si="137"/>
        <v>-</v>
      </c>
      <c r="BA374" s="242" t="str">
        <f t="shared" si="138"/>
        <v>-</v>
      </c>
      <c r="BB374" s="242" t="str">
        <f t="shared" si="138"/>
        <v>-</v>
      </c>
      <c r="BC374" s="242" t="str">
        <f t="shared" si="138"/>
        <v>-</v>
      </c>
      <c r="BD374" s="242" t="str">
        <f t="shared" si="138"/>
        <v>-</v>
      </c>
      <c r="BE374" s="242" t="str">
        <f t="shared" si="139"/>
        <v>-</v>
      </c>
      <c r="BF374" s="242" t="str">
        <f t="shared" si="139"/>
        <v>-</v>
      </c>
      <c r="BG374" s="242" t="str">
        <f t="shared" si="139"/>
        <v>-</v>
      </c>
      <c r="BH374" s="242" t="str">
        <f t="shared" si="139"/>
        <v>-</v>
      </c>
      <c r="BI374" s="242" t="str">
        <f t="shared" si="140"/>
        <v>-</v>
      </c>
      <c r="BJ374" s="242" t="str">
        <f t="shared" si="140"/>
        <v>-</v>
      </c>
      <c r="BK374" s="242" t="str">
        <f t="shared" si="140"/>
        <v>-</v>
      </c>
      <c r="BL374" s="242" t="str">
        <f t="shared" si="140"/>
        <v>-</v>
      </c>
      <c r="BM374" s="245" t="str" cm="1">
        <f t="array" ref="BM374">IFERROR(INDEX($CD$38:$CD$41, $BT374), "-")</f>
        <v>-</v>
      </c>
      <c r="BN374" s="242" t="str" cm="1">
        <f t="array" ref="BN374">IFERROR(INDEX($CD$38:$CD$41, $BS374), "-")</f>
        <v>-</v>
      </c>
      <c r="BO374" s="242">
        <f t="shared" si="141"/>
        <v>0</v>
      </c>
      <c r="BP374" s="242">
        <f t="shared" si="142"/>
        <v>0</v>
      </c>
      <c r="BQ374" s="247" t="str">
        <f t="shared" si="125"/>
        <v>-</v>
      </c>
      <c r="BR374" s="247" t="str">
        <f t="shared" si="126"/>
        <v>-</v>
      </c>
      <c r="BS374" s="247" t="str">
        <f t="shared" si="127"/>
        <v>-</v>
      </c>
      <c r="BT374" s="247" t="str">
        <f t="shared" si="128"/>
        <v>-</v>
      </c>
      <c r="BU374" s="247">
        <f t="shared" si="143"/>
        <v>0</v>
      </c>
      <c r="BV374" s="247" t="str">
        <f t="shared" si="144"/>
        <v>-</v>
      </c>
      <c r="BW374" s="232"/>
      <c r="CF374" s="232"/>
    </row>
    <row r="375" spans="1:84" ht="12.75" customHeight="1" x14ac:dyDescent="0.2">
      <c r="A375" s="240"/>
      <c r="B375" s="228">
        <v>352</v>
      </c>
      <c r="C375" s="137"/>
      <c r="D375" s="65"/>
      <c r="E375" s="241" t="str">
        <f>IF(ISBLANK(D375), "", VLOOKUP(D375, Z!$A$2:$C$4127, 3, FALSE))</f>
        <v/>
      </c>
      <c r="F375" s="138"/>
      <c r="G375" s="120"/>
      <c r="H375" s="120"/>
      <c r="I375" s="120"/>
      <c r="J375" s="120"/>
      <c r="K375" s="139"/>
      <c r="L375" s="168"/>
      <c r="M375" s="139"/>
      <c r="N375" s="139"/>
      <c r="O375" s="242">
        <f t="shared" si="124"/>
        <v>0</v>
      </c>
      <c r="P375" s="139"/>
      <c r="Q375" s="242">
        <f t="shared" si="129"/>
        <v>0</v>
      </c>
      <c r="R375" s="242" t="str">
        <f t="shared" si="130"/>
        <v>-</v>
      </c>
      <c r="S375" s="140"/>
      <c r="T375" s="141"/>
      <c r="U375" s="120"/>
      <c r="V375" s="139"/>
      <c r="W375" s="166"/>
      <c r="X375" s="243">
        <f t="shared" si="131"/>
        <v>0</v>
      </c>
      <c r="Y375" s="140"/>
      <c r="Z375" s="141"/>
      <c r="AA375" s="139"/>
      <c r="AB375" s="120"/>
      <c r="AC375" s="139"/>
      <c r="AD375" s="166"/>
      <c r="AE375" s="243">
        <f t="shared" si="132"/>
        <v>0</v>
      </c>
      <c r="AF375" s="142"/>
      <c r="AG375" s="137"/>
      <c r="AH375" s="65"/>
      <c r="AI375" s="241" t="str">
        <f>IF(ISBLANK(AH375), "", VLOOKUP(AH375, Z!$A$2:$C$4127, 3, FALSE))</f>
        <v/>
      </c>
      <c r="AJ375" s="143"/>
      <c r="AK375" s="244">
        <f t="shared" si="133"/>
        <v>0</v>
      </c>
      <c r="AL375" s="232"/>
      <c r="AM375" s="242">
        <f t="shared" si="134"/>
        <v>0</v>
      </c>
      <c r="AN375" s="228">
        <f>15</f>
        <v>15</v>
      </c>
      <c r="AO375" s="228">
        <v>0.75</v>
      </c>
      <c r="AP375" s="242" t="str">
        <f t="shared" si="135"/>
        <v>-</v>
      </c>
      <c r="AQ375" s="242" t="str">
        <f t="shared" si="136"/>
        <v>-</v>
      </c>
      <c r="AR375" s="245" t="str" cm="1">
        <f t="array" ref="AR375">IF($AM$20="A",
IFERROR(INDEX($BZ$33:$CC$35, $BQ375,), "-"),
IFERROR(INDEX(($BZ$26:$CC$28,$BZ$29:$CC$31), $BQ375, , $BR375), "-"))</f>
        <v>-</v>
      </c>
      <c r="AS375" s="245"/>
      <c r="AT375" s="245"/>
      <c r="AU375" s="245"/>
      <c r="AV375" s="246" t="str" cm="1">
        <f t="array" ref="AV375">IF($AM$20="A",
IFERROR(INDEX($CE$33:$CE$35, $BQ375), "-"),
IFERROR(INDEX(($CE$26:$CE$28, $CE$29:$CE$31), $BQ375, , $BR375), "-"))</f>
        <v>-</v>
      </c>
      <c r="AW375" s="242" t="str">
        <f t="shared" si="137"/>
        <v>-</v>
      </c>
      <c r="AX375" s="242" t="str">
        <f t="shared" si="137"/>
        <v>-</v>
      </c>
      <c r="AY375" s="242" t="str">
        <f t="shared" si="137"/>
        <v>-</v>
      </c>
      <c r="AZ375" s="242" t="str">
        <f t="shared" si="137"/>
        <v>-</v>
      </c>
      <c r="BA375" s="242" t="str">
        <f t="shared" si="138"/>
        <v>-</v>
      </c>
      <c r="BB375" s="242" t="str">
        <f t="shared" si="138"/>
        <v>-</v>
      </c>
      <c r="BC375" s="242" t="str">
        <f t="shared" si="138"/>
        <v>-</v>
      </c>
      <c r="BD375" s="242" t="str">
        <f t="shared" si="138"/>
        <v>-</v>
      </c>
      <c r="BE375" s="242" t="str">
        <f t="shared" si="139"/>
        <v>-</v>
      </c>
      <c r="BF375" s="242" t="str">
        <f t="shared" si="139"/>
        <v>-</v>
      </c>
      <c r="BG375" s="242" t="str">
        <f t="shared" si="139"/>
        <v>-</v>
      </c>
      <c r="BH375" s="242" t="str">
        <f t="shared" si="139"/>
        <v>-</v>
      </c>
      <c r="BI375" s="242" t="str">
        <f t="shared" si="140"/>
        <v>-</v>
      </c>
      <c r="BJ375" s="242" t="str">
        <f t="shared" si="140"/>
        <v>-</v>
      </c>
      <c r="BK375" s="242" t="str">
        <f t="shared" si="140"/>
        <v>-</v>
      </c>
      <c r="BL375" s="242" t="str">
        <f t="shared" si="140"/>
        <v>-</v>
      </c>
      <c r="BM375" s="245" t="str" cm="1">
        <f t="array" ref="BM375">IFERROR(INDEX($CD$38:$CD$41, $BT375), "-")</f>
        <v>-</v>
      </c>
      <c r="BN375" s="242" t="str" cm="1">
        <f t="array" ref="BN375">IFERROR(INDEX($CD$38:$CD$41, $BS375), "-")</f>
        <v>-</v>
      </c>
      <c r="BO375" s="242">
        <f t="shared" si="141"/>
        <v>0</v>
      </c>
      <c r="BP375" s="242">
        <f t="shared" si="142"/>
        <v>0</v>
      </c>
      <c r="BQ375" s="247" t="str">
        <f t="shared" si="125"/>
        <v>-</v>
      </c>
      <c r="BR375" s="247" t="str">
        <f t="shared" si="126"/>
        <v>-</v>
      </c>
      <c r="BS375" s="247" t="str">
        <f t="shared" si="127"/>
        <v>-</v>
      </c>
      <c r="BT375" s="247" t="str">
        <f t="shared" si="128"/>
        <v>-</v>
      </c>
      <c r="BU375" s="247">
        <f t="shared" si="143"/>
        <v>0</v>
      </c>
      <c r="BV375" s="247" t="str">
        <f t="shared" si="144"/>
        <v>-</v>
      </c>
      <c r="BW375" s="232"/>
      <c r="CF375" s="232"/>
    </row>
    <row r="376" spans="1:84" ht="12.75" customHeight="1" x14ac:dyDescent="0.2">
      <c r="A376" s="240"/>
      <c r="B376" s="228">
        <v>353</v>
      </c>
      <c r="C376" s="137"/>
      <c r="D376" s="65"/>
      <c r="E376" s="241" t="str">
        <f>IF(ISBLANK(D376), "", VLOOKUP(D376, Z!$A$2:$C$4127, 3, FALSE))</f>
        <v/>
      </c>
      <c r="F376" s="138"/>
      <c r="G376" s="120"/>
      <c r="H376" s="120"/>
      <c r="I376" s="120"/>
      <c r="J376" s="120"/>
      <c r="K376" s="139"/>
      <c r="L376" s="168"/>
      <c r="M376" s="139"/>
      <c r="N376" s="139"/>
      <c r="O376" s="242">
        <f t="shared" si="124"/>
        <v>0</v>
      </c>
      <c r="P376" s="139"/>
      <c r="Q376" s="242">
        <f t="shared" si="129"/>
        <v>0</v>
      </c>
      <c r="R376" s="242" t="str">
        <f t="shared" si="130"/>
        <v>-</v>
      </c>
      <c r="S376" s="140"/>
      <c r="T376" s="141"/>
      <c r="U376" s="120"/>
      <c r="V376" s="139"/>
      <c r="W376" s="166"/>
      <c r="X376" s="243">
        <f t="shared" si="131"/>
        <v>0</v>
      </c>
      <c r="Y376" s="140"/>
      <c r="Z376" s="141"/>
      <c r="AA376" s="139"/>
      <c r="AB376" s="120"/>
      <c r="AC376" s="139"/>
      <c r="AD376" s="166"/>
      <c r="AE376" s="243">
        <f t="shared" si="132"/>
        <v>0</v>
      </c>
      <c r="AF376" s="142"/>
      <c r="AG376" s="137"/>
      <c r="AH376" s="65"/>
      <c r="AI376" s="241" t="str">
        <f>IF(ISBLANK(AH376), "", VLOOKUP(AH376, Z!$A$2:$C$4127, 3, FALSE))</f>
        <v/>
      </c>
      <c r="AJ376" s="143"/>
      <c r="AK376" s="244">
        <f t="shared" si="133"/>
        <v>0</v>
      </c>
      <c r="AL376" s="232"/>
      <c r="AM376" s="242">
        <f t="shared" si="134"/>
        <v>0</v>
      </c>
      <c r="AN376" s="228">
        <f>15</f>
        <v>15</v>
      </c>
      <c r="AO376" s="228">
        <v>0.75</v>
      </c>
      <c r="AP376" s="242" t="str">
        <f t="shared" si="135"/>
        <v>-</v>
      </c>
      <c r="AQ376" s="242" t="str">
        <f t="shared" si="136"/>
        <v>-</v>
      </c>
      <c r="AR376" s="245" t="str" cm="1">
        <f t="array" ref="AR376">IF($AM$20="A",
IFERROR(INDEX($BZ$33:$CC$35, $BQ376,), "-"),
IFERROR(INDEX(($BZ$26:$CC$28,$BZ$29:$CC$31), $BQ376, , $BR376), "-"))</f>
        <v>-</v>
      </c>
      <c r="AS376" s="245"/>
      <c r="AT376" s="245"/>
      <c r="AU376" s="245"/>
      <c r="AV376" s="246" t="str" cm="1">
        <f t="array" ref="AV376">IF($AM$20="A",
IFERROR(INDEX($CE$33:$CE$35, $BQ376), "-"),
IFERROR(INDEX(($CE$26:$CE$28, $CE$29:$CE$31), $BQ376, , $BR376), "-"))</f>
        <v>-</v>
      </c>
      <c r="AW376" s="242" t="str">
        <f t="shared" si="137"/>
        <v>-</v>
      </c>
      <c r="AX376" s="242" t="str">
        <f t="shared" si="137"/>
        <v>-</v>
      </c>
      <c r="AY376" s="242" t="str">
        <f t="shared" si="137"/>
        <v>-</v>
      </c>
      <c r="AZ376" s="242" t="str">
        <f t="shared" si="137"/>
        <v>-</v>
      </c>
      <c r="BA376" s="242" t="str">
        <f t="shared" si="138"/>
        <v>-</v>
      </c>
      <c r="BB376" s="242" t="str">
        <f t="shared" si="138"/>
        <v>-</v>
      </c>
      <c r="BC376" s="242" t="str">
        <f t="shared" si="138"/>
        <v>-</v>
      </c>
      <c r="BD376" s="242" t="str">
        <f t="shared" si="138"/>
        <v>-</v>
      </c>
      <c r="BE376" s="242" t="str">
        <f t="shared" si="139"/>
        <v>-</v>
      </c>
      <c r="BF376" s="242" t="str">
        <f t="shared" si="139"/>
        <v>-</v>
      </c>
      <c r="BG376" s="242" t="str">
        <f t="shared" si="139"/>
        <v>-</v>
      </c>
      <c r="BH376" s="242" t="str">
        <f t="shared" si="139"/>
        <v>-</v>
      </c>
      <c r="BI376" s="242" t="str">
        <f t="shared" si="140"/>
        <v>-</v>
      </c>
      <c r="BJ376" s="242" t="str">
        <f t="shared" si="140"/>
        <v>-</v>
      </c>
      <c r="BK376" s="242" t="str">
        <f t="shared" si="140"/>
        <v>-</v>
      </c>
      <c r="BL376" s="242" t="str">
        <f t="shared" si="140"/>
        <v>-</v>
      </c>
      <c r="BM376" s="245" t="str" cm="1">
        <f t="array" ref="BM376">IFERROR(INDEX($CD$38:$CD$41, $BT376), "-")</f>
        <v>-</v>
      </c>
      <c r="BN376" s="242" t="str" cm="1">
        <f t="array" ref="BN376">IFERROR(INDEX($CD$38:$CD$41, $BS376), "-")</f>
        <v>-</v>
      </c>
      <c r="BO376" s="242">
        <f t="shared" si="141"/>
        <v>0</v>
      </c>
      <c r="BP376" s="242">
        <f t="shared" si="142"/>
        <v>0</v>
      </c>
      <c r="BQ376" s="247" t="str">
        <f t="shared" si="125"/>
        <v>-</v>
      </c>
      <c r="BR376" s="247" t="str">
        <f t="shared" si="126"/>
        <v>-</v>
      </c>
      <c r="BS376" s="247" t="str">
        <f t="shared" si="127"/>
        <v>-</v>
      </c>
      <c r="BT376" s="247" t="str">
        <f t="shared" si="128"/>
        <v>-</v>
      </c>
      <c r="BU376" s="247">
        <f t="shared" si="143"/>
        <v>0</v>
      </c>
      <c r="BV376" s="247" t="str">
        <f t="shared" si="144"/>
        <v>-</v>
      </c>
      <c r="BW376" s="232"/>
      <c r="CF376" s="232"/>
    </row>
    <row r="377" spans="1:84" ht="12.75" customHeight="1" x14ac:dyDescent="0.2">
      <c r="A377" s="240"/>
      <c r="B377" s="228">
        <v>354</v>
      </c>
      <c r="C377" s="137"/>
      <c r="D377" s="65"/>
      <c r="E377" s="241" t="str">
        <f>IF(ISBLANK(D377), "", VLOOKUP(D377, Z!$A$2:$C$4127, 3, FALSE))</f>
        <v/>
      </c>
      <c r="F377" s="138"/>
      <c r="G377" s="120"/>
      <c r="H377" s="120"/>
      <c r="I377" s="120"/>
      <c r="J377" s="120"/>
      <c r="K377" s="139"/>
      <c r="L377" s="168"/>
      <c r="M377" s="139"/>
      <c r="N377" s="139"/>
      <c r="O377" s="242">
        <f t="shared" si="124"/>
        <v>0</v>
      </c>
      <c r="P377" s="139"/>
      <c r="Q377" s="242">
        <f t="shared" si="129"/>
        <v>0</v>
      </c>
      <c r="R377" s="242" t="str">
        <f t="shared" si="130"/>
        <v>-</v>
      </c>
      <c r="S377" s="140"/>
      <c r="T377" s="141"/>
      <c r="U377" s="120"/>
      <c r="V377" s="139"/>
      <c r="W377" s="166"/>
      <c r="X377" s="243">
        <f t="shared" si="131"/>
        <v>0</v>
      </c>
      <c r="Y377" s="140"/>
      <c r="Z377" s="141"/>
      <c r="AA377" s="139"/>
      <c r="AB377" s="120"/>
      <c r="AC377" s="139"/>
      <c r="AD377" s="166"/>
      <c r="AE377" s="243">
        <f t="shared" si="132"/>
        <v>0</v>
      </c>
      <c r="AF377" s="142"/>
      <c r="AG377" s="137"/>
      <c r="AH377" s="65"/>
      <c r="AI377" s="241" t="str">
        <f>IF(ISBLANK(AH377), "", VLOOKUP(AH377, Z!$A$2:$C$4127, 3, FALSE))</f>
        <v/>
      </c>
      <c r="AJ377" s="143"/>
      <c r="AK377" s="244">
        <f t="shared" si="133"/>
        <v>0</v>
      </c>
      <c r="AL377" s="232"/>
      <c r="AM377" s="242">
        <f t="shared" si="134"/>
        <v>0</v>
      </c>
      <c r="AN377" s="228">
        <f>15</f>
        <v>15</v>
      </c>
      <c r="AO377" s="228">
        <v>0.75</v>
      </c>
      <c r="AP377" s="242" t="str">
        <f t="shared" si="135"/>
        <v>-</v>
      </c>
      <c r="AQ377" s="242" t="str">
        <f t="shared" si="136"/>
        <v>-</v>
      </c>
      <c r="AR377" s="245" t="str" cm="1">
        <f t="array" ref="AR377">IF($AM$20="A",
IFERROR(INDEX($BZ$33:$CC$35, $BQ377,), "-"),
IFERROR(INDEX(($BZ$26:$CC$28,$BZ$29:$CC$31), $BQ377, , $BR377), "-"))</f>
        <v>-</v>
      </c>
      <c r="AS377" s="245"/>
      <c r="AT377" s="245"/>
      <c r="AU377" s="245"/>
      <c r="AV377" s="246" t="str" cm="1">
        <f t="array" ref="AV377">IF($AM$20="A",
IFERROR(INDEX($CE$33:$CE$35, $BQ377), "-"),
IFERROR(INDEX(($CE$26:$CE$28, $CE$29:$CE$31), $BQ377, , $BR377), "-"))</f>
        <v>-</v>
      </c>
      <c r="AW377" s="242" t="str">
        <f t="shared" si="137"/>
        <v>-</v>
      </c>
      <c r="AX377" s="242" t="str">
        <f t="shared" si="137"/>
        <v>-</v>
      </c>
      <c r="AY377" s="242" t="str">
        <f t="shared" si="137"/>
        <v>-</v>
      </c>
      <c r="AZ377" s="242" t="str">
        <f t="shared" si="137"/>
        <v>-</v>
      </c>
      <c r="BA377" s="242" t="str">
        <f t="shared" si="138"/>
        <v>-</v>
      </c>
      <c r="BB377" s="242" t="str">
        <f t="shared" si="138"/>
        <v>-</v>
      </c>
      <c r="BC377" s="242" t="str">
        <f t="shared" si="138"/>
        <v>-</v>
      </c>
      <c r="BD377" s="242" t="str">
        <f t="shared" si="138"/>
        <v>-</v>
      </c>
      <c r="BE377" s="242" t="str">
        <f t="shared" si="139"/>
        <v>-</v>
      </c>
      <c r="BF377" s="242" t="str">
        <f t="shared" si="139"/>
        <v>-</v>
      </c>
      <c r="BG377" s="242" t="str">
        <f t="shared" si="139"/>
        <v>-</v>
      </c>
      <c r="BH377" s="242" t="str">
        <f t="shared" si="139"/>
        <v>-</v>
      </c>
      <c r="BI377" s="242" t="str">
        <f t="shared" si="140"/>
        <v>-</v>
      </c>
      <c r="BJ377" s="242" t="str">
        <f t="shared" si="140"/>
        <v>-</v>
      </c>
      <c r="BK377" s="242" t="str">
        <f t="shared" si="140"/>
        <v>-</v>
      </c>
      <c r="BL377" s="242" t="str">
        <f t="shared" si="140"/>
        <v>-</v>
      </c>
      <c r="BM377" s="245" t="str" cm="1">
        <f t="array" ref="BM377">IFERROR(INDEX($CD$38:$CD$41, $BT377), "-")</f>
        <v>-</v>
      </c>
      <c r="BN377" s="242" t="str" cm="1">
        <f t="array" ref="BN377">IFERROR(INDEX($CD$38:$CD$41, $BS377), "-")</f>
        <v>-</v>
      </c>
      <c r="BO377" s="242">
        <f t="shared" si="141"/>
        <v>0</v>
      </c>
      <c r="BP377" s="242">
        <f t="shared" si="142"/>
        <v>0</v>
      </c>
      <c r="BQ377" s="247" t="str">
        <f t="shared" si="125"/>
        <v>-</v>
      </c>
      <c r="BR377" s="247" t="str">
        <f t="shared" si="126"/>
        <v>-</v>
      </c>
      <c r="BS377" s="247" t="str">
        <f t="shared" si="127"/>
        <v>-</v>
      </c>
      <c r="BT377" s="247" t="str">
        <f t="shared" si="128"/>
        <v>-</v>
      </c>
      <c r="BU377" s="247">
        <f t="shared" si="143"/>
        <v>0</v>
      </c>
      <c r="BV377" s="247" t="str">
        <f t="shared" si="144"/>
        <v>-</v>
      </c>
      <c r="BW377" s="232"/>
      <c r="CF377" s="232"/>
    </row>
    <row r="378" spans="1:84" ht="12.75" customHeight="1" x14ac:dyDescent="0.2">
      <c r="A378" s="240"/>
      <c r="B378" s="228">
        <v>355</v>
      </c>
      <c r="C378" s="137"/>
      <c r="D378" s="65"/>
      <c r="E378" s="241" t="str">
        <f>IF(ISBLANK(D378), "", VLOOKUP(D378, Z!$A$2:$C$4127, 3, FALSE))</f>
        <v/>
      </c>
      <c r="F378" s="138"/>
      <c r="G378" s="120"/>
      <c r="H378" s="120"/>
      <c r="I378" s="120"/>
      <c r="J378" s="120"/>
      <c r="K378" s="139"/>
      <c r="L378" s="168"/>
      <c r="M378" s="139"/>
      <c r="N378" s="139"/>
      <c r="O378" s="242">
        <f t="shared" si="124"/>
        <v>0</v>
      </c>
      <c r="P378" s="139"/>
      <c r="Q378" s="242">
        <f t="shared" si="129"/>
        <v>0</v>
      </c>
      <c r="R378" s="242" t="str">
        <f t="shared" si="130"/>
        <v>-</v>
      </c>
      <c r="S378" s="140"/>
      <c r="T378" s="141"/>
      <c r="U378" s="120"/>
      <c r="V378" s="139"/>
      <c r="W378" s="166"/>
      <c r="X378" s="243">
        <f t="shared" si="131"/>
        <v>0</v>
      </c>
      <c r="Y378" s="140"/>
      <c r="Z378" s="141"/>
      <c r="AA378" s="139"/>
      <c r="AB378" s="120"/>
      <c r="AC378" s="139"/>
      <c r="AD378" s="166"/>
      <c r="AE378" s="243">
        <f t="shared" si="132"/>
        <v>0</v>
      </c>
      <c r="AF378" s="142"/>
      <c r="AG378" s="137"/>
      <c r="AH378" s="65"/>
      <c r="AI378" s="241" t="str">
        <f>IF(ISBLANK(AH378), "", VLOOKUP(AH378, Z!$A$2:$C$4127, 3, FALSE))</f>
        <v/>
      </c>
      <c r="AJ378" s="143"/>
      <c r="AK378" s="244">
        <f t="shared" si="133"/>
        <v>0</v>
      </c>
      <c r="AL378" s="232"/>
      <c r="AM378" s="242">
        <f t="shared" si="134"/>
        <v>0</v>
      </c>
      <c r="AN378" s="228">
        <f>15</f>
        <v>15</v>
      </c>
      <c r="AO378" s="228">
        <v>0.75</v>
      </c>
      <c r="AP378" s="242" t="str">
        <f t="shared" si="135"/>
        <v>-</v>
      </c>
      <c r="AQ378" s="242" t="str">
        <f t="shared" si="136"/>
        <v>-</v>
      </c>
      <c r="AR378" s="245" t="str" cm="1">
        <f t="array" ref="AR378">IF($AM$20="A",
IFERROR(INDEX($BZ$33:$CC$35, $BQ378,), "-"),
IFERROR(INDEX(($BZ$26:$CC$28,$BZ$29:$CC$31), $BQ378, , $BR378), "-"))</f>
        <v>-</v>
      </c>
      <c r="AS378" s="245"/>
      <c r="AT378" s="245"/>
      <c r="AU378" s="245"/>
      <c r="AV378" s="246" t="str" cm="1">
        <f t="array" ref="AV378">IF($AM$20="A",
IFERROR(INDEX($CE$33:$CE$35, $BQ378), "-"),
IFERROR(INDEX(($CE$26:$CE$28, $CE$29:$CE$31), $BQ378, , $BR378), "-"))</f>
        <v>-</v>
      </c>
      <c r="AW378" s="242" t="str">
        <f t="shared" si="137"/>
        <v>-</v>
      </c>
      <c r="AX378" s="242" t="str">
        <f t="shared" si="137"/>
        <v>-</v>
      </c>
      <c r="AY378" s="242" t="str">
        <f t="shared" si="137"/>
        <v>-</v>
      </c>
      <c r="AZ378" s="242" t="str">
        <f t="shared" si="137"/>
        <v>-</v>
      </c>
      <c r="BA378" s="242" t="str">
        <f t="shared" si="138"/>
        <v>-</v>
      </c>
      <c r="BB378" s="242" t="str">
        <f t="shared" si="138"/>
        <v>-</v>
      </c>
      <c r="BC378" s="242" t="str">
        <f t="shared" si="138"/>
        <v>-</v>
      </c>
      <c r="BD378" s="242" t="str">
        <f t="shared" si="138"/>
        <v>-</v>
      </c>
      <c r="BE378" s="242" t="str">
        <f t="shared" si="139"/>
        <v>-</v>
      </c>
      <c r="BF378" s="242" t="str">
        <f t="shared" si="139"/>
        <v>-</v>
      </c>
      <c r="BG378" s="242" t="str">
        <f t="shared" si="139"/>
        <v>-</v>
      </c>
      <c r="BH378" s="242" t="str">
        <f t="shared" si="139"/>
        <v>-</v>
      </c>
      <c r="BI378" s="242" t="str">
        <f t="shared" si="140"/>
        <v>-</v>
      </c>
      <c r="BJ378" s="242" t="str">
        <f t="shared" si="140"/>
        <v>-</v>
      </c>
      <c r="BK378" s="242" t="str">
        <f t="shared" si="140"/>
        <v>-</v>
      </c>
      <c r="BL378" s="242" t="str">
        <f t="shared" si="140"/>
        <v>-</v>
      </c>
      <c r="BM378" s="245" t="str" cm="1">
        <f t="array" ref="BM378">IFERROR(INDEX($CD$38:$CD$41, $BT378), "-")</f>
        <v>-</v>
      </c>
      <c r="BN378" s="242" t="str" cm="1">
        <f t="array" ref="BN378">IFERROR(INDEX($CD$38:$CD$41, $BS378), "-")</f>
        <v>-</v>
      </c>
      <c r="BO378" s="242">
        <f t="shared" si="141"/>
        <v>0</v>
      </c>
      <c r="BP378" s="242">
        <f t="shared" si="142"/>
        <v>0</v>
      </c>
      <c r="BQ378" s="247" t="str">
        <f t="shared" si="125"/>
        <v>-</v>
      </c>
      <c r="BR378" s="247" t="str">
        <f t="shared" si="126"/>
        <v>-</v>
      </c>
      <c r="BS378" s="247" t="str">
        <f t="shared" si="127"/>
        <v>-</v>
      </c>
      <c r="BT378" s="247" t="str">
        <f t="shared" si="128"/>
        <v>-</v>
      </c>
      <c r="BU378" s="247">
        <f t="shared" si="143"/>
        <v>0</v>
      </c>
      <c r="BV378" s="247" t="str">
        <f t="shared" si="144"/>
        <v>-</v>
      </c>
      <c r="BW378" s="232"/>
      <c r="CF378" s="232"/>
    </row>
    <row r="379" spans="1:84" ht="12.75" customHeight="1" x14ac:dyDescent="0.2">
      <c r="A379" s="240"/>
      <c r="B379" s="228">
        <v>356</v>
      </c>
      <c r="C379" s="137"/>
      <c r="D379" s="65"/>
      <c r="E379" s="241" t="str">
        <f>IF(ISBLANK(D379), "", VLOOKUP(D379, Z!$A$2:$C$4127, 3, FALSE))</f>
        <v/>
      </c>
      <c r="F379" s="138"/>
      <c r="G379" s="120"/>
      <c r="H379" s="120"/>
      <c r="I379" s="120"/>
      <c r="J379" s="120"/>
      <c r="K379" s="139"/>
      <c r="L379" s="168"/>
      <c r="M379" s="139"/>
      <c r="N379" s="139"/>
      <c r="O379" s="242">
        <f t="shared" si="124"/>
        <v>0</v>
      </c>
      <c r="P379" s="139"/>
      <c r="Q379" s="242">
        <f t="shared" si="129"/>
        <v>0</v>
      </c>
      <c r="R379" s="242" t="str">
        <f t="shared" si="130"/>
        <v>-</v>
      </c>
      <c r="S379" s="140"/>
      <c r="T379" s="141"/>
      <c r="U379" s="120"/>
      <c r="V379" s="139"/>
      <c r="W379" s="166"/>
      <c r="X379" s="243">
        <f t="shared" si="131"/>
        <v>0</v>
      </c>
      <c r="Y379" s="140"/>
      <c r="Z379" s="141"/>
      <c r="AA379" s="139"/>
      <c r="AB379" s="120"/>
      <c r="AC379" s="139"/>
      <c r="AD379" s="166"/>
      <c r="AE379" s="243">
        <f t="shared" si="132"/>
        <v>0</v>
      </c>
      <c r="AF379" s="142"/>
      <c r="AG379" s="137"/>
      <c r="AH379" s="65"/>
      <c r="AI379" s="241" t="str">
        <f>IF(ISBLANK(AH379), "", VLOOKUP(AH379, Z!$A$2:$C$4127, 3, FALSE))</f>
        <v/>
      </c>
      <c r="AJ379" s="143"/>
      <c r="AK379" s="244">
        <f t="shared" si="133"/>
        <v>0</v>
      </c>
      <c r="AL379" s="232"/>
      <c r="AM379" s="242">
        <f t="shared" si="134"/>
        <v>0</v>
      </c>
      <c r="AN379" s="228">
        <f>15</f>
        <v>15</v>
      </c>
      <c r="AO379" s="228">
        <v>0.75</v>
      </c>
      <c r="AP379" s="242" t="str">
        <f t="shared" si="135"/>
        <v>-</v>
      </c>
      <c r="AQ379" s="242" t="str">
        <f t="shared" si="136"/>
        <v>-</v>
      </c>
      <c r="AR379" s="245" t="str" cm="1">
        <f t="array" ref="AR379">IF($AM$20="A",
IFERROR(INDEX($BZ$33:$CC$35, $BQ379,), "-"),
IFERROR(INDEX(($BZ$26:$CC$28,$BZ$29:$CC$31), $BQ379, , $BR379), "-"))</f>
        <v>-</v>
      </c>
      <c r="AS379" s="245"/>
      <c r="AT379" s="245"/>
      <c r="AU379" s="245"/>
      <c r="AV379" s="246" t="str" cm="1">
        <f t="array" ref="AV379">IF($AM$20="A",
IFERROR(INDEX($CE$33:$CE$35, $BQ379), "-"),
IFERROR(INDEX(($CE$26:$CE$28, $CE$29:$CE$31), $BQ379, , $BR379), "-"))</f>
        <v>-</v>
      </c>
      <c r="AW379" s="242" t="str">
        <f t="shared" si="137"/>
        <v>-</v>
      </c>
      <c r="AX379" s="242" t="str">
        <f t="shared" si="137"/>
        <v>-</v>
      </c>
      <c r="AY379" s="242" t="str">
        <f t="shared" si="137"/>
        <v>-</v>
      </c>
      <c r="AZ379" s="242" t="str">
        <f t="shared" si="137"/>
        <v>-</v>
      </c>
      <c r="BA379" s="242" t="str">
        <f t="shared" si="138"/>
        <v>-</v>
      </c>
      <c r="BB379" s="242" t="str">
        <f t="shared" si="138"/>
        <v>-</v>
      </c>
      <c r="BC379" s="242" t="str">
        <f t="shared" si="138"/>
        <v>-</v>
      </c>
      <c r="BD379" s="242" t="str">
        <f t="shared" si="138"/>
        <v>-</v>
      </c>
      <c r="BE379" s="242" t="str">
        <f t="shared" si="139"/>
        <v>-</v>
      </c>
      <c r="BF379" s="242" t="str">
        <f t="shared" si="139"/>
        <v>-</v>
      </c>
      <c r="BG379" s="242" t="str">
        <f t="shared" si="139"/>
        <v>-</v>
      </c>
      <c r="BH379" s="242" t="str">
        <f t="shared" si="139"/>
        <v>-</v>
      </c>
      <c r="BI379" s="242" t="str">
        <f t="shared" si="140"/>
        <v>-</v>
      </c>
      <c r="BJ379" s="242" t="str">
        <f t="shared" si="140"/>
        <v>-</v>
      </c>
      <c r="BK379" s="242" t="str">
        <f t="shared" si="140"/>
        <v>-</v>
      </c>
      <c r="BL379" s="242" t="str">
        <f t="shared" si="140"/>
        <v>-</v>
      </c>
      <c r="BM379" s="245" t="str" cm="1">
        <f t="array" ref="BM379">IFERROR(INDEX($CD$38:$CD$41, $BT379), "-")</f>
        <v>-</v>
      </c>
      <c r="BN379" s="242" t="str" cm="1">
        <f t="array" ref="BN379">IFERROR(INDEX($CD$38:$CD$41, $BS379), "-")</f>
        <v>-</v>
      </c>
      <c r="BO379" s="242">
        <f t="shared" si="141"/>
        <v>0</v>
      </c>
      <c r="BP379" s="242">
        <f t="shared" si="142"/>
        <v>0</v>
      </c>
      <c r="BQ379" s="247" t="str">
        <f t="shared" si="125"/>
        <v>-</v>
      </c>
      <c r="BR379" s="247" t="str">
        <f t="shared" si="126"/>
        <v>-</v>
      </c>
      <c r="BS379" s="247" t="str">
        <f t="shared" si="127"/>
        <v>-</v>
      </c>
      <c r="BT379" s="247" t="str">
        <f t="shared" si="128"/>
        <v>-</v>
      </c>
      <c r="BU379" s="247">
        <f t="shared" si="143"/>
        <v>0</v>
      </c>
      <c r="BV379" s="247" t="str">
        <f t="shared" si="144"/>
        <v>-</v>
      </c>
      <c r="BW379" s="232"/>
      <c r="CF379" s="232"/>
    </row>
    <row r="380" spans="1:84" ht="12.75" customHeight="1" x14ac:dyDescent="0.2">
      <c r="A380" s="240"/>
      <c r="B380" s="228">
        <v>357</v>
      </c>
      <c r="C380" s="137"/>
      <c r="D380" s="65"/>
      <c r="E380" s="241" t="str">
        <f>IF(ISBLANK(D380), "", VLOOKUP(D380, Z!$A$2:$C$4127, 3, FALSE))</f>
        <v/>
      </c>
      <c r="F380" s="138"/>
      <c r="G380" s="120"/>
      <c r="H380" s="120"/>
      <c r="I380" s="120"/>
      <c r="J380" s="120"/>
      <c r="K380" s="139"/>
      <c r="L380" s="168"/>
      <c r="M380" s="139"/>
      <c r="N380" s="139"/>
      <c r="O380" s="242">
        <f t="shared" si="124"/>
        <v>0</v>
      </c>
      <c r="P380" s="139"/>
      <c r="Q380" s="242">
        <f t="shared" si="129"/>
        <v>0</v>
      </c>
      <c r="R380" s="242" t="str">
        <f t="shared" si="130"/>
        <v>-</v>
      </c>
      <c r="S380" s="140"/>
      <c r="T380" s="141"/>
      <c r="U380" s="120"/>
      <c r="V380" s="139"/>
      <c r="W380" s="166"/>
      <c r="X380" s="243">
        <f t="shared" si="131"/>
        <v>0</v>
      </c>
      <c r="Y380" s="140"/>
      <c r="Z380" s="141"/>
      <c r="AA380" s="139"/>
      <c r="AB380" s="120"/>
      <c r="AC380" s="139"/>
      <c r="AD380" s="166"/>
      <c r="AE380" s="243">
        <f t="shared" si="132"/>
        <v>0</v>
      </c>
      <c r="AF380" s="142"/>
      <c r="AG380" s="137"/>
      <c r="AH380" s="65"/>
      <c r="AI380" s="241" t="str">
        <f>IF(ISBLANK(AH380), "", VLOOKUP(AH380, Z!$A$2:$C$4127, 3, FALSE))</f>
        <v/>
      </c>
      <c r="AJ380" s="143"/>
      <c r="AK380" s="244">
        <f t="shared" si="133"/>
        <v>0</v>
      </c>
      <c r="AL380" s="232"/>
      <c r="AM380" s="242">
        <f t="shared" si="134"/>
        <v>0</v>
      </c>
      <c r="AN380" s="228">
        <f>15</f>
        <v>15</v>
      </c>
      <c r="AO380" s="228">
        <v>0.75</v>
      </c>
      <c r="AP380" s="242" t="str">
        <f t="shared" si="135"/>
        <v>-</v>
      </c>
      <c r="AQ380" s="242" t="str">
        <f t="shared" si="136"/>
        <v>-</v>
      </c>
      <c r="AR380" s="245" t="str" cm="1">
        <f t="array" ref="AR380">IF($AM$20="A",
IFERROR(INDEX($BZ$33:$CC$35, $BQ380,), "-"),
IFERROR(INDEX(($BZ$26:$CC$28,$BZ$29:$CC$31), $BQ380, , $BR380), "-"))</f>
        <v>-</v>
      </c>
      <c r="AS380" s="245"/>
      <c r="AT380" s="245"/>
      <c r="AU380" s="245"/>
      <c r="AV380" s="246" t="str" cm="1">
        <f t="array" ref="AV380">IF($AM$20="A",
IFERROR(INDEX($CE$33:$CE$35, $BQ380), "-"),
IFERROR(INDEX(($CE$26:$CE$28, $CE$29:$CE$31), $BQ380, , $BR380), "-"))</f>
        <v>-</v>
      </c>
      <c r="AW380" s="242" t="str">
        <f t="shared" si="137"/>
        <v>-</v>
      </c>
      <c r="AX380" s="242" t="str">
        <f t="shared" si="137"/>
        <v>-</v>
      </c>
      <c r="AY380" s="242" t="str">
        <f t="shared" si="137"/>
        <v>-</v>
      </c>
      <c r="AZ380" s="242" t="str">
        <f t="shared" si="137"/>
        <v>-</v>
      </c>
      <c r="BA380" s="242" t="str">
        <f t="shared" si="138"/>
        <v>-</v>
      </c>
      <c r="BB380" s="242" t="str">
        <f t="shared" si="138"/>
        <v>-</v>
      </c>
      <c r="BC380" s="242" t="str">
        <f t="shared" si="138"/>
        <v>-</v>
      </c>
      <c r="BD380" s="242" t="str">
        <f t="shared" si="138"/>
        <v>-</v>
      </c>
      <c r="BE380" s="242" t="str">
        <f t="shared" si="139"/>
        <v>-</v>
      </c>
      <c r="BF380" s="242" t="str">
        <f t="shared" si="139"/>
        <v>-</v>
      </c>
      <c r="BG380" s="242" t="str">
        <f t="shared" si="139"/>
        <v>-</v>
      </c>
      <c r="BH380" s="242" t="str">
        <f t="shared" si="139"/>
        <v>-</v>
      </c>
      <c r="BI380" s="242" t="str">
        <f t="shared" si="140"/>
        <v>-</v>
      </c>
      <c r="BJ380" s="242" t="str">
        <f t="shared" si="140"/>
        <v>-</v>
      </c>
      <c r="BK380" s="242" t="str">
        <f t="shared" si="140"/>
        <v>-</v>
      </c>
      <c r="BL380" s="242" t="str">
        <f t="shared" si="140"/>
        <v>-</v>
      </c>
      <c r="BM380" s="245" t="str" cm="1">
        <f t="array" ref="BM380">IFERROR(INDEX($CD$38:$CD$41, $BT380), "-")</f>
        <v>-</v>
      </c>
      <c r="BN380" s="242" t="str" cm="1">
        <f t="array" ref="BN380">IFERROR(INDEX($CD$38:$CD$41, $BS380), "-")</f>
        <v>-</v>
      </c>
      <c r="BO380" s="242">
        <f t="shared" si="141"/>
        <v>0</v>
      </c>
      <c r="BP380" s="242">
        <f t="shared" si="142"/>
        <v>0</v>
      </c>
      <c r="BQ380" s="247" t="str">
        <f t="shared" si="125"/>
        <v>-</v>
      </c>
      <c r="BR380" s="247" t="str">
        <f t="shared" si="126"/>
        <v>-</v>
      </c>
      <c r="BS380" s="247" t="str">
        <f t="shared" si="127"/>
        <v>-</v>
      </c>
      <c r="BT380" s="247" t="str">
        <f t="shared" si="128"/>
        <v>-</v>
      </c>
      <c r="BU380" s="247">
        <f t="shared" si="143"/>
        <v>0</v>
      </c>
      <c r="BV380" s="247" t="str">
        <f t="shared" si="144"/>
        <v>-</v>
      </c>
      <c r="BW380" s="232"/>
      <c r="CF380" s="232"/>
    </row>
    <row r="381" spans="1:84" ht="12.75" customHeight="1" x14ac:dyDescent="0.2">
      <c r="A381" s="240"/>
      <c r="B381" s="228">
        <v>358</v>
      </c>
      <c r="C381" s="137"/>
      <c r="D381" s="65"/>
      <c r="E381" s="241" t="str">
        <f>IF(ISBLANK(D381), "", VLOOKUP(D381, Z!$A$2:$C$4127, 3, FALSE))</f>
        <v/>
      </c>
      <c r="F381" s="138"/>
      <c r="G381" s="120"/>
      <c r="H381" s="120"/>
      <c r="I381" s="120"/>
      <c r="J381" s="120"/>
      <c r="K381" s="139"/>
      <c r="L381" s="168"/>
      <c r="M381" s="139"/>
      <c r="N381" s="139"/>
      <c r="O381" s="242">
        <f t="shared" si="124"/>
        <v>0</v>
      </c>
      <c r="P381" s="139"/>
      <c r="Q381" s="242">
        <f t="shared" si="129"/>
        <v>0</v>
      </c>
      <c r="R381" s="242" t="str">
        <f t="shared" si="130"/>
        <v>-</v>
      </c>
      <c r="S381" s="140"/>
      <c r="T381" s="141"/>
      <c r="U381" s="120"/>
      <c r="V381" s="139"/>
      <c r="W381" s="166"/>
      <c r="X381" s="243">
        <f t="shared" si="131"/>
        <v>0</v>
      </c>
      <c r="Y381" s="140"/>
      <c r="Z381" s="141"/>
      <c r="AA381" s="139"/>
      <c r="AB381" s="120"/>
      <c r="AC381" s="139"/>
      <c r="AD381" s="166"/>
      <c r="AE381" s="243">
        <f t="shared" si="132"/>
        <v>0</v>
      </c>
      <c r="AF381" s="142"/>
      <c r="AG381" s="137"/>
      <c r="AH381" s="65"/>
      <c r="AI381" s="241" t="str">
        <f>IF(ISBLANK(AH381), "", VLOOKUP(AH381, Z!$A$2:$C$4127, 3, FALSE))</f>
        <v/>
      </c>
      <c r="AJ381" s="143"/>
      <c r="AK381" s="244">
        <f t="shared" si="133"/>
        <v>0</v>
      </c>
      <c r="AL381" s="232"/>
      <c r="AM381" s="242">
        <f t="shared" si="134"/>
        <v>0</v>
      </c>
      <c r="AN381" s="228">
        <f>15</f>
        <v>15</v>
      </c>
      <c r="AO381" s="228">
        <v>0.75</v>
      </c>
      <c r="AP381" s="242" t="str">
        <f t="shared" si="135"/>
        <v>-</v>
      </c>
      <c r="AQ381" s="242" t="str">
        <f t="shared" si="136"/>
        <v>-</v>
      </c>
      <c r="AR381" s="245" t="str" cm="1">
        <f t="array" ref="AR381">IF($AM$20="A",
IFERROR(INDEX($BZ$33:$CC$35, $BQ381,), "-"),
IFERROR(INDEX(($BZ$26:$CC$28,$BZ$29:$CC$31), $BQ381, , $BR381), "-"))</f>
        <v>-</v>
      </c>
      <c r="AS381" s="245"/>
      <c r="AT381" s="245"/>
      <c r="AU381" s="245"/>
      <c r="AV381" s="246" t="str" cm="1">
        <f t="array" ref="AV381">IF($AM$20="A",
IFERROR(INDEX($CE$33:$CE$35, $BQ381), "-"),
IFERROR(INDEX(($CE$26:$CE$28, $CE$29:$CE$31), $BQ381, , $BR381), "-"))</f>
        <v>-</v>
      </c>
      <c r="AW381" s="242" t="str">
        <f t="shared" si="137"/>
        <v>-</v>
      </c>
      <c r="AX381" s="242" t="str">
        <f t="shared" si="137"/>
        <v>-</v>
      </c>
      <c r="AY381" s="242" t="str">
        <f t="shared" si="137"/>
        <v>-</v>
      </c>
      <c r="AZ381" s="242" t="str">
        <f t="shared" si="137"/>
        <v>-</v>
      </c>
      <c r="BA381" s="242" t="str">
        <f t="shared" si="138"/>
        <v>-</v>
      </c>
      <c r="BB381" s="242" t="str">
        <f t="shared" si="138"/>
        <v>-</v>
      </c>
      <c r="BC381" s="242" t="str">
        <f t="shared" si="138"/>
        <v>-</v>
      </c>
      <c r="BD381" s="242" t="str">
        <f t="shared" si="138"/>
        <v>-</v>
      </c>
      <c r="BE381" s="242" t="str">
        <f t="shared" si="139"/>
        <v>-</v>
      </c>
      <c r="BF381" s="242" t="str">
        <f t="shared" si="139"/>
        <v>-</v>
      </c>
      <c r="BG381" s="242" t="str">
        <f t="shared" si="139"/>
        <v>-</v>
      </c>
      <c r="BH381" s="242" t="str">
        <f t="shared" si="139"/>
        <v>-</v>
      </c>
      <c r="BI381" s="242" t="str">
        <f t="shared" si="140"/>
        <v>-</v>
      </c>
      <c r="BJ381" s="242" t="str">
        <f t="shared" si="140"/>
        <v>-</v>
      </c>
      <c r="BK381" s="242" t="str">
        <f t="shared" si="140"/>
        <v>-</v>
      </c>
      <c r="BL381" s="242" t="str">
        <f t="shared" si="140"/>
        <v>-</v>
      </c>
      <c r="BM381" s="245" t="str" cm="1">
        <f t="array" ref="BM381">IFERROR(INDEX($CD$38:$CD$41, $BT381), "-")</f>
        <v>-</v>
      </c>
      <c r="BN381" s="242" t="str" cm="1">
        <f t="array" ref="BN381">IFERROR(INDEX($CD$38:$CD$41, $BS381), "-")</f>
        <v>-</v>
      </c>
      <c r="BO381" s="242">
        <f t="shared" si="141"/>
        <v>0</v>
      </c>
      <c r="BP381" s="242">
        <f t="shared" si="142"/>
        <v>0</v>
      </c>
      <c r="BQ381" s="247" t="str">
        <f t="shared" si="125"/>
        <v>-</v>
      </c>
      <c r="BR381" s="247" t="str">
        <f t="shared" si="126"/>
        <v>-</v>
      </c>
      <c r="BS381" s="247" t="str">
        <f t="shared" si="127"/>
        <v>-</v>
      </c>
      <c r="BT381" s="247" t="str">
        <f t="shared" si="128"/>
        <v>-</v>
      </c>
      <c r="BU381" s="247">
        <f t="shared" si="143"/>
        <v>0</v>
      </c>
      <c r="BV381" s="247" t="str">
        <f t="shared" si="144"/>
        <v>-</v>
      </c>
      <c r="BW381" s="232"/>
      <c r="CF381" s="232"/>
    </row>
    <row r="382" spans="1:84" ht="12.75" customHeight="1" x14ac:dyDescent="0.2">
      <c r="A382" s="240"/>
      <c r="B382" s="228">
        <v>359</v>
      </c>
      <c r="C382" s="137"/>
      <c r="D382" s="65"/>
      <c r="E382" s="241" t="str">
        <f>IF(ISBLANK(D382), "", VLOOKUP(D382, Z!$A$2:$C$4127, 3, FALSE))</f>
        <v/>
      </c>
      <c r="F382" s="138"/>
      <c r="G382" s="120"/>
      <c r="H382" s="120"/>
      <c r="I382" s="120"/>
      <c r="J382" s="120"/>
      <c r="K382" s="139"/>
      <c r="L382" s="168"/>
      <c r="M382" s="139"/>
      <c r="N382" s="139"/>
      <c r="O382" s="242">
        <f t="shared" si="124"/>
        <v>0</v>
      </c>
      <c r="P382" s="139"/>
      <c r="Q382" s="242">
        <f t="shared" si="129"/>
        <v>0</v>
      </c>
      <c r="R382" s="242" t="str">
        <f t="shared" si="130"/>
        <v>-</v>
      </c>
      <c r="S382" s="140"/>
      <c r="T382" s="141"/>
      <c r="U382" s="120"/>
      <c r="V382" s="139"/>
      <c r="W382" s="166"/>
      <c r="X382" s="243">
        <f t="shared" si="131"/>
        <v>0</v>
      </c>
      <c r="Y382" s="140"/>
      <c r="Z382" s="141"/>
      <c r="AA382" s="139"/>
      <c r="AB382" s="120"/>
      <c r="AC382" s="139"/>
      <c r="AD382" s="166"/>
      <c r="AE382" s="243">
        <f t="shared" si="132"/>
        <v>0</v>
      </c>
      <c r="AF382" s="142"/>
      <c r="AG382" s="137"/>
      <c r="AH382" s="65"/>
      <c r="AI382" s="241" t="str">
        <f>IF(ISBLANK(AH382), "", VLOOKUP(AH382, Z!$A$2:$C$4127, 3, FALSE))</f>
        <v/>
      </c>
      <c r="AJ382" s="143"/>
      <c r="AK382" s="244">
        <f t="shared" si="133"/>
        <v>0</v>
      </c>
      <c r="AL382" s="232"/>
      <c r="AM382" s="242">
        <f t="shared" si="134"/>
        <v>0</v>
      </c>
      <c r="AN382" s="228">
        <f>15</f>
        <v>15</v>
      </c>
      <c r="AO382" s="228">
        <v>0.75</v>
      </c>
      <c r="AP382" s="242" t="str">
        <f t="shared" si="135"/>
        <v>-</v>
      </c>
      <c r="AQ382" s="242" t="str">
        <f t="shared" si="136"/>
        <v>-</v>
      </c>
      <c r="AR382" s="245" t="str" cm="1">
        <f t="array" ref="AR382">IF($AM$20="A",
IFERROR(INDEX($BZ$33:$CC$35, $BQ382,), "-"),
IFERROR(INDEX(($BZ$26:$CC$28,$BZ$29:$CC$31), $BQ382, , $BR382), "-"))</f>
        <v>-</v>
      </c>
      <c r="AS382" s="245"/>
      <c r="AT382" s="245"/>
      <c r="AU382" s="245"/>
      <c r="AV382" s="246" t="str" cm="1">
        <f t="array" ref="AV382">IF($AM$20="A",
IFERROR(INDEX($CE$33:$CE$35, $BQ382), "-"),
IFERROR(INDEX(($CE$26:$CE$28, $CE$29:$CE$31), $BQ382, , $BR382), "-"))</f>
        <v>-</v>
      </c>
      <c r="AW382" s="242" t="str">
        <f t="shared" si="137"/>
        <v>-</v>
      </c>
      <c r="AX382" s="242" t="str">
        <f t="shared" si="137"/>
        <v>-</v>
      </c>
      <c r="AY382" s="242" t="str">
        <f t="shared" si="137"/>
        <v>-</v>
      </c>
      <c r="AZ382" s="242" t="str">
        <f t="shared" si="137"/>
        <v>-</v>
      </c>
      <c r="BA382" s="242" t="str">
        <f t="shared" si="138"/>
        <v>-</v>
      </c>
      <c r="BB382" s="242" t="str">
        <f t="shared" si="138"/>
        <v>-</v>
      </c>
      <c r="BC382" s="242" t="str">
        <f t="shared" si="138"/>
        <v>-</v>
      </c>
      <c r="BD382" s="242" t="str">
        <f t="shared" si="138"/>
        <v>-</v>
      </c>
      <c r="BE382" s="242" t="str">
        <f t="shared" si="139"/>
        <v>-</v>
      </c>
      <c r="BF382" s="242" t="str">
        <f t="shared" si="139"/>
        <v>-</v>
      </c>
      <c r="BG382" s="242" t="str">
        <f t="shared" si="139"/>
        <v>-</v>
      </c>
      <c r="BH382" s="242" t="str">
        <f t="shared" si="139"/>
        <v>-</v>
      </c>
      <c r="BI382" s="242" t="str">
        <f t="shared" si="140"/>
        <v>-</v>
      </c>
      <c r="BJ382" s="242" t="str">
        <f t="shared" si="140"/>
        <v>-</v>
      </c>
      <c r="BK382" s="242" t="str">
        <f t="shared" si="140"/>
        <v>-</v>
      </c>
      <c r="BL382" s="242" t="str">
        <f t="shared" si="140"/>
        <v>-</v>
      </c>
      <c r="BM382" s="245" t="str" cm="1">
        <f t="array" ref="BM382">IFERROR(INDEX($CD$38:$CD$41, $BT382), "-")</f>
        <v>-</v>
      </c>
      <c r="BN382" s="242" t="str" cm="1">
        <f t="array" ref="BN382">IFERROR(INDEX($CD$38:$CD$41, $BS382), "-")</f>
        <v>-</v>
      </c>
      <c r="BO382" s="242">
        <f t="shared" si="141"/>
        <v>0</v>
      </c>
      <c r="BP382" s="242">
        <f t="shared" si="142"/>
        <v>0</v>
      </c>
      <c r="BQ382" s="247" t="str">
        <f t="shared" si="125"/>
        <v>-</v>
      </c>
      <c r="BR382" s="247" t="str">
        <f t="shared" si="126"/>
        <v>-</v>
      </c>
      <c r="BS382" s="247" t="str">
        <f t="shared" si="127"/>
        <v>-</v>
      </c>
      <c r="BT382" s="247" t="str">
        <f t="shared" si="128"/>
        <v>-</v>
      </c>
      <c r="BU382" s="247">
        <f t="shared" si="143"/>
        <v>0</v>
      </c>
      <c r="BV382" s="247" t="str">
        <f t="shared" si="144"/>
        <v>-</v>
      </c>
      <c r="BW382" s="232"/>
      <c r="CF382" s="232"/>
    </row>
    <row r="383" spans="1:84" ht="12.75" customHeight="1" x14ac:dyDescent="0.2">
      <c r="A383" s="240"/>
      <c r="B383" s="228">
        <v>360</v>
      </c>
      <c r="C383" s="137"/>
      <c r="D383" s="65"/>
      <c r="E383" s="241" t="str">
        <f>IF(ISBLANK(D383), "", VLOOKUP(D383, Z!$A$2:$C$4127, 3, FALSE))</f>
        <v/>
      </c>
      <c r="F383" s="138"/>
      <c r="G383" s="120"/>
      <c r="H383" s="120"/>
      <c r="I383" s="120"/>
      <c r="J383" s="120"/>
      <c r="K383" s="139"/>
      <c r="L383" s="168"/>
      <c r="M383" s="139"/>
      <c r="N383" s="139"/>
      <c r="O383" s="242">
        <f t="shared" si="124"/>
        <v>0</v>
      </c>
      <c r="P383" s="139"/>
      <c r="Q383" s="242">
        <f t="shared" si="129"/>
        <v>0</v>
      </c>
      <c r="R383" s="242" t="str">
        <f t="shared" si="130"/>
        <v>-</v>
      </c>
      <c r="S383" s="140"/>
      <c r="T383" s="141"/>
      <c r="U383" s="120"/>
      <c r="V383" s="139"/>
      <c r="W383" s="166"/>
      <c r="X383" s="243">
        <f t="shared" si="131"/>
        <v>0</v>
      </c>
      <c r="Y383" s="140"/>
      <c r="Z383" s="141"/>
      <c r="AA383" s="139"/>
      <c r="AB383" s="120"/>
      <c r="AC383" s="139"/>
      <c r="AD383" s="166"/>
      <c r="AE383" s="243">
        <f t="shared" si="132"/>
        <v>0</v>
      </c>
      <c r="AF383" s="142"/>
      <c r="AG383" s="137"/>
      <c r="AH383" s="65"/>
      <c r="AI383" s="241" t="str">
        <f>IF(ISBLANK(AH383), "", VLOOKUP(AH383, Z!$A$2:$C$4127, 3, FALSE))</f>
        <v/>
      </c>
      <c r="AJ383" s="143"/>
      <c r="AK383" s="244">
        <f t="shared" si="133"/>
        <v>0</v>
      </c>
      <c r="AL383" s="232"/>
      <c r="AM383" s="242">
        <f t="shared" si="134"/>
        <v>0</v>
      </c>
      <c r="AN383" s="228">
        <f>15</f>
        <v>15</v>
      </c>
      <c r="AO383" s="228">
        <v>0.75</v>
      </c>
      <c r="AP383" s="242" t="str">
        <f t="shared" si="135"/>
        <v>-</v>
      </c>
      <c r="AQ383" s="242" t="str">
        <f t="shared" si="136"/>
        <v>-</v>
      </c>
      <c r="AR383" s="245" t="str" cm="1">
        <f t="array" ref="AR383">IF($AM$20="A",
IFERROR(INDEX($BZ$33:$CC$35, $BQ383,), "-"),
IFERROR(INDEX(($BZ$26:$CC$28,$BZ$29:$CC$31), $BQ383, , $BR383), "-"))</f>
        <v>-</v>
      </c>
      <c r="AS383" s="245"/>
      <c r="AT383" s="245"/>
      <c r="AU383" s="245"/>
      <c r="AV383" s="246" t="str" cm="1">
        <f t="array" ref="AV383">IF($AM$20="A",
IFERROR(INDEX($CE$33:$CE$35, $BQ383), "-"),
IFERROR(INDEX(($CE$26:$CE$28, $CE$29:$CE$31), $BQ383, , $BR383), "-"))</f>
        <v>-</v>
      </c>
      <c r="AW383" s="242" t="str">
        <f t="shared" si="137"/>
        <v>-</v>
      </c>
      <c r="AX383" s="242" t="str">
        <f t="shared" si="137"/>
        <v>-</v>
      </c>
      <c r="AY383" s="242" t="str">
        <f t="shared" si="137"/>
        <v>-</v>
      </c>
      <c r="AZ383" s="242" t="str">
        <f t="shared" si="137"/>
        <v>-</v>
      </c>
      <c r="BA383" s="242" t="str">
        <f t="shared" si="138"/>
        <v>-</v>
      </c>
      <c r="BB383" s="242" t="str">
        <f t="shared" si="138"/>
        <v>-</v>
      </c>
      <c r="BC383" s="242" t="str">
        <f t="shared" si="138"/>
        <v>-</v>
      </c>
      <c r="BD383" s="242" t="str">
        <f t="shared" si="138"/>
        <v>-</v>
      </c>
      <c r="BE383" s="242" t="str">
        <f t="shared" si="139"/>
        <v>-</v>
      </c>
      <c r="BF383" s="242" t="str">
        <f t="shared" si="139"/>
        <v>-</v>
      </c>
      <c r="BG383" s="242" t="str">
        <f t="shared" si="139"/>
        <v>-</v>
      </c>
      <c r="BH383" s="242" t="str">
        <f t="shared" si="139"/>
        <v>-</v>
      </c>
      <c r="BI383" s="242" t="str">
        <f t="shared" si="140"/>
        <v>-</v>
      </c>
      <c r="BJ383" s="242" t="str">
        <f t="shared" si="140"/>
        <v>-</v>
      </c>
      <c r="BK383" s="242" t="str">
        <f t="shared" si="140"/>
        <v>-</v>
      </c>
      <c r="BL383" s="242" t="str">
        <f t="shared" si="140"/>
        <v>-</v>
      </c>
      <c r="BM383" s="245" t="str" cm="1">
        <f t="array" ref="BM383">IFERROR(INDEX($CD$38:$CD$41, $BT383), "-")</f>
        <v>-</v>
      </c>
      <c r="BN383" s="242" t="str" cm="1">
        <f t="array" ref="BN383">IFERROR(INDEX($CD$38:$CD$41, $BS383), "-")</f>
        <v>-</v>
      </c>
      <c r="BO383" s="242">
        <f t="shared" si="141"/>
        <v>0</v>
      </c>
      <c r="BP383" s="242">
        <f t="shared" si="142"/>
        <v>0</v>
      </c>
      <c r="BQ383" s="247" t="str">
        <f t="shared" si="125"/>
        <v>-</v>
      </c>
      <c r="BR383" s="247" t="str">
        <f t="shared" si="126"/>
        <v>-</v>
      </c>
      <c r="BS383" s="247" t="str">
        <f t="shared" si="127"/>
        <v>-</v>
      </c>
      <c r="BT383" s="247" t="str">
        <f t="shared" si="128"/>
        <v>-</v>
      </c>
      <c r="BU383" s="247">
        <f t="shared" si="143"/>
        <v>0</v>
      </c>
      <c r="BV383" s="247" t="str">
        <f t="shared" si="144"/>
        <v>-</v>
      </c>
      <c r="BW383" s="232"/>
      <c r="CF383" s="232"/>
    </row>
    <row r="384" spans="1:84" ht="12.75" customHeight="1" x14ac:dyDescent="0.2">
      <c r="A384" s="240"/>
      <c r="B384" s="228">
        <v>361</v>
      </c>
      <c r="C384" s="137"/>
      <c r="D384" s="65"/>
      <c r="E384" s="241" t="str">
        <f>IF(ISBLANK(D384), "", VLOOKUP(D384, Z!$A$2:$C$4127, 3, FALSE))</f>
        <v/>
      </c>
      <c r="F384" s="138"/>
      <c r="G384" s="120"/>
      <c r="H384" s="120"/>
      <c r="I384" s="120"/>
      <c r="J384" s="120"/>
      <c r="K384" s="139"/>
      <c r="L384" s="168"/>
      <c r="M384" s="139"/>
      <c r="N384" s="139"/>
      <c r="O384" s="242">
        <f t="shared" si="124"/>
        <v>0</v>
      </c>
      <c r="P384" s="139"/>
      <c r="Q384" s="242">
        <f t="shared" si="129"/>
        <v>0</v>
      </c>
      <c r="R384" s="242" t="str">
        <f t="shared" si="130"/>
        <v>-</v>
      </c>
      <c r="S384" s="140"/>
      <c r="T384" s="141"/>
      <c r="U384" s="120"/>
      <c r="V384" s="139"/>
      <c r="W384" s="166"/>
      <c r="X384" s="243">
        <f t="shared" si="131"/>
        <v>0</v>
      </c>
      <c r="Y384" s="140"/>
      <c r="Z384" s="141"/>
      <c r="AA384" s="139"/>
      <c r="AB384" s="120"/>
      <c r="AC384" s="139"/>
      <c r="AD384" s="166"/>
      <c r="AE384" s="243">
        <f t="shared" si="132"/>
        <v>0</v>
      </c>
      <c r="AF384" s="142"/>
      <c r="AG384" s="137"/>
      <c r="AH384" s="65"/>
      <c r="AI384" s="241" t="str">
        <f>IF(ISBLANK(AH384), "", VLOOKUP(AH384, Z!$A$2:$C$4127, 3, FALSE))</f>
        <v/>
      </c>
      <c r="AJ384" s="143"/>
      <c r="AK384" s="244">
        <f t="shared" si="133"/>
        <v>0</v>
      </c>
      <c r="AL384" s="232"/>
      <c r="AM384" s="242">
        <f t="shared" si="134"/>
        <v>0</v>
      </c>
      <c r="AN384" s="228">
        <f>15</f>
        <v>15</v>
      </c>
      <c r="AO384" s="228">
        <v>0.75</v>
      </c>
      <c r="AP384" s="242" t="str">
        <f t="shared" si="135"/>
        <v>-</v>
      </c>
      <c r="AQ384" s="242" t="str">
        <f t="shared" si="136"/>
        <v>-</v>
      </c>
      <c r="AR384" s="245" t="str" cm="1">
        <f t="array" ref="AR384">IF($AM$20="A",
IFERROR(INDEX($BZ$33:$CC$35, $BQ384,), "-"),
IFERROR(INDEX(($BZ$26:$CC$28,$BZ$29:$CC$31), $BQ384, , $BR384), "-"))</f>
        <v>-</v>
      </c>
      <c r="AS384" s="245"/>
      <c r="AT384" s="245"/>
      <c r="AU384" s="245"/>
      <c r="AV384" s="246" t="str" cm="1">
        <f t="array" ref="AV384">IF($AM$20="A",
IFERROR(INDEX($CE$33:$CE$35, $BQ384), "-"),
IFERROR(INDEX(($CE$26:$CE$28, $CE$29:$CE$31), $BQ384, , $BR384), "-"))</f>
        <v>-</v>
      </c>
      <c r="AW384" s="242" t="str">
        <f t="shared" si="137"/>
        <v>-</v>
      </c>
      <c r="AX384" s="242" t="str">
        <f t="shared" si="137"/>
        <v>-</v>
      </c>
      <c r="AY384" s="242" t="str">
        <f t="shared" si="137"/>
        <v>-</v>
      </c>
      <c r="AZ384" s="242" t="str">
        <f t="shared" si="137"/>
        <v>-</v>
      </c>
      <c r="BA384" s="242" t="str">
        <f t="shared" si="138"/>
        <v>-</v>
      </c>
      <c r="BB384" s="242" t="str">
        <f t="shared" si="138"/>
        <v>-</v>
      </c>
      <c r="BC384" s="242" t="str">
        <f t="shared" si="138"/>
        <v>-</v>
      </c>
      <c r="BD384" s="242" t="str">
        <f t="shared" si="138"/>
        <v>-</v>
      </c>
      <c r="BE384" s="242" t="str">
        <f t="shared" si="139"/>
        <v>-</v>
      </c>
      <c r="BF384" s="242" t="str">
        <f t="shared" si="139"/>
        <v>-</v>
      </c>
      <c r="BG384" s="242" t="str">
        <f t="shared" si="139"/>
        <v>-</v>
      </c>
      <c r="BH384" s="242" t="str">
        <f t="shared" si="139"/>
        <v>-</v>
      </c>
      <c r="BI384" s="242" t="str">
        <f t="shared" si="140"/>
        <v>-</v>
      </c>
      <c r="BJ384" s="242" t="str">
        <f t="shared" si="140"/>
        <v>-</v>
      </c>
      <c r="BK384" s="242" t="str">
        <f t="shared" si="140"/>
        <v>-</v>
      </c>
      <c r="BL384" s="242" t="str">
        <f t="shared" si="140"/>
        <v>-</v>
      </c>
      <c r="BM384" s="245" t="str" cm="1">
        <f t="array" ref="BM384">IFERROR(INDEX($CD$38:$CD$41, $BT384), "-")</f>
        <v>-</v>
      </c>
      <c r="BN384" s="242" t="str" cm="1">
        <f t="array" ref="BN384">IFERROR(INDEX($CD$38:$CD$41, $BS384), "-")</f>
        <v>-</v>
      </c>
      <c r="BO384" s="242">
        <f t="shared" si="141"/>
        <v>0</v>
      </c>
      <c r="BP384" s="242">
        <f t="shared" si="142"/>
        <v>0</v>
      </c>
      <c r="BQ384" s="247" t="str">
        <f t="shared" si="125"/>
        <v>-</v>
      </c>
      <c r="BR384" s="247" t="str">
        <f t="shared" si="126"/>
        <v>-</v>
      </c>
      <c r="BS384" s="247" t="str">
        <f t="shared" si="127"/>
        <v>-</v>
      </c>
      <c r="BT384" s="247" t="str">
        <f t="shared" si="128"/>
        <v>-</v>
      </c>
      <c r="BU384" s="247">
        <f t="shared" si="143"/>
        <v>0</v>
      </c>
      <c r="BV384" s="247" t="str">
        <f t="shared" si="144"/>
        <v>-</v>
      </c>
      <c r="BW384" s="232"/>
      <c r="CF384" s="232"/>
    </row>
    <row r="385" spans="1:84" ht="12.75" customHeight="1" x14ac:dyDescent="0.2">
      <c r="A385" s="240"/>
      <c r="B385" s="228">
        <v>362</v>
      </c>
      <c r="C385" s="137"/>
      <c r="D385" s="65"/>
      <c r="E385" s="241" t="str">
        <f>IF(ISBLANK(D385), "", VLOOKUP(D385, Z!$A$2:$C$4127, 3, FALSE))</f>
        <v/>
      </c>
      <c r="F385" s="138"/>
      <c r="G385" s="120"/>
      <c r="H385" s="120"/>
      <c r="I385" s="120"/>
      <c r="J385" s="120"/>
      <c r="K385" s="139"/>
      <c r="L385" s="168"/>
      <c r="M385" s="139"/>
      <c r="N385" s="139"/>
      <c r="O385" s="242">
        <f t="shared" si="124"/>
        <v>0</v>
      </c>
      <c r="P385" s="139"/>
      <c r="Q385" s="242">
        <f t="shared" si="129"/>
        <v>0</v>
      </c>
      <c r="R385" s="242" t="str">
        <f t="shared" si="130"/>
        <v>-</v>
      </c>
      <c r="S385" s="140"/>
      <c r="T385" s="141"/>
      <c r="U385" s="120"/>
      <c r="V385" s="139"/>
      <c r="W385" s="166"/>
      <c r="X385" s="243">
        <f t="shared" si="131"/>
        <v>0</v>
      </c>
      <c r="Y385" s="140"/>
      <c r="Z385" s="141"/>
      <c r="AA385" s="139"/>
      <c r="AB385" s="120"/>
      <c r="AC385" s="139"/>
      <c r="AD385" s="166"/>
      <c r="AE385" s="243">
        <f t="shared" si="132"/>
        <v>0</v>
      </c>
      <c r="AF385" s="142"/>
      <c r="AG385" s="137"/>
      <c r="AH385" s="65"/>
      <c r="AI385" s="241" t="str">
        <f>IF(ISBLANK(AH385), "", VLOOKUP(AH385, Z!$A$2:$C$4127, 3, FALSE))</f>
        <v/>
      </c>
      <c r="AJ385" s="143"/>
      <c r="AK385" s="244">
        <f t="shared" si="133"/>
        <v>0</v>
      </c>
      <c r="AL385" s="232"/>
      <c r="AM385" s="242">
        <f t="shared" si="134"/>
        <v>0</v>
      </c>
      <c r="AN385" s="228">
        <f>15</f>
        <v>15</v>
      </c>
      <c r="AO385" s="228">
        <v>0.75</v>
      </c>
      <c r="AP385" s="242" t="str">
        <f t="shared" si="135"/>
        <v>-</v>
      </c>
      <c r="AQ385" s="242" t="str">
        <f t="shared" si="136"/>
        <v>-</v>
      </c>
      <c r="AR385" s="245" t="str" cm="1">
        <f t="array" ref="AR385">IF($AM$20="A",
IFERROR(INDEX($BZ$33:$CC$35, $BQ385,), "-"),
IFERROR(INDEX(($BZ$26:$CC$28,$BZ$29:$CC$31), $BQ385, , $BR385), "-"))</f>
        <v>-</v>
      </c>
      <c r="AS385" s="245"/>
      <c r="AT385" s="245"/>
      <c r="AU385" s="245"/>
      <c r="AV385" s="246" t="str" cm="1">
        <f t="array" ref="AV385">IF($AM$20="A",
IFERROR(INDEX($CE$33:$CE$35, $BQ385), "-"),
IFERROR(INDEX(($CE$26:$CE$28, $CE$29:$CE$31), $BQ385, , $BR385), "-"))</f>
        <v>-</v>
      </c>
      <c r="AW385" s="242" t="str">
        <f t="shared" si="137"/>
        <v>-</v>
      </c>
      <c r="AX385" s="242" t="str">
        <f t="shared" si="137"/>
        <v>-</v>
      </c>
      <c r="AY385" s="242" t="str">
        <f t="shared" si="137"/>
        <v>-</v>
      </c>
      <c r="AZ385" s="242" t="str">
        <f t="shared" si="137"/>
        <v>-</v>
      </c>
      <c r="BA385" s="242" t="str">
        <f t="shared" si="138"/>
        <v>-</v>
      </c>
      <c r="BB385" s="242" t="str">
        <f t="shared" si="138"/>
        <v>-</v>
      </c>
      <c r="BC385" s="242" t="str">
        <f t="shared" si="138"/>
        <v>-</v>
      </c>
      <c r="BD385" s="242" t="str">
        <f t="shared" si="138"/>
        <v>-</v>
      </c>
      <c r="BE385" s="242" t="str">
        <f t="shared" si="139"/>
        <v>-</v>
      </c>
      <c r="BF385" s="242" t="str">
        <f t="shared" si="139"/>
        <v>-</v>
      </c>
      <c r="BG385" s="242" t="str">
        <f t="shared" si="139"/>
        <v>-</v>
      </c>
      <c r="BH385" s="242" t="str">
        <f t="shared" si="139"/>
        <v>-</v>
      </c>
      <c r="BI385" s="242" t="str">
        <f t="shared" si="140"/>
        <v>-</v>
      </c>
      <c r="BJ385" s="242" t="str">
        <f t="shared" si="140"/>
        <v>-</v>
      </c>
      <c r="BK385" s="242" t="str">
        <f t="shared" si="140"/>
        <v>-</v>
      </c>
      <c r="BL385" s="242" t="str">
        <f t="shared" si="140"/>
        <v>-</v>
      </c>
      <c r="BM385" s="245" t="str" cm="1">
        <f t="array" ref="BM385">IFERROR(INDEX($CD$38:$CD$41, $BT385), "-")</f>
        <v>-</v>
      </c>
      <c r="BN385" s="242" t="str" cm="1">
        <f t="array" ref="BN385">IFERROR(INDEX($CD$38:$CD$41, $BS385), "-")</f>
        <v>-</v>
      </c>
      <c r="BO385" s="242">
        <f t="shared" si="141"/>
        <v>0</v>
      </c>
      <c r="BP385" s="242">
        <f t="shared" si="142"/>
        <v>0</v>
      </c>
      <c r="BQ385" s="247" t="str">
        <f t="shared" si="125"/>
        <v>-</v>
      </c>
      <c r="BR385" s="247" t="str">
        <f t="shared" si="126"/>
        <v>-</v>
      </c>
      <c r="BS385" s="247" t="str">
        <f t="shared" si="127"/>
        <v>-</v>
      </c>
      <c r="BT385" s="247" t="str">
        <f t="shared" si="128"/>
        <v>-</v>
      </c>
      <c r="BU385" s="247">
        <f t="shared" si="143"/>
        <v>0</v>
      </c>
      <c r="BV385" s="247" t="str">
        <f t="shared" si="144"/>
        <v>-</v>
      </c>
      <c r="BW385" s="232"/>
      <c r="CF385" s="232"/>
    </row>
    <row r="386" spans="1:84" ht="12.75" customHeight="1" x14ac:dyDescent="0.2">
      <c r="A386" s="240"/>
      <c r="B386" s="228">
        <v>363</v>
      </c>
      <c r="C386" s="137"/>
      <c r="D386" s="65"/>
      <c r="E386" s="241" t="str">
        <f>IF(ISBLANK(D386), "", VLOOKUP(D386, Z!$A$2:$C$4127, 3, FALSE))</f>
        <v/>
      </c>
      <c r="F386" s="138"/>
      <c r="G386" s="120"/>
      <c r="H386" s="120"/>
      <c r="I386" s="120"/>
      <c r="J386" s="120"/>
      <c r="K386" s="139"/>
      <c r="L386" s="168"/>
      <c r="M386" s="139"/>
      <c r="N386" s="139"/>
      <c r="O386" s="242">
        <f t="shared" si="124"/>
        <v>0</v>
      </c>
      <c r="P386" s="139"/>
      <c r="Q386" s="242">
        <f t="shared" si="129"/>
        <v>0</v>
      </c>
      <c r="R386" s="242" t="str">
        <f t="shared" si="130"/>
        <v>-</v>
      </c>
      <c r="S386" s="140"/>
      <c r="T386" s="141"/>
      <c r="U386" s="120"/>
      <c r="V386" s="139"/>
      <c r="W386" s="166"/>
      <c r="X386" s="243">
        <f t="shared" si="131"/>
        <v>0</v>
      </c>
      <c r="Y386" s="140"/>
      <c r="Z386" s="141"/>
      <c r="AA386" s="139"/>
      <c r="AB386" s="120"/>
      <c r="AC386" s="139"/>
      <c r="AD386" s="166"/>
      <c r="AE386" s="243">
        <f t="shared" si="132"/>
        <v>0</v>
      </c>
      <c r="AF386" s="142"/>
      <c r="AG386" s="137"/>
      <c r="AH386" s="65"/>
      <c r="AI386" s="241" t="str">
        <f>IF(ISBLANK(AH386), "", VLOOKUP(AH386, Z!$A$2:$C$4127, 3, FALSE))</f>
        <v/>
      </c>
      <c r="AJ386" s="143"/>
      <c r="AK386" s="244">
        <f t="shared" si="133"/>
        <v>0</v>
      </c>
      <c r="AL386" s="232"/>
      <c r="AM386" s="242">
        <f t="shared" si="134"/>
        <v>0</v>
      </c>
      <c r="AN386" s="228">
        <f>15</f>
        <v>15</v>
      </c>
      <c r="AO386" s="228">
        <v>0.75</v>
      </c>
      <c r="AP386" s="242" t="str">
        <f t="shared" si="135"/>
        <v>-</v>
      </c>
      <c r="AQ386" s="242" t="str">
        <f t="shared" si="136"/>
        <v>-</v>
      </c>
      <c r="AR386" s="245" t="str" cm="1">
        <f t="array" ref="AR386">IF($AM$20="A",
IFERROR(INDEX($BZ$33:$CC$35, $BQ386,), "-"),
IFERROR(INDEX(($BZ$26:$CC$28,$BZ$29:$CC$31), $BQ386, , $BR386), "-"))</f>
        <v>-</v>
      </c>
      <c r="AS386" s="245"/>
      <c r="AT386" s="245"/>
      <c r="AU386" s="245"/>
      <c r="AV386" s="246" t="str" cm="1">
        <f t="array" ref="AV386">IF($AM$20="A",
IFERROR(INDEX($CE$33:$CE$35, $BQ386), "-"),
IFERROR(INDEX(($CE$26:$CE$28, $CE$29:$CE$31), $BQ386, , $BR386), "-"))</f>
        <v>-</v>
      </c>
      <c r="AW386" s="242" t="str">
        <f t="shared" si="137"/>
        <v>-</v>
      </c>
      <c r="AX386" s="242" t="str">
        <f t="shared" si="137"/>
        <v>-</v>
      </c>
      <c r="AY386" s="242" t="str">
        <f t="shared" si="137"/>
        <v>-</v>
      </c>
      <c r="AZ386" s="242" t="str">
        <f t="shared" si="137"/>
        <v>-</v>
      </c>
      <c r="BA386" s="242" t="str">
        <f t="shared" si="138"/>
        <v>-</v>
      </c>
      <c r="BB386" s="242" t="str">
        <f t="shared" si="138"/>
        <v>-</v>
      </c>
      <c r="BC386" s="242" t="str">
        <f t="shared" si="138"/>
        <v>-</v>
      </c>
      <c r="BD386" s="242" t="str">
        <f t="shared" si="138"/>
        <v>-</v>
      </c>
      <c r="BE386" s="242" t="str">
        <f t="shared" si="139"/>
        <v>-</v>
      </c>
      <c r="BF386" s="242" t="str">
        <f t="shared" si="139"/>
        <v>-</v>
      </c>
      <c r="BG386" s="242" t="str">
        <f t="shared" si="139"/>
        <v>-</v>
      </c>
      <c r="BH386" s="242" t="str">
        <f t="shared" si="139"/>
        <v>-</v>
      </c>
      <c r="BI386" s="242" t="str">
        <f t="shared" si="140"/>
        <v>-</v>
      </c>
      <c r="BJ386" s="242" t="str">
        <f t="shared" si="140"/>
        <v>-</v>
      </c>
      <c r="BK386" s="242" t="str">
        <f t="shared" si="140"/>
        <v>-</v>
      </c>
      <c r="BL386" s="242" t="str">
        <f t="shared" si="140"/>
        <v>-</v>
      </c>
      <c r="BM386" s="245" t="str" cm="1">
        <f t="array" ref="BM386">IFERROR(INDEX($CD$38:$CD$41, $BT386), "-")</f>
        <v>-</v>
      </c>
      <c r="BN386" s="242" t="str" cm="1">
        <f t="array" ref="BN386">IFERROR(INDEX($CD$38:$CD$41, $BS386), "-")</f>
        <v>-</v>
      </c>
      <c r="BO386" s="242">
        <f t="shared" si="141"/>
        <v>0</v>
      </c>
      <c r="BP386" s="242">
        <f t="shared" si="142"/>
        <v>0</v>
      </c>
      <c r="BQ386" s="247" t="str">
        <f t="shared" si="125"/>
        <v>-</v>
      </c>
      <c r="BR386" s="247" t="str">
        <f t="shared" si="126"/>
        <v>-</v>
      </c>
      <c r="BS386" s="247" t="str">
        <f t="shared" si="127"/>
        <v>-</v>
      </c>
      <c r="BT386" s="247" t="str">
        <f t="shared" si="128"/>
        <v>-</v>
      </c>
      <c r="BU386" s="247">
        <f t="shared" si="143"/>
        <v>0</v>
      </c>
      <c r="BV386" s="247" t="str">
        <f t="shared" si="144"/>
        <v>-</v>
      </c>
      <c r="BW386" s="232"/>
      <c r="CF386" s="232"/>
    </row>
    <row r="387" spans="1:84" ht="12.75" customHeight="1" x14ac:dyDescent="0.2">
      <c r="A387" s="240"/>
      <c r="B387" s="228">
        <v>364</v>
      </c>
      <c r="C387" s="137"/>
      <c r="D387" s="65"/>
      <c r="E387" s="241" t="str">
        <f>IF(ISBLANK(D387), "", VLOOKUP(D387, Z!$A$2:$C$4127, 3, FALSE))</f>
        <v/>
      </c>
      <c r="F387" s="138"/>
      <c r="G387" s="120"/>
      <c r="H387" s="120"/>
      <c r="I387" s="120"/>
      <c r="J387" s="120"/>
      <c r="K387" s="139"/>
      <c r="L387" s="168"/>
      <c r="M387" s="139"/>
      <c r="N387" s="139"/>
      <c r="O387" s="242">
        <f t="shared" si="124"/>
        <v>0</v>
      </c>
      <c r="P387" s="139"/>
      <c r="Q387" s="242">
        <f t="shared" si="129"/>
        <v>0</v>
      </c>
      <c r="R387" s="242" t="str">
        <f t="shared" si="130"/>
        <v>-</v>
      </c>
      <c r="S387" s="140"/>
      <c r="T387" s="141"/>
      <c r="U387" s="120"/>
      <c r="V387" s="139"/>
      <c r="W387" s="166"/>
      <c r="X387" s="243">
        <f t="shared" si="131"/>
        <v>0</v>
      </c>
      <c r="Y387" s="140"/>
      <c r="Z387" s="141"/>
      <c r="AA387" s="139"/>
      <c r="AB387" s="120"/>
      <c r="AC387" s="139"/>
      <c r="AD387" s="166"/>
      <c r="AE387" s="243">
        <f t="shared" si="132"/>
        <v>0</v>
      </c>
      <c r="AF387" s="142"/>
      <c r="AG387" s="137"/>
      <c r="AH387" s="65"/>
      <c r="AI387" s="241" t="str">
        <f>IF(ISBLANK(AH387), "", VLOOKUP(AH387, Z!$A$2:$C$4127, 3, FALSE))</f>
        <v/>
      </c>
      <c r="AJ387" s="143"/>
      <c r="AK387" s="244">
        <f t="shared" si="133"/>
        <v>0</v>
      </c>
      <c r="AL387" s="232"/>
      <c r="AM387" s="242">
        <f t="shared" si="134"/>
        <v>0</v>
      </c>
      <c r="AN387" s="228">
        <f>15</f>
        <v>15</v>
      </c>
      <c r="AO387" s="228">
        <v>0.75</v>
      </c>
      <c r="AP387" s="242" t="str">
        <f t="shared" si="135"/>
        <v>-</v>
      </c>
      <c r="AQ387" s="242" t="str">
        <f t="shared" si="136"/>
        <v>-</v>
      </c>
      <c r="AR387" s="245" t="str" cm="1">
        <f t="array" ref="AR387">IF($AM$20="A",
IFERROR(INDEX($BZ$33:$CC$35, $BQ387,), "-"),
IFERROR(INDEX(($BZ$26:$CC$28,$BZ$29:$CC$31), $BQ387, , $BR387), "-"))</f>
        <v>-</v>
      </c>
      <c r="AS387" s="245"/>
      <c r="AT387" s="245"/>
      <c r="AU387" s="245"/>
      <c r="AV387" s="246" t="str" cm="1">
        <f t="array" ref="AV387">IF($AM$20="A",
IFERROR(INDEX($CE$33:$CE$35, $BQ387), "-"),
IFERROR(INDEX(($CE$26:$CE$28, $CE$29:$CE$31), $BQ387, , $BR387), "-"))</f>
        <v>-</v>
      </c>
      <c r="AW387" s="242" t="str">
        <f t="shared" si="137"/>
        <v>-</v>
      </c>
      <c r="AX387" s="242" t="str">
        <f t="shared" si="137"/>
        <v>-</v>
      </c>
      <c r="AY387" s="242" t="str">
        <f t="shared" si="137"/>
        <v>-</v>
      </c>
      <c r="AZ387" s="242" t="str">
        <f t="shared" si="137"/>
        <v>-</v>
      </c>
      <c r="BA387" s="242" t="str">
        <f t="shared" si="138"/>
        <v>-</v>
      </c>
      <c r="BB387" s="242" t="str">
        <f t="shared" si="138"/>
        <v>-</v>
      </c>
      <c r="BC387" s="242" t="str">
        <f t="shared" si="138"/>
        <v>-</v>
      </c>
      <c r="BD387" s="242" t="str">
        <f t="shared" si="138"/>
        <v>-</v>
      </c>
      <c r="BE387" s="242" t="str">
        <f t="shared" si="139"/>
        <v>-</v>
      </c>
      <c r="BF387" s="242" t="str">
        <f t="shared" si="139"/>
        <v>-</v>
      </c>
      <c r="BG387" s="242" t="str">
        <f t="shared" si="139"/>
        <v>-</v>
      </c>
      <c r="BH387" s="242" t="str">
        <f t="shared" si="139"/>
        <v>-</v>
      </c>
      <c r="BI387" s="242" t="str">
        <f t="shared" si="140"/>
        <v>-</v>
      </c>
      <c r="BJ387" s="242" t="str">
        <f t="shared" si="140"/>
        <v>-</v>
      </c>
      <c r="BK387" s="242" t="str">
        <f t="shared" si="140"/>
        <v>-</v>
      </c>
      <c r="BL387" s="242" t="str">
        <f t="shared" si="140"/>
        <v>-</v>
      </c>
      <c r="BM387" s="245" t="str" cm="1">
        <f t="array" ref="BM387">IFERROR(INDEX($CD$38:$CD$41, $BT387), "-")</f>
        <v>-</v>
      </c>
      <c r="BN387" s="242" t="str" cm="1">
        <f t="array" ref="BN387">IFERROR(INDEX($CD$38:$CD$41, $BS387), "-")</f>
        <v>-</v>
      </c>
      <c r="BO387" s="242">
        <f t="shared" si="141"/>
        <v>0</v>
      </c>
      <c r="BP387" s="242">
        <f t="shared" si="142"/>
        <v>0</v>
      </c>
      <c r="BQ387" s="247" t="str">
        <f t="shared" si="125"/>
        <v>-</v>
      </c>
      <c r="BR387" s="247" t="str">
        <f t="shared" si="126"/>
        <v>-</v>
      </c>
      <c r="BS387" s="247" t="str">
        <f t="shared" si="127"/>
        <v>-</v>
      </c>
      <c r="BT387" s="247" t="str">
        <f t="shared" si="128"/>
        <v>-</v>
      </c>
      <c r="BU387" s="247">
        <f t="shared" si="143"/>
        <v>0</v>
      </c>
      <c r="BV387" s="247" t="str">
        <f t="shared" si="144"/>
        <v>-</v>
      </c>
      <c r="BW387" s="232"/>
      <c r="CF387" s="232"/>
    </row>
    <row r="388" spans="1:84" ht="12.75" customHeight="1" x14ac:dyDescent="0.2">
      <c r="A388" s="240"/>
      <c r="B388" s="228">
        <v>365</v>
      </c>
      <c r="C388" s="137"/>
      <c r="D388" s="65"/>
      <c r="E388" s="241" t="str">
        <f>IF(ISBLANK(D388), "", VLOOKUP(D388, Z!$A$2:$C$4127, 3, FALSE))</f>
        <v/>
      </c>
      <c r="F388" s="138"/>
      <c r="G388" s="120"/>
      <c r="H388" s="120"/>
      <c r="I388" s="120"/>
      <c r="J388" s="120"/>
      <c r="K388" s="139"/>
      <c r="L388" s="168"/>
      <c r="M388" s="139"/>
      <c r="N388" s="139"/>
      <c r="O388" s="242">
        <f t="shared" si="124"/>
        <v>0</v>
      </c>
      <c r="P388" s="139"/>
      <c r="Q388" s="242">
        <f t="shared" si="129"/>
        <v>0</v>
      </c>
      <c r="R388" s="242" t="str">
        <f t="shared" si="130"/>
        <v>-</v>
      </c>
      <c r="S388" s="140"/>
      <c r="T388" s="141"/>
      <c r="U388" s="120"/>
      <c r="V388" s="139"/>
      <c r="W388" s="166"/>
      <c r="X388" s="243">
        <f t="shared" si="131"/>
        <v>0</v>
      </c>
      <c r="Y388" s="140"/>
      <c r="Z388" s="141"/>
      <c r="AA388" s="139"/>
      <c r="AB388" s="120"/>
      <c r="AC388" s="139"/>
      <c r="AD388" s="166"/>
      <c r="AE388" s="243">
        <f t="shared" si="132"/>
        <v>0</v>
      </c>
      <c r="AF388" s="142"/>
      <c r="AG388" s="137"/>
      <c r="AH388" s="65"/>
      <c r="AI388" s="241" t="str">
        <f>IF(ISBLANK(AH388), "", VLOOKUP(AH388, Z!$A$2:$C$4127, 3, FALSE))</f>
        <v/>
      </c>
      <c r="AJ388" s="143"/>
      <c r="AK388" s="244">
        <f t="shared" si="133"/>
        <v>0</v>
      </c>
      <c r="AL388" s="232"/>
      <c r="AM388" s="242">
        <f t="shared" si="134"/>
        <v>0</v>
      </c>
      <c r="AN388" s="228">
        <f>15</f>
        <v>15</v>
      </c>
      <c r="AO388" s="228">
        <v>0.75</v>
      </c>
      <c r="AP388" s="242" t="str">
        <f t="shared" si="135"/>
        <v>-</v>
      </c>
      <c r="AQ388" s="242" t="str">
        <f t="shared" si="136"/>
        <v>-</v>
      </c>
      <c r="AR388" s="245" t="str" cm="1">
        <f t="array" ref="AR388">IF($AM$20="A",
IFERROR(INDEX($BZ$33:$CC$35, $BQ388,), "-"),
IFERROR(INDEX(($BZ$26:$CC$28,$BZ$29:$CC$31), $BQ388, , $BR388), "-"))</f>
        <v>-</v>
      </c>
      <c r="AS388" s="245"/>
      <c r="AT388" s="245"/>
      <c r="AU388" s="245"/>
      <c r="AV388" s="246" t="str" cm="1">
        <f t="array" ref="AV388">IF($AM$20="A",
IFERROR(INDEX($CE$33:$CE$35, $BQ388), "-"),
IFERROR(INDEX(($CE$26:$CE$28, $CE$29:$CE$31), $BQ388, , $BR388), "-"))</f>
        <v>-</v>
      </c>
      <c r="AW388" s="242" t="str">
        <f t="shared" si="137"/>
        <v>-</v>
      </c>
      <c r="AX388" s="242" t="str">
        <f t="shared" si="137"/>
        <v>-</v>
      </c>
      <c r="AY388" s="242" t="str">
        <f t="shared" si="137"/>
        <v>-</v>
      </c>
      <c r="AZ388" s="242" t="str">
        <f t="shared" si="137"/>
        <v>-</v>
      </c>
      <c r="BA388" s="242" t="str">
        <f t="shared" si="138"/>
        <v>-</v>
      </c>
      <c r="BB388" s="242" t="str">
        <f t="shared" si="138"/>
        <v>-</v>
      </c>
      <c r="BC388" s="242" t="str">
        <f t="shared" si="138"/>
        <v>-</v>
      </c>
      <c r="BD388" s="242" t="str">
        <f t="shared" si="138"/>
        <v>-</v>
      </c>
      <c r="BE388" s="242" t="str">
        <f t="shared" si="139"/>
        <v>-</v>
      </c>
      <c r="BF388" s="242" t="str">
        <f t="shared" si="139"/>
        <v>-</v>
      </c>
      <c r="BG388" s="242" t="str">
        <f t="shared" si="139"/>
        <v>-</v>
      </c>
      <c r="BH388" s="242" t="str">
        <f t="shared" si="139"/>
        <v>-</v>
      </c>
      <c r="BI388" s="242" t="str">
        <f t="shared" si="140"/>
        <v>-</v>
      </c>
      <c r="BJ388" s="242" t="str">
        <f t="shared" si="140"/>
        <v>-</v>
      </c>
      <c r="BK388" s="242" t="str">
        <f t="shared" si="140"/>
        <v>-</v>
      </c>
      <c r="BL388" s="242" t="str">
        <f t="shared" si="140"/>
        <v>-</v>
      </c>
      <c r="BM388" s="245" t="str" cm="1">
        <f t="array" ref="BM388">IFERROR(INDEX($CD$38:$CD$41, $BT388), "-")</f>
        <v>-</v>
      </c>
      <c r="BN388" s="242" t="str" cm="1">
        <f t="array" ref="BN388">IFERROR(INDEX($CD$38:$CD$41, $BS388), "-")</f>
        <v>-</v>
      </c>
      <c r="BO388" s="242">
        <f t="shared" si="141"/>
        <v>0</v>
      </c>
      <c r="BP388" s="242">
        <f t="shared" si="142"/>
        <v>0</v>
      </c>
      <c r="BQ388" s="247" t="str">
        <f t="shared" si="125"/>
        <v>-</v>
      </c>
      <c r="BR388" s="247" t="str">
        <f t="shared" si="126"/>
        <v>-</v>
      </c>
      <c r="BS388" s="247" t="str">
        <f t="shared" si="127"/>
        <v>-</v>
      </c>
      <c r="BT388" s="247" t="str">
        <f t="shared" si="128"/>
        <v>-</v>
      </c>
      <c r="BU388" s="247">
        <f t="shared" si="143"/>
        <v>0</v>
      </c>
      <c r="BV388" s="247" t="str">
        <f t="shared" si="144"/>
        <v>-</v>
      </c>
      <c r="BW388" s="232"/>
      <c r="CF388" s="232"/>
    </row>
    <row r="389" spans="1:84" ht="12.75" customHeight="1" x14ac:dyDescent="0.2">
      <c r="A389" s="240"/>
      <c r="B389" s="228">
        <v>366</v>
      </c>
      <c r="C389" s="137"/>
      <c r="D389" s="65"/>
      <c r="E389" s="241" t="str">
        <f>IF(ISBLANK(D389), "", VLOOKUP(D389, Z!$A$2:$C$4127, 3, FALSE))</f>
        <v/>
      </c>
      <c r="F389" s="138"/>
      <c r="G389" s="120"/>
      <c r="H389" s="120"/>
      <c r="I389" s="120"/>
      <c r="J389" s="120"/>
      <c r="K389" s="139"/>
      <c r="L389" s="168"/>
      <c r="M389" s="139"/>
      <c r="N389" s="139"/>
      <c r="O389" s="242">
        <f t="shared" si="124"/>
        <v>0</v>
      </c>
      <c r="P389" s="139"/>
      <c r="Q389" s="242">
        <f t="shared" si="129"/>
        <v>0</v>
      </c>
      <c r="R389" s="242" t="str">
        <f t="shared" si="130"/>
        <v>-</v>
      </c>
      <c r="S389" s="140"/>
      <c r="T389" s="141"/>
      <c r="U389" s="120"/>
      <c r="V389" s="139"/>
      <c r="W389" s="166"/>
      <c r="X389" s="243">
        <f t="shared" si="131"/>
        <v>0</v>
      </c>
      <c r="Y389" s="140"/>
      <c r="Z389" s="141"/>
      <c r="AA389" s="139"/>
      <c r="AB389" s="120"/>
      <c r="AC389" s="139"/>
      <c r="AD389" s="166"/>
      <c r="AE389" s="243">
        <f t="shared" si="132"/>
        <v>0</v>
      </c>
      <c r="AF389" s="142"/>
      <c r="AG389" s="137"/>
      <c r="AH389" s="65"/>
      <c r="AI389" s="241" t="str">
        <f>IF(ISBLANK(AH389), "", VLOOKUP(AH389, Z!$A$2:$C$4127, 3, FALSE))</f>
        <v/>
      </c>
      <c r="AJ389" s="143"/>
      <c r="AK389" s="244">
        <f t="shared" si="133"/>
        <v>0</v>
      </c>
      <c r="AL389" s="232"/>
      <c r="AM389" s="242">
        <f t="shared" si="134"/>
        <v>0</v>
      </c>
      <c r="AN389" s="228">
        <f>15</f>
        <v>15</v>
      </c>
      <c r="AO389" s="228">
        <v>0.75</v>
      </c>
      <c r="AP389" s="242" t="str">
        <f t="shared" si="135"/>
        <v>-</v>
      </c>
      <c r="AQ389" s="242" t="str">
        <f t="shared" si="136"/>
        <v>-</v>
      </c>
      <c r="AR389" s="245" t="str" cm="1">
        <f t="array" ref="AR389">IF($AM$20="A",
IFERROR(INDEX($BZ$33:$CC$35, $BQ389,), "-"),
IFERROR(INDEX(($BZ$26:$CC$28,$BZ$29:$CC$31), $BQ389, , $BR389), "-"))</f>
        <v>-</v>
      </c>
      <c r="AS389" s="245"/>
      <c r="AT389" s="245"/>
      <c r="AU389" s="245"/>
      <c r="AV389" s="246" t="str" cm="1">
        <f t="array" ref="AV389">IF($AM$20="A",
IFERROR(INDEX($CE$33:$CE$35, $BQ389), "-"),
IFERROR(INDEX(($CE$26:$CE$28, $CE$29:$CE$31), $BQ389, , $BR389), "-"))</f>
        <v>-</v>
      </c>
      <c r="AW389" s="242" t="str">
        <f t="shared" si="137"/>
        <v>-</v>
      </c>
      <c r="AX389" s="242" t="str">
        <f t="shared" si="137"/>
        <v>-</v>
      </c>
      <c r="AY389" s="242" t="str">
        <f t="shared" si="137"/>
        <v>-</v>
      </c>
      <c r="AZ389" s="242" t="str">
        <f t="shared" si="137"/>
        <v>-</v>
      </c>
      <c r="BA389" s="242" t="str">
        <f t="shared" si="138"/>
        <v>-</v>
      </c>
      <c r="BB389" s="242" t="str">
        <f t="shared" si="138"/>
        <v>-</v>
      </c>
      <c r="BC389" s="242" t="str">
        <f t="shared" si="138"/>
        <v>-</v>
      </c>
      <c r="BD389" s="242" t="str">
        <f t="shared" si="138"/>
        <v>-</v>
      </c>
      <c r="BE389" s="242" t="str">
        <f t="shared" si="139"/>
        <v>-</v>
      </c>
      <c r="BF389" s="242" t="str">
        <f t="shared" si="139"/>
        <v>-</v>
      </c>
      <c r="BG389" s="242" t="str">
        <f t="shared" si="139"/>
        <v>-</v>
      </c>
      <c r="BH389" s="242" t="str">
        <f t="shared" si="139"/>
        <v>-</v>
      </c>
      <c r="BI389" s="242" t="str">
        <f t="shared" si="140"/>
        <v>-</v>
      </c>
      <c r="BJ389" s="242" t="str">
        <f t="shared" si="140"/>
        <v>-</v>
      </c>
      <c r="BK389" s="242" t="str">
        <f t="shared" si="140"/>
        <v>-</v>
      </c>
      <c r="BL389" s="242" t="str">
        <f t="shared" si="140"/>
        <v>-</v>
      </c>
      <c r="BM389" s="245" t="str" cm="1">
        <f t="array" ref="BM389">IFERROR(INDEX($CD$38:$CD$41, $BT389), "-")</f>
        <v>-</v>
      </c>
      <c r="BN389" s="242" t="str" cm="1">
        <f t="array" ref="BN389">IFERROR(INDEX($CD$38:$CD$41, $BS389), "-")</f>
        <v>-</v>
      </c>
      <c r="BO389" s="242">
        <f t="shared" si="141"/>
        <v>0</v>
      </c>
      <c r="BP389" s="242">
        <f t="shared" si="142"/>
        <v>0</v>
      </c>
      <c r="BQ389" s="247" t="str">
        <f t="shared" si="125"/>
        <v>-</v>
      </c>
      <c r="BR389" s="247" t="str">
        <f t="shared" si="126"/>
        <v>-</v>
      </c>
      <c r="BS389" s="247" t="str">
        <f t="shared" si="127"/>
        <v>-</v>
      </c>
      <c r="BT389" s="247" t="str">
        <f t="shared" si="128"/>
        <v>-</v>
      </c>
      <c r="BU389" s="247">
        <f t="shared" si="143"/>
        <v>0</v>
      </c>
      <c r="BV389" s="247" t="str">
        <f t="shared" si="144"/>
        <v>-</v>
      </c>
      <c r="BW389" s="232"/>
      <c r="CF389" s="232"/>
    </row>
    <row r="390" spans="1:84" ht="12.75" customHeight="1" x14ac:dyDescent="0.2">
      <c r="A390" s="240"/>
      <c r="B390" s="228">
        <v>367</v>
      </c>
      <c r="C390" s="137"/>
      <c r="D390" s="65"/>
      <c r="E390" s="241" t="str">
        <f>IF(ISBLANK(D390), "", VLOOKUP(D390, Z!$A$2:$C$4127, 3, FALSE))</f>
        <v/>
      </c>
      <c r="F390" s="138"/>
      <c r="G390" s="120"/>
      <c r="H390" s="120"/>
      <c r="I390" s="120"/>
      <c r="J390" s="120"/>
      <c r="K390" s="139"/>
      <c r="L390" s="168"/>
      <c r="M390" s="139"/>
      <c r="N390" s="139"/>
      <c r="O390" s="242">
        <f t="shared" si="124"/>
        <v>0</v>
      </c>
      <c r="P390" s="139"/>
      <c r="Q390" s="242">
        <f t="shared" si="129"/>
        <v>0</v>
      </c>
      <c r="R390" s="242" t="str">
        <f t="shared" si="130"/>
        <v>-</v>
      </c>
      <c r="S390" s="140"/>
      <c r="T390" s="141"/>
      <c r="U390" s="120"/>
      <c r="V390" s="139"/>
      <c r="W390" s="166"/>
      <c r="X390" s="243">
        <f t="shared" si="131"/>
        <v>0</v>
      </c>
      <c r="Y390" s="140"/>
      <c r="Z390" s="141"/>
      <c r="AA390" s="139"/>
      <c r="AB390" s="120"/>
      <c r="AC390" s="139"/>
      <c r="AD390" s="166"/>
      <c r="AE390" s="243">
        <f t="shared" si="132"/>
        <v>0</v>
      </c>
      <c r="AF390" s="142"/>
      <c r="AG390" s="137"/>
      <c r="AH390" s="65"/>
      <c r="AI390" s="241" t="str">
        <f>IF(ISBLANK(AH390), "", VLOOKUP(AH390, Z!$A$2:$C$4127, 3, FALSE))</f>
        <v/>
      </c>
      <c r="AJ390" s="143"/>
      <c r="AK390" s="244">
        <f t="shared" si="133"/>
        <v>0</v>
      </c>
      <c r="AL390" s="232"/>
      <c r="AM390" s="242">
        <f t="shared" si="134"/>
        <v>0</v>
      </c>
      <c r="AN390" s="228">
        <f>15</f>
        <v>15</v>
      </c>
      <c r="AO390" s="228">
        <v>0.75</v>
      </c>
      <c r="AP390" s="242" t="str">
        <f t="shared" si="135"/>
        <v>-</v>
      </c>
      <c r="AQ390" s="242" t="str">
        <f t="shared" si="136"/>
        <v>-</v>
      </c>
      <c r="AR390" s="245" t="str" cm="1">
        <f t="array" ref="AR390">IF($AM$20="A",
IFERROR(INDEX($BZ$33:$CC$35, $BQ390,), "-"),
IFERROR(INDEX(($BZ$26:$CC$28,$BZ$29:$CC$31), $BQ390, , $BR390), "-"))</f>
        <v>-</v>
      </c>
      <c r="AS390" s="245"/>
      <c r="AT390" s="245"/>
      <c r="AU390" s="245"/>
      <c r="AV390" s="246" t="str" cm="1">
        <f t="array" ref="AV390">IF($AM$20="A",
IFERROR(INDEX($CE$33:$CE$35, $BQ390), "-"),
IFERROR(INDEX(($CE$26:$CE$28, $CE$29:$CE$31), $BQ390, , $BR390), "-"))</f>
        <v>-</v>
      </c>
      <c r="AW390" s="242" t="str">
        <f t="shared" si="137"/>
        <v>-</v>
      </c>
      <c r="AX390" s="242" t="str">
        <f t="shared" si="137"/>
        <v>-</v>
      </c>
      <c r="AY390" s="242" t="str">
        <f t="shared" si="137"/>
        <v>-</v>
      </c>
      <c r="AZ390" s="242" t="str">
        <f t="shared" si="137"/>
        <v>-</v>
      </c>
      <c r="BA390" s="242" t="str">
        <f t="shared" si="138"/>
        <v>-</v>
      </c>
      <c r="BB390" s="242" t="str">
        <f t="shared" si="138"/>
        <v>-</v>
      </c>
      <c r="BC390" s="242" t="str">
        <f t="shared" si="138"/>
        <v>-</v>
      </c>
      <c r="BD390" s="242" t="str">
        <f t="shared" si="138"/>
        <v>-</v>
      </c>
      <c r="BE390" s="242" t="str">
        <f t="shared" si="139"/>
        <v>-</v>
      </c>
      <c r="BF390" s="242" t="str">
        <f t="shared" si="139"/>
        <v>-</v>
      </c>
      <c r="BG390" s="242" t="str">
        <f t="shared" si="139"/>
        <v>-</v>
      </c>
      <c r="BH390" s="242" t="str">
        <f t="shared" si="139"/>
        <v>-</v>
      </c>
      <c r="BI390" s="242" t="str">
        <f t="shared" si="140"/>
        <v>-</v>
      </c>
      <c r="BJ390" s="242" t="str">
        <f t="shared" si="140"/>
        <v>-</v>
      </c>
      <c r="BK390" s="242" t="str">
        <f t="shared" si="140"/>
        <v>-</v>
      </c>
      <c r="BL390" s="242" t="str">
        <f t="shared" si="140"/>
        <v>-</v>
      </c>
      <c r="BM390" s="245" t="str" cm="1">
        <f t="array" ref="BM390">IFERROR(INDEX($CD$38:$CD$41, $BT390), "-")</f>
        <v>-</v>
      </c>
      <c r="BN390" s="242" t="str" cm="1">
        <f t="array" ref="BN390">IFERROR(INDEX($CD$38:$CD$41, $BS390), "-")</f>
        <v>-</v>
      </c>
      <c r="BO390" s="242">
        <f t="shared" si="141"/>
        <v>0</v>
      </c>
      <c r="BP390" s="242">
        <f t="shared" si="142"/>
        <v>0</v>
      </c>
      <c r="BQ390" s="247" t="str">
        <f t="shared" si="125"/>
        <v>-</v>
      </c>
      <c r="BR390" s="247" t="str">
        <f t="shared" si="126"/>
        <v>-</v>
      </c>
      <c r="BS390" s="247" t="str">
        <f t="shared" si="127"/>
        <v>-</v>
      </c>
      <c r="BT390" s="247" t="str">
        <f t="shared" si="128"/>
        <v>-</v>
      </c>
      <c r="BU390" s="247">
        <f t="shared" si="143"/>
        <v>0</v>
      </c>
      <c r="BV390" s="247" t="str">
        <f t="shared" si="144"/>
        <v>-</v>
      </c>
      <c r="BW390" s="232"/>
      <c r="CF390" s="232"/>
    </row>
    <row r="391" spans="1:84" ht="12.75" customHeight="1" x14ac:dyDescent="0.2">
      <c r="A391" s="240"/>
      <c r="B391" s="228">
        <v>368</v>
      </c>
      <c r="C391" s="137"/>
      <c r="D391" s="65"/>
      <c r="E391" s="241" t="str">
        <f>IF(ISBLANK(D391), "", VLOOKUP(D391, Z!$A$2:$C$4127, 3, FALSE))</f>
        <v/>
      </c>
      <c r="F391" s="138"/>
      <c r="G391" s="120"/>
      <c r="H391" s="120"/>
      <c r="I391" s="120"/>
      <c r="J391" s="120"/>
      <c r="K391" s="139"/>
      <c r="L391" s="168"/>
      <c r="M391" s="139"/>
      <c r="N391" s="139"/>
      <c r="O391" s="242">
        <f t="shared" si="124"/>
        <v>0</v>
      </c>
      <c r="P391" s="139"/>
      <c r="Q391" s="242">
        <f t="shared" si="129"/>
        <v>0</v>
      </c>
      <c r="R391" s="242" t="str">
        <f t="shared" si="130"/>
        <v>-</v>
      </c>
      <c r="S391" s="140"/>
      <c r="T391" s="141"/>
      <c r="U391" s="120"/>
      <c r="V391" s="139"/>
      <c r="W391" s="166"/>
      <c r="X391" s="243">
        <f t="shared" si="131"/>
        <v>0</v>
      </c>
      <c r="Y391" s="140"/>
      <c r="Z391" s="141"/>
      <c r="AA391" s="139"/>
      <c r="AB391" s="120"/>
      <c r="AC391" s="139"/>
      <c r="AD391" s="166"/>
      <c r="AE391" s="243">
        <f t="shared" si="132"/>
        <v>0</v>
      </c>
      <c r="AF391" s="142"/>
      <c r="AG391" s="137"/>
      <c r="AH391" s="65"/>
      <c r="AI391" s="241" t="str">
        <f>IF(ISBLANK(AH391), "", VLOOKUP(AH391, Z!$A$2:$C$4127, 3, FALSE))</f>
        <v/>
      </c>
      <c r="AJ391" s="143"/>
      <c r="AK391" s="244">
        <f t="shared" si="133"/>
        <v>0</v>
      </c>
      <c r="AL391" s="232"/>
      <c r="AM391" s="242">
        <f t="shared" si="134"/>
        <v>0</v>
      </c>
      <c r="AN391" s="228">
        <f>15</f>
        <v>15</v>
      </c>
      <c r="AO391" s="228">
        <v>0.75</v>
      </c>
      <c r="AP391" s="242" t="str">
        <f t="shared" si="135"/>
        <v>-</v>
      </c>
      <c r="AQ391" s="242" t="str">
        <f t="shared" si="136"/>
        <v>-</v>
      </c>
      <c r="AR391" s="245" t="str" cm="1">
        <f t="array" ref="AR391">IF($AM$20="A",
IFERROR(INDEX($BZ$33:$CC$35, $BQ391,), "-"),
IFERROR(INDEX(($BZ$26:$CC$28,$BZ$29:$CC$31), $BQ391, , $BR391), "-"))</f>
        <v>-</v>
      </c>
      <c r="AS391" s="245"/>
      <c r="AT391" s="245"/>
      <c r="AU391" s="245"/>
      <c r="AV391" s="246" t="str" cm="1">
        <f t="array" ref="AV391">IF($AM$20="A",
IFERROR(INDEX($CE$33:$CE$35, $BQ391), "-"),
IFERROR(INDEX(($CE$26:$CE$28, $CE$29:$CE$31), $BQ391, , $BR391), "-"))</f>
        <v>-</v>
      </c>
      <c r="AW391" s="242" t="str">
        <f t="shared" si="137"/>
        <v>-</v>
      </c>
      <c r="AX391" s="242" t="str">
        <f t="shared" si="137"/>
        <v>-</v>
      </c>
      <c r="AY391" s="242" t="str">
        <f t="shared" si="137"/>
        <v>-</v>
      </c>
      <c r="AZ391" s="242" t="str">
        <f t="shared" si="137"/>
        <v>-</v>
      </c>
      <c r="BA391" s="242" t="str">
        <f t="shared" si="138"/>
        <v>-</v>
      </c>
      <c r="BB391" s="242" t="str">
        <f t="shared" si="138"/>
        <v>-</v>
      </c>
      <c r="BC391" s="242" t="str">
        <f t="shared" si="138"/>
        <v>-</v>
      </c>
      <c r="BD391" s="242" t="str">
        <f t="shared" si="138"/>
        <v>-</v>
      </c>
      <c r="BE391" s="242" t="str">
        <f t="shared" si="139"/>
        <v>-</v>
      </c>
      <c r="BF391" s="242" t="str">
        <f t="shared" si="139"/>
        <v>-</v>
      </c>
      <c r="BG391" s="242" t="str">
        <f t="shared" si="139"/>
        <v>-</v>
      </c>
      <c r="BH391" s="242" t="str">
        <f t="shared" si="139"/>
        <v>-</v>
      </c>
      <c r="BI391" s="242" t="str">
        <f t="shared" si="140"/>
        <v>-</v>
      </c>
      <c r="BJ391" s="242" t="str">
        <f t="shared" si="140"/>
        <v>-</v>
      </c>
      <c r="BK391" s="242" t="str">
        <f t="shared" si="140"/>
        <v>-</v>
      </c>
      <c r="BL391" s="242" t="str">
        <f t="shared" si="140"/>
        <v>-</v>
      </c>
      <c r="BM391" s="245" t="str" cm="1">
        <f t="array" ref="BM391">IFERROR(INDEX($CD$38:$CD$41, $BT391), "-")</f>
        <v>-</v>
      </c>
      <c r="BN391" s="242" t="str" cm="1">
        <f t="array" ref="BN391">IFERROR(INDEX($CD$38:$CD$41, $BS391), "-")</f>
        <v>-</v>
      </c>
      <c r="BO391" s="242">
        <f t="shared" si="141"/>
        <v>0</v>
      </c>
      <c r="BP391" s="242">
        <f t="shared" si="142"/>
        <v>0</v>
      </c>
      <c r="BQ391" s="247" t="str">
        <f t="shared" si="125"/>
        <v>-</v>
      </c>
      <c r="BR391" s="247" t="str">
        <f t="shared" si="126"/>
        <v>-</v>
      </c>
      <c r="BS391" s="247" t="str">
        <f t="shared" si="127"/>
        <v>-</v>
      </c>
      <c r="BT391" s="247" t="str">
        <f t="shared" si="128"/>
        <v>-</v>
      </c>
      <c r="BU391" s="247">
        <f t="shared" si="143"/>
        <v>0</v>
      </c>
      <c r="BV391" s="247" t="str">
        <f t="shared" si="144"/>
        <v>-</v>
      </c>
      <c r="BW391" s="232"/>
      <c r="CF391" s="232"/>
    </row>
    <row r="392" spans="1:84" ht="12.75" customHeight="1" x14ac:dyDescent="0.2">
      <c r="A392" s="240"/>
      <c r="B392" s="228">
        <v>369</v>
      </c>
      <c r="C392" s="137"/>
      <c r="D392" s="65"/>
      <c r="E392" s="241" t="str">
        <f>IF(ISBLANK(D392), "", VLOOKUP(D392, Z!$A$2:$C$4127, 3, FALSE))</f>
        <v/>
      </c>
      <c r="F392" s="138"/>
      <c r="G392" s="120"/>
      <c r="H392" s="120"/>
      <c r="I392" s="120"/>
      <c r="J392" s="120"/>
      <c r="K392" s="139"/>
      <c r="L392" s="168"/>
      <c r="M392" s="139"/>
      <c r="N392" s="139"/>
      <c r="O392" s="242">
        <f t="shared" si="124"/>
        <v>0</v>
      </c>
      <c r="P392" s="139"/>
      <c r="Q392" s="242">
        <f t="shared" si="129"/>
        <v>0</v>
      </c>
      <c r="R392" s="242" t="str">
        <f t="shared" si="130"/>
        <v>-</v>
      </c>
      <c r="S392" s="140"/>
      <c r="T392" s="141"/>
      <c r="U392" s="120"/>
      <c r="V392" s="139"/>
      <c r="W392" s="166"/>
      <c r="X392" s="243">
        <f t="shared" si="131"/>
        <v>0</v>
      </c>
      <c r="Y392" s="140"/>
      <c r="Z392" s="141"/>
      <c r="AA392" s="139"/>
      <c r="AB392" s="120"/>
      <c r="AC392" s="139"/>
      <c r="AD392" s="166"/>
      <c r="AE392" s="243">
        <f t="shared" si="132"/>
        <v>0</v>
      </c>
      <c r="AF392" s="142"/>
      <c r="AG392" s="137"/>
      <c r="AH392" s="65"/>
      <c r="AI392" s="241" t="str">
        <f>IF(ISBLANK(AH392), "", VLOOKUP(AH392, Z!$A$2:$C$4127, 3, FALSE))</f>
        <v/>
      </c>
      <c r="AJ392" s="143"/>
      <c r="AK392" s="244">
        <f t="shared" si="133"/>
        <v>0</v>
      </c>
      <c r="AL392" s="232"/>
      <c r="AM392" s="242">
        <f t="shared" si="134"/>
        <v>0</v>
      </c>
      <c r="AN392" s="228">
        <f>15</f>
        <v>15</v>
      </c>
      <c r="AO392" s="228">
        <v>0.75</v>
      </c>
      <c r="AP392" s="242" t="str">
        <f t="shared" si="135"/>
        <v>-</v>
      </c>
      <c r="AQ392" s="242" t="str">
        <f t="shared" si="136"/>
        <v>-</v>
      </c>
      <c r="AR392" s="245" t="str" cm="1">
        <f t="array" ref="AR392">IF($AM$20="A",
IFERROR(INDEX($BZ$33:$CC$35, $BQ392,), "-"),
IFERROR(INDEX(($BZ$26:$CC$28,$BZ$29:$CC$31), $BQ392, , $BR392), "-"))</f>
        <v>-</v>
      </c>
      <c r="AS392" s="245"/>
      <c r="AT392" s="245"/>
      <c r="AU392" s="245"/>
      <c r="AV392" s="246" t="str" cm="1">
        <f t="array" ref="AV392">IF($AM$20="A",
IFERROR(INDEX($CE$33:$CE$35, $BQ392), "-"),
IFERROR(INDEX(($CE$26:$CE$28, $CE$29:$CE$31), $BQ392, , $BR392), "-"))</f>
        <v>-</v>
      </c>
      <c r="AW392" s="242" t="str">
        <f t="shared" si="137"/>
        <v>-</v>
      </c>
      <c r="AX392" s="242" t="str">
        <f t="shared" si="137"/>
        <v>-</v>
      </c>
      <c r="AY392" s="242" t="str">
        <f t="shared" si="137"/>
        <v>-</v>
      </c>
      <c r="AZ392" s="242" t="str">
        <f t="shared" si="137"/>
        <v>-</v>
      </c>
      <c r="BA392" s="242" t="str">
        <f t="shared" si="138"/>
        <v>-</v>
      </c>
      <c r="BB392" s="242" t="str">
        <f t="shared" si="138"/>
        <v>-</v>
      </c>
      <c r="BC392" s="242" t="str">
        <f t="shared" si="138"/>
        <v>-</v>
      </c>
      <c r="BD392" s="242" t="str">
        <f t="shared" si="138"/>
        <v>-</v>
      </c>
      <c r="BE392" s="242" t="str">
        <f t="shared" si="139"/>
        <v>-</v>
      </c>
      <c r="BF392" s="242" t="str">
        <f t="shared" si="139"/>
        <v>-</v>
      </c>
      <c r="BG392" s="242" t="str">
        <f t="shared" si="139"/>
        <v>-</v>
      </c>
      <c r="BH392" s="242" t="str">
        <f t="shared" si="139"/>
        <v>-</v>
      </c>
      <c r="BI392" s="242" t="str">
        <f t="shared" si="140"/>
        <v>-</v>
      </c>
      <c r="BJ392" s="242" t="str">
        <f t="shared" si="140"/>
        <v>-</v>
      </c>
      <c r="BK392" s="242" t="str">
        <f t="shared" si="140"/>
        <v>-</v>
      </c>
      <c r="BL392" s="242" t="str">
        <f t="shared" si="140"/>
        <v>-</v>
      </c>
      <c r="BM392" s="245" t="str" cm="1">
        <f t="array" ref="BM392">IFERROR(INDEX($CD$38:$CD$41, $BT392), "-")</f>
        <v>-</v>
      </c>
      <c r="BN392" s="242" t="str" cm="1">
        <f t="array" ref="BN392">IFERROR(INDEX($CD$38:$CD$41, $BS392), "-")</f>
        <v>-</v>
      </c>
      <c r="BO392" s="242">
        <f t="shared" si="141"/>
        <v>0</v>
      </c>
      <c r="BP392" s="242">
        <f t="shared" si="142"/>
        <v>0</v>
      </c>
      <c r="BQ392" s="247" t="str">
        <f t="shared" si="125"/>
        <v>-</v>
      </c>
      <c r="BR392" s="247" t="str">
        <f t="shared" si="126"/>
        <v>-</v>
      </c>
      <c r="BS392" s="247" t="str">
        <f t="shared" si="127"/>
        <v>-</v>
      </c>
      <c r="BT392" s="247" t="str">
        <f t="shared" si="128"/>
        <v>-</v>
      </c>
      <c r="BU392" s="247">
        <f t="shared" si="143"/>
        <v>0</v>
      </c>
      <c r="BV392" s="247" t="str">
        <f t="shared" si="144"/>
        <v>-</v>
      </c>
      <c r="BW392" s="232"/>
      <c r="CF392" s="232"/>
    </row>
    <row r="393" spans="1:84" ht="12.75" customHeight="1" x14ac:dyDescent="0.2">
      <c r="A393" s="240"/>
      <c r="B393" s="228">
        <v>370</v>
      </c>
      <c r="C393" s="137"/>
      <c r="D393" s="65"/>
      <c r="E393" s="241" t="str">
        <f>IF(ISBLANK(D393), "", VLOOKUP(D393, Z!$A$2:$C$4127, 3, FALSE))</f>
        <v/>
      </c>
      <c r="F393" s="138"/>
      <c r="G393" s="120"/>
      <c r="H393" s="120"/>
      <c r="I393" s="120"/>
      <c r="J393" s="120"/>
      <c r="K393" s="139"/>
      <c r="L393" s="168"/>
      <c r="M393" s="139"/>
      <c r="N393" s="139"/>
      <c r="O393" s="242">
        <f t="shared" si="124"/>
        <v>0</v>
      </c>
      <c r="P393" s="139"/>
      <c r="Q393" s="242">
        <f t="shared" si="129"/>
        <v>0</v>
      </c>
      <c r="R393" s="242" t="str">
        <f t="shared" si="130"/>
        <v>-</v>
      </c>
      <c r="S393" s="140"/>
      <c r="T393" s="141"/>
      <c r="U393" s="120"/>
      <c r="V393" s="139"/>
      <c r="W393" s="166"/>
      <c r="X393" s="243">
        <f t="shared" si="131"/>
        <v>0</v>
      </c>
      <c r="Y393" s="140"/>
      <c r="Z393" s="141"/>
      <c r="AA393" s="139"/>
      <c r="AB393" s="120"/>
      <c r="AC393" s="139"/>
      <c r="AD393" s="166"/>
      <c r="AE393" s="243">
        <f t="shared" si="132"/>
        <v>0</v>
      </c>
      <c r="AF393" s="142"/>
      <c r="AG393" s="137"/>
      <c r="AH393" s="65"/>
      <c r="AI393" s="241" t="str">
        <f>IF(ISBLANK(AH393), "", VLOOKUP(AH393, Z!$A$2:$C$4127, 3, FALSE))</f>
        <v/>
      </c>
      <c r="AJ393" s="143"/>
      <c r="AK393" s="244">
        <f t="shared" si="133"/>
        <v>0</v>
      </c>
      <c r="AL393" s="232"/>
      <c r="AM393" s="242">
        <f t="shared" si="134"/>
        <v>0</v>
      </c>
      <c r="AN393" s="228">
        <f>15</f>
        <v>15</v>
      </c>
      <c r="AO393" s="228">
        <v>0.75</v>
      </c>
      <c r="AP393" s="242" t="str">
        <f t="shared" si="135"/>
        <v>-</v>
      </c>
      <c r="AQ393" s="242" t="str">
        <f t="shared" si="136"/>
        <v>-</v>
      </c>
      <c r="AR393" s="245" t="str" cm="1">
        <f t="array" ref="AR393">IF($AM$20="A",
IFERROR(INDEX($BZ$33:$CC$35, $BQ393,), "-"),
IFERROR(INDEX(($BZ$26:$CC$28,$BZ$29:$CC$31), $BQ393, , $BR393), "-"))</f>
        <v>-</v>
      </c>
      <c r="AS393" s="245"/>
      <c r="AT393" s="245"/>
      <c r="AU393" s="245"/>
      <c r="AV393" s="246" t="str" cm="1">
        <f t="array" ref="AV393">IF($AM$20="A",
IFERROR(INDEX($CE$33:$CE$35, $BQ393), "-"),
IFERROR(INDEX(($CE$26:$CE$28, $CE$29:$CE$31), $BQ393, , $BR393), "-"))</f>
        <v>-</v>
      </c>
      <c r="AW393" s="242" t="str">
        <f t="shared" si="137"/>
        <v>-</v>
      </c>
      <c r="AX393" s="242" t="str">
        <f t="shared" si="137"/>
        <v>-</v>
      </c>
      <c r="AY393" s="242" t="str">
        <f t="shared" si="137"/>
        <v>-</v>
      </c>
      <c r="AZ393" s="242" t="str">
        <f t="shared" si="137"/>
        <v>-</v>
      </c>
      <c r="BA393" s="242" t="str">
        <f t="shared" si="138"/>
        <v>-</v>
      </c>
      <c r="BB393" s="242" t="str">
        <f t="shared" si="138"/>
        <v>-</v>
      </c>
      <c r="BC393" s="242" t="str">
        <f t="shared" si="138"/>
        <v>-</v>
      </c>
      <c r="BD393" s="242" t="str">
        <f t="shared" si="138"/>
        <v>-</v>
      </c>
      <c r="BE393" s="242" t="str">
        <f t="shared" si="139"/>
        <v>-</v>
      </c>
      <c r="BF393" s="242" t="str">
        <f t="shared" si="139"/>
        <v>-</v>
      </c>
      <c r="BG393" s="242" t="str">
        <f t="shared" si="139"/>
        <v>-</v>
      </c>
      <c r="BH393" s="242" t="str">
        <f t="shared" si="139"/>
        <v>-</v>
      </c>
      <c r="BI393" s="242" t="str">
        <f t="shared" si="140"/>
        <v>-</v>
      </c>
      <c r="BJ393" s="242" t="str">
        <f t="shared" si="140"/>
        <v>-</v>
      </c>
      <c r="BK393" s="242" t="str">
        <f t="shared" si="140"/>
        <v>-</v>
      </c>
      <c r="BL393" s="242" t="str">
        <f t="shared" si="140"/>
        <v>-</v>
      </c>
      <c r="BM393" s="245" t="str" cm="1">
        <f t="array" ref="BM393">IFERROR(INDEX($CD$38:$CD$41, $BT393), "-")</f>
        <v>-</v>
      </c>
      <c r="BN393" s="242" t="str" cm="1">
        <f t="array" ref="BN393">IFERROR(INDEX($CD$38:$CD$41, $BS393), "-")</f>
        <v>-</v>
      </c>
      <c r="BO393" s="242">
        <f t="shared" si="141"/>
        <v>0</v>
      </c>
      <c r="BP393" s="242">
        <f t="shared" si="142"/>
        <v>0</v>
      </c>
      <c r="BQ393" s="247" t="str">
        <f t="shared" si="125"/>
        <v>-</v>
      </c>
      <c r="BR393" s="247" t="str">
        <f t="shared" si="126"/>
        <v>-</v>
      </c>
      <c r="BS393" s="247" t="str">
        <f t="shared" si="127"/>
        <v>-</v>
      </c>
      <c r="BT393" s="247" t="str">
        <f t="shared" si="128"/>
        <v>-</v>
      </c>
      <c r="BU393" s="247">
        <f t="shared" si="143"/>
        <v>0</v>
      </c>
      <c r="BV393" s="247" t="str">
        <f t="shared" si="144"/>
        <v>-</v>
      </c>
      <c r="BW393" s="232"/>
      <c r="CF393" s="232"/>
    </row>
    <row r="394" spans="1:84" ht="12.75" customHeight="1" x14ac:dyDescent="0.2">
      <c r="A394" s="240"/>
      <c r="B394" s="228">
        <v>371</v>
      </c>
      <c r="C394" s="137"/>
      <c r="D394" s="65"/>
      <c r="E394" s="241" t="str">
        <f>IF(ISBLANK(D394), "", VLOOKUP(D394, Z!$A$2:$C$4127, 3, FALSE))</f>
        <v/>
      </c>
      <c r="F394" s="138"/>
      <c r="G394" s="120"/>
      <c r="H394" s="120"/>
      <c r="I394" s="120"/>
      <c r="J394" s="120"/>
      <c r="K394" s="139"/>
      <c r="L394" s="168"/>
      <c r="M394" s="139"/>
      <c r="N394" s="139"/>
      <c r="O394" s="242">
        <f t="shared" si="124"/>
        <v>0</v>
      </c>
      <c r="P394" s="139"/>
      <c r="Q394" s="242">
        <f t="shared" si="129"/>
        <v>0</v>
      </c>
      <c r="R394" s="242" t="str">
        <f t="shared" si="130"/>
        <v>-</v>
      </c>
      <c r="S394" s="140"/>
      <c r="T394" s="141"/>
      <c r="U394" s="120"/>
      <c r="V394" s="139"/>
      <c r="W394" s="166"/>
      <c r="X394" s="243">
        <f t="shared" si="131"/>
        <v>0</v>
      </c>
      <c r="Y394" s="140"/>
      <c r="Z394" s="141"/>
      <c r="AA394" s="139"/>
      <c r="AB394" s="120"/>
      <c r="AC394" s="139"/>
      <c r="AD394" s="166"/>
      <c r="AE394" s="243">
        <f t="shared" si="132"/>
        <v>0</v>
      </c>
      <c r="AF394" s="142"/>
      <c r="AG394" s="137"/>
      <c r="AH394" s="65"/>
      <c r="AI394" s="241" t="str">
        <f>IF(ISBLANK(AH394), "", VLOOKUP(AH394, Z!$A$2:$C$4127, 3, FALSE))</f>
        <v/>
      </c>
      <c r="AJ394" s="143"/>
      <c r="AK394" s="244">
        <f t="shared" si="133"/>
        <v>0</v>
      </c>
      <c r="AL394" s="232"/>
      <c r="AM394" s="242">
        <f t="shared" si="134"/>
        <v>0</v>
      </c>
      <c r="AN394" s="228">
        <f>15</f>
        <v>15</v>
      </c>
      <c r="AO394" s="228">
        <v>0.75</v>
      </c>
      <c r="AP394" s="242" t="str">
        <f t="shared" si="135"/>
        <v>-</v>
      </c>
      <c r="AQ394" s="242" t="str">
        <f t="shared" si="136"/>
        <v>-</v>
      </c>
      <c r="AR394" s="245" t="str" cm="1">
        <f t="array" ref="AR394">IF($AM$20="A",
IFERROR(INDEX($BZ$33:$CC$35, $BQ394,), "-"),
IFERROR(INDEX(($BZ$26:$CC$28,$BZ$29:$CC$31), $BQ394, , $BR394), "-"))</f>
        <v>-</v>
      </c>
      <c r="AS394" s="245"/>
      <c r="AT394" s="245"/>
      <c r="AU394" s="245"/>
      <c r="AV394" s="246" t="str" cm="1">
        <f t="array" ref="AV394">IF($AM$20="A",
IFERROR(INDEX($CE$33:$CE$35, $BQ394), "-"),
IFERROR(INDEX(($CE$26:$CE$28, $CE$29:$CE$31), $BQ394, , $BR394), "-"))</f>
        <v>-</v>
      </c>
      <c r="AW394" s="242" t="str">
        <f t="shared" si="137"/>
        <v>-</v>
      </c>
      <c r="AX394" s="242" t="str">
        <f t="shared" si="137"/>
        <v>-</v>
      </c>
      <c r="AY394" s="242" t="str">
        <f t="shared" si="137"/>
        <v>-</v>
      </c>
      <c r="AZ394" s="242" t="str">
        <f t="shared" si="137"/>
        <v>-</v>
      </c>
      <c r="BA394" s="242" t="str">
        <f t="shared" si="138"/>
        <v>-</v>
      </c>
      <c r="BB394" s="242" t="str">
        <f t="shared" si="138"/>
        <v>-</v>
      </c>
      <c r="BC394" s="242" t="str">
        <f t="shared" si="138"/>
        <v>-</v>
      </c>
      <c r="BD394" s="242" t="str">
        <f t="shared" si="138"/>
        <v>-</v>
      </c>
      <c r="BE394" s="242" t="str">
        <f t="shared" si="139"/>
        <v>-</v>
      </c>
      <c r="BF394" s="242" t="str">
        <f t="shared" si="139"/>
        <v>-</v>
      </c>
      <c r="BG394" s="242" t="str">
        <f t="shared" si="139"/>
        <v>-</v>
      </c>
      <c r="BH394" s="242" t="str">
        <f t="shared" si="139"/>
        <v>-</v>
      </c>
      <c r="BI394" s="242" t="str">
        <f t="shared" si="140"/>
        <v>-</v>
      </c>
      <c r="BJ394" s="242" t="str">
        <f t="shared" si="140"/>
        <v>-</v>
      </c>
      <c r="BK394" s="242" t="str">
        <f t="shared" si="140"/>
        <v>-</v>
      </c>
      <c r="BL394" s="242" t="str">
        <f t="shared" si="140"/>
        <v>-</v>
      </c>
      <c r="BM394" s="245" t="str" cm="1">
        <f t="array" ref="BM394">IFERROR(INDEX($CD$38:$CD$41, $BT394), "-")</f>
        <v>-</v>
      </c>
      <c r="BN394" s="242" t="str" cm="1">
        <f t="array" ref="BN394">IFERROR(INDEX($CD$38:$CD$41, $BS394), "-")</f>
        <v>-</v>
      </c>
      <c r="BO394" s="242">
        <f t="shared" si="141"/>
        <v>0</v>
      </c>
      <c r="BP394" s="242">
        <f t="shared" si="142"/>
        <v>0</v>
      </c>
      <c r="BQ394" s="247" t="str">
        <f t="shared" si="125"/>
        <v>-</v>
      </c>
      <c r="BR394" s="247" t="str">
        <f t="shared" si="126"/>
        <v>-</v>
      </c>
      <c r="BS394" s="247" t="str">
        <f t="shared" si="127"/>
        <v>-</v>
      </c>
      <c r="BT394" s="247" t="str">
        <f t="shared" si="128"/>
        <v>-</v>
      </c>
      <c r="BU394" s="247">
        <f t="shared" si="143"/>
        <v>0</v>
      </c>
      <c r="BV394" s="247" t="str">
        <f t="shared" si="144"/>
        <v>-</v>
      </c>
      <c r="BW394" s="232"/>
      <c r="CF394" s="232"/>
    </row>
    <row r="395" spans="1:84" ht="12.75" customHeight="1" x14ac:dyDescent="0.2">
      <c r="A395" s="240"/>
      <c r="B395" s="228">
        <v>372</v>
      </c>
      <c r="C395" s="137"/>
      <c r="D395" s="65"/>
      <c r="E395" s="241" t="str">
        <f>IF(ISBLANK(D395), "", VLOOKUP(D395, Z!$A$2:$C$4127, 3, FALSE))</f>
        <v/>
      </c>
      <c r="F395" s="138"/>
      <c r="G395" s="120"/>
      <c r="H395" s="120"/>
      <c r="I395" s="120"/>
      <c r="J395" s="120"/>
      <c r="K395" s="139"/>
      <c r="L395" s="168"/>
      <c r="M395" s="139"/>
      <c r="N395" s="139"/>
      <c r="O395" s="242">
        <f t="shared" si="124"/>
        <v>0</v>
      </c>
      <c r="P395" s="139"/>
      <c r="Q395" s="242">
        <f t="shared" si="129"/>
        <v>0</v>
      </c>
      <c r="R395" s="242" t="str">
        <f t="shared" si="130"/>
        <v>-</v>
      </c>
      <c r="S395" s="140"/>
      <c r="T395" s="141"/>
      <c r="U395" s="120"/>
      <c r="V395" s="139"/>
      <c r="W395" s="166"/>
      <c r="X395" s="243">
        <f t="shared" si="131"/>
        <v>0</v>
      </c>
      <c r="Y395" s="140"/>
      <c r="Z395" s="141"/>
      <c r="AA395" s="139"/>
      <c r="AB395" s="120"/>
      <c r="AC395" s="139"/>
      <c r="AD395" s="166"/>
      <c r="AE395" s="243">
        <f t="shared" si="132"/>
        <v>0</v>
      </c>
      <c r="AF395" s="142"/>
      <c r="AG395" s="137"/>
      <c r="AH395" s="65"/>
      <c r="AI395" s="241" t="str">
        <f>IF(ISBLANK(AH395), "", VLOOKUP(AH395, Z!$A$2:$C$4127, 3, FALSE))</f>
        <v/>
      </c>
      <c r="AJ395" s="143"/>
      <c r="AK395" s="244">
        <f t="shared" si="133"/>
        <v>0</v>
      </c>
      <c r="AL395" s="232"/>
      <c r="AM395" s="242">
        <f t="shared" si="134"/>
        <v>0</v>
      </c>
      <c r="AN395" s="228">
        <f>15</f>
        <v>15</v>
      </c>
      <c r="AO395" s="228">
        <v>0.75</v>
      </c>
      <c r="AP395" s="242" t="str">
        <f t="shared" si="135"/>
        <v>-</v>
      </c>
      <c r="AQ395" s="242" t="str">
        <f t="shared" si="136"/>
        <v>-</v>
      </c>
      <c r="AR395" s="245" t="str" cm="1">
        <f t="array" ref="AR395">IF($AM$20="A",
IFERROR(INDEX($BZ$33:$CC$35, $BQ395,), "-"),
IFERROR(INDEX(($BZ$26:$CC$28,$BZ$29:$CC$31), $BQ395, , $BR395), "-"))</f>
        <v>-</v>
      </c>
      <c r="AS395" s="245"/>
      <c r="AT395" s="245"/>
      <c r="AU395" s="245"/>
      <c r="AV395" s="246" t="str" cm="1">
        <f t="array" ref="AV395">IF($AM$20="A",
IFERROR(INDEX($CE$33:$CE$35, $BQ395), "-"),
IFERROR(INDEX(($CE$26:$CE$28, $CE$29:$CE$31), $BQ395, , $BR395), "-"))</f>
        <v>-</v>
      </c>
      <c r="AW395" s="242" t="str">
        <f t="shared" si="137"/>
        <v>-</v>
      </c>
      <c r="AX395" s="242" t="str">
        <f t="shared" si="137"/>
        <v>-</v>
      </c>
      <c r="AY395" s="242" t="str">
        <f t="shared" si="137"/>
        <v>-</v>
      </c>
      <c r="AZ395" s="242" t="str">
        <f t="shared" si="137"/>
        <v>-</v>
      </c>
      <c r="BA395" s="242" t="str">
        <f t="shared" si="138"/>
        <v>-</v>
      </c>
      <c r="BB395" s="242" t="str">
        <f t="shared" si="138"/>
        <v>-</v>
      </c>
      <c r="BC395" s="242" t="str">
        <f t="shared" si="138"/>
        <v>-</v>
      </c>
      <c r="BD395" s="242" t="str">
        <f t="shared" si="138"/>
        <v>-</v>
      </c>
      <c r="BE395" s="242" t="str">
        <f t="shared" si="139"/>
        <v>-</v>
      </c>
      <c r="BF395" s="242" t="str">
        <f t="shared" si="139"/>
        <v>-</v>
      </c>
      <c r="BG395" s="242" t="str">
        <f t="shared" si="139"/>
        <v>-</v>
      </c>
      <c r="BH395" s="242" t="str">
        <f t="shared" si="139"/>
        <v>-</v>
      </c>
      <c r="BI395" s="242" t="str">
        <f t="shared" si="140"/>
        <v>-</v>
      </c>
      <c r="BJ395" s="242" t="str">
        <f t="shared" si="140"/>
        <v>-</v>
      </c>
      <c r="BK395" s="242" t="str">
        <f t="shared" si="140"/>
        <v>-</v>
      </c>
      <c r="BL395" s="242" t="str">
        <f t="shared" si="140"/>
        <v>-</v>
      </c>
      <c r="BM395" s="245" t="str" cm="1">
        <f t="array" ref="BM395">IFERROR(INDEX($CD$38:$CD$41, $BT395), "-")</f>
        <v>-</v>
      </c>
      <c r="BN395" s="242" t="str" cm="1">
        <f t="array" ref="BN395">IFERROR(INDEX($CD$38:$CD$41, $BS395), "-")</f>
        <v>-</v>
      </c>
      <c r="BO395" s="242">
        <f t="shared" si="141"/>
        <v>0</v>
      </c>
      <c r="BP395" s="242">
        <f t="shared" si="142"/>
        <v>0</v>
      </c>
      <c r="BQ395" s="247" t="str">
        <f t="shared" si="125"/>
        <v>-</v>
      </c>
      <c r="BR395" s="247" t="str">
        <f t="shared" si="126"/>
        <v>-</v>
      </c>
      <c r="BS395" s="247" t="str">
        <f t="shared" si="127"/>
        <v>-</v>
      </c>
      <c r="BT395" s="247" t="str">
        <f t="shared" si="128"/>
        <v>-</v>
      </c>
      <c r="BU395" s="247">
        <f t="shared" si="143"/>
        <v>0</v>
      </c>
      <c r="BV395" s="247" t="str">
        <f t="shared" si="144"/>
        <v>-</v>
      </c>
      <c r="BW395" s="232"/>
      <c r="CF395" s="232"/>
    </row>
    <row r="396" spans="1:84" ht="12.75" customHeight="1" x14ac:dyDescent="0.2">
      <c r="A396" s="240"/>
      <c r="B396" s="228">
        <v>373</v>
      </c>
      <c r="C396" s="137"/>
      <c r="D396" s="65"/>
      <c r="E396" s="241" t="str">
        <f>IF(ISBLANK(D396), "", VLOOKUP(D396, Z!$A$2:$C$4127, 3, FALSE))</f>
        <v/>
      </c>
      <c r="F396" s="138"/>
      <c r="G396" s="120"/>
      <c r="H396" s="120"/>
      <c r="I396" s="120"/>
      <c r="J396" s="120"/>
      <c r="K396" s="139"/>
      <c r="L396" s="168"/>
      <c r="M396" s="139"/>
      <c r="N396" s="139"/>
      <c r="O396" s="242">
        <f t="shared" si="124"/>
        <v>0</v>
      </c>
      <c r="P396" s="139"/>
      <c r="Q396" s="242">
        <f t="shared" si="129"/>
        <v>0</v>
      </c>
      <c r="R396" s="242" t="str">
        <f t="shared" si="130"/>
        <v>-</v>
      </c>
      <c r="S396" s="140"/>
      <c r="T396" s="141"/>
      <c r="U396" s="120"/>
      <c r="V396" s="139"/>
      <c r="W396" s="166"/>
      <c r="X396" s="243">
        <f t="shared" si="131"/>
        <v>0</v>
      </c>
      <c r="Y396" s="140"/>
      <c r="Z396" s="141"/>
      <c r="AA396" s="139"/>
      <c r="AB396" s="120"/>
      <c r="AC396" s="139"/>
      <c r="AD396" s="166"/>
      <c r="AE396" s="243">
        <f t="shared" si="132"/>
        <v>0</v>
      </c>
      <c r="AF396" s="142"/>
      <c r="AG396" s="137"/>
      <c r="AH396" s="65"/>
      <c r="AI396" s="241" t="str">
        <f>IF(ISBLANK(AH396), "", VLOOKUP(AH396, Z!$A$2:$C$4127, 3, FALSE))</f>
        <v/>
      </c>
      <c r="AJ396" s="143"/>
      <c r="AK396" s="244">
        <f t="shared" si="133"/>
        <v>0</v>
      </c>
      <c r="AL396" s="232"/>
      <c r="AM396" s="242">
        <f t="shared" si="134"/>
        <v>0</v>
      </c>
      <c r="AN396" s="228">
        <f>15</f>
        <v>15</v>
      </c>
      <c r="AO396" s="228">
        <v>0.75</v>
      </c>
      <c r="AP396" s="242" t="str">
        <f t="shared" si="135"/>
        <v>-</v>
      </c>
      <c r="AQ396" s="242" t="str">
        <f t="shared" si="136"/>
        <v>-</v>
      </c>
      <c r="AR396" s="245" t="str" cm="1">
        <f t="array" ref="AR396">IF($AM$20="A",
IFERROR(INDEX($BZ$33:$CC$35, $BQ396,), "-"),
IFERROR(INDEX(($BZ$26:$CC$28,$BZ$29:$CC$31), $BQ396, , $BR396), "-"))</f>
        <v>-</v>
      </c>
      <c r="AS396" s="245"/>
      <c r="AT396" s="245"/>
      <c r="AU396" s="245"/>
      <c r="AV396" s="246" t="str" cm="1">
        <f t="array" ref="AV396">IF($AM$20="A",
IFERROR(INDEX($CE$33:$CE$35, $BQ396), "-"),
IFERROR(INDEX(($CE$26:$CE$28, $CE$29:$CE$31), $BQ396, , $BR396), "-"))</f>
        <v>-</v>
      </c>
      <c r="AW396" s="242" t="str">
        <f t="shared" si="137"/>
        <v>-</v>
      </c>
      <c r="AX396" s="242" t="str">
        <f t="shared" si="137"/>
        <v>-</v>
      </c>
      <c r="AY396" s="242" t="str">
        <f t="shared" si="137"/>
        <v>-</v>
      </c>
      <c r="AZ396" s="242" t="str">
        <f t="shared" si="137"/>
        <v>-</v>
      </c>
      <c r="BA396" s="242" t="str">
        <f t="shared" si="138"/>
        <v>-</v>
      </c>
      <c r="BB396" s="242" t="str">
        <f t="shared" si="138"/>
        <v>-</v>
      </c>
      <c r="BC396" s="242" t="str">
        <f t="shared" si="138"/>
        <v>-</v>
      </c>
      <c r="BD396" s="242" t="str">
        <f t="shared" si="138"/>
        <v>-</v>
      </c>
      <c r="BE396" s="242" t="str">
        <f t="shared" si="139"/>
        <v>-</v>
      </c>
      <c r="BF396" s="242" t="str">
        <f t="shared" si="139"/>
        <v>-</v>
      </c>
      <c r="BG396" s="242" t="str">
        <f t="shared" si="139"/>
        <v>-</v>
      </c>
      <c r="BH396" s="242" t="str">
        <f t="shared" si="139"/>
        <v>-</v>
      </c>
      <c r="BI396" s="242" t="str">
        <f t="shared" si="140"/>
        <v>-</v>
      </c>
      <c r="BJ396" s="242" t="str">
        <f t="shared" si="140"/>
        <v>-</v>
      </c>
      <c r="BK396" s="242" t="str">
        <f t="shared" si="140"/>
        <v>-</v>
      </c>
      <c r="BL396" s="242" t="str">
        <f t="shared" si="140"/>
        <v>-</v>
      </c>
      <c r="BM396" s="245" t="str" cm="1">
        <f t="array" ref="BM396">IFERROR(INDEX($CD$38:$CD$41, $BT396), "-")</f>
        <v>-</v>
      </c>
      <c r="BN396" s="242" t="str" cm="1">
        <f t="array" ref="BN396">IFERROR(INDEX($CD$38:$CD$41, $BS396), "-")</f>
        <v>-</v>
      </c>
      <c r="BO396" s="242">
        <f t="shared" si="141"/>
        <v>0</v>
      </c>
      <c r="BP396" s="242">
        <f t="shared" si="142"/>
        <v>0</v>
      </c>
      <c r="BQ396" s="247" t="str">
        <f t="shared" si="125"/>
        <v>-</v>
      </c>
      <c r="BR396" s="247" t="str">
        <f t="shared" si="126"/>
        <v>-</v>
      </c>
      <c r="BS396" s="247" t="str">
        <f t="shared" si="127"/>
        <v>-</v>
      </c>
      <c r="BT396" s="247" t="str">
        <f t="shared" si="128"/>
        <v>-</v>
      </c>
      <c r="BU396" s="247">
        <f t="shared" si="143"/>
        <v>0</v>
      </c>
      <c r="BV396" s="247" t="str">
        <f t="shared" si="144"/>
        <v>-</v>
      </c>
      <c r="BW396" s="232"/>
      <c r="CF396" s="232"/>
    </row>
    <row r="397" spans="1:84" ht="12.75" customHeight="1" x14ac:dyDescent="0.2">
      <c r="A397" s="240"/>
      <c r="B397" s="228">
        <v>374</v>
      </c>
      <c r="C397" s="137"/>
      <c r="D397" s="65"/>
      <c r="E397" s="241" t="str">
        <f>IF(ISBLANK(D397), "", VLOOKUP(D397, Z!$A$2:$C$4127, 3, FALSE))</f>
        <v/>
      </c>
      <c r="F397" s="138"/>
      <c r="G397" s="120"/>
      <c r="H397" s="120"/>
      <c r="I397" s="120"/>
      <c r="J397" s="120"/>
      <c r="K397" s="139"/>
      <c r="L397" s="168"/>
      <c r="M397" s="139"/>
      <c r="N397" s="139"/>
      <c r="O397" s="242">
        <f t="shared" si="124"/>
        <v>0</v>
      </c>
      <c r="P397" s="139"/>
      <c r="Q397" s="242">
        <f t="shared" si="129"/>
        <v>0</v>
      </c>
      <c r="R397" s="242" t="str">
        <f t="shared" si="130"/>
        <v>-</v>
      </c>
      <c r="S397" s="140"/>
      <c r="T397" s="141"/>
      <c r="U397" s="120"/>
      <c r="V397" s="139"/>
      <c r="W397" s="166"/>
      <c r="X397" s="243">
        <f t="shared" si="131"/>
        <v>0</v>
      </c>
      <c r="Y397" s="140"/>
      <c r="Z397" s="141"/>
      <c r="AA397" s="139"/>
      <c r="AB397" s="120"/>
      <c r="AC397" s="139"/>
      <c r="AD397" s="166"/>
      <c r="AE397" s="243">
        <f t="shared" si="132"/>
        <v>0</v>
      </c>
      <c r="AF397" s="142"/>
      <c r="AG397" s="137"/>
      <c r="AH397" s="65"/>
      <c r="AI397" s="241" t="str">
        <f>IF(ISBLANK(AH397), "", VLOOKUP(AH397, Z!$A$2:$C$4127, 3, FALSE))</f>
        <v/>
      </c>
      <c r="AJ397" s="143"/>
      <c r="AK397" s="244">
        <f t="shared" si="133"/>
        <v>0</v>
      </c>
      <c r="AL397" s="232"/>
      <c r="AM397" s="242">
        <f t="shared" si="134"/>
        <v>0</v>
      </c>
      <c r="AN397" s="228">
        <f>15</f>
        <v>15</v>
      </c>
      <c r="AO397" s="228">
        <v>0.75</v>
      </c>
      <c r="AP397" s="242" t="str">
        <f t="shared" si="135"/>
        <v>-</v>
      </c>
      <c r="AQ397" s="242" t="str">
        <f t="shared" si="136"/>
        <v>-</v>
      </c>
      <c r="AR397" s="245" t="str" cm="1">
        <f t="array" ref="AR397">IF($AM$20="A",
IFERROR(INDEX($BZ$33:$CC$35, $BQ397,), "-"),
IFERROR(INDEX(($BZ$26:$CC$28,$BZ$29:$CC$31), $BQ397, , $BR397), "-"))</f>
        <v>-</v>
      </c>
      <c r="AS397" s="245"/>
      <c r="AT397" s="245"/>
      <c r="AU397" s="245"/>
      <c r="AV397" s="246" t="str" cm="1">
        <f t="array" ref="AV397">IF($AM$20="A",
IFERROR(INDEX($CE$33:$CE$35, $BQ397), "-"),
IFERROR(INDEX(($CE$26:$CE$28, $CE$29:$CE$31), $BQ397, , $BR397), "-"))</f>
        <v>-</v>
      </c>
      <c r="AW397" s="242" t="str">
        <f t="shared" si="137"/>
        <v>-</v>
      </c>
      <c r="AX397" s="242" t="str">
        <f t="shared" si="137"/>
        <v>-</v>
      </c>
      <c r="AY397" s="242" t="str">
        <f t="shared" si="137"/>
        <v>-</v>
      </c>
      <c r="AZ397" s="242" t="str">
        <f t="shared" si="137"/>
        <v>-</v>
      </c>
      <c r="BA397" s="242" t="str">
        <f t="shared" si="138"/>
        <v>-</v>
      </c>
      <c r="BB397" s="242" t="str">
        <f t="shared" si="138"/>
        <v>-</v>
      </c>
      <c r="BC397" s="242" t="str">
        <f t="shared" si="138"/>
        <v>-</v>
      </c>
      <c r="BD397" s="242" t="str">
        <f t="shared" si="138"/>
        <v>-</v>
      </c>
      <c r="BE397" s="242" t="str">
        <f t="shared" si="139"/>
        <v>-</v>
      </c>
      <c r="BF397" s="242" t="str">
        <f t="shared" si="139"/>
        <v>-</v>
      </c>
      <c r="BG397" s="242" t="str">
        <f t="shared" si="139"/>
        <v>-</v>
      </c>
      <c r="BH397" s="242" t="str">
        <f t="shared" si="139"/>
        <v>-</v>
      </c>
      <c r="BI397" s="242" t="str">
        <f t="shared" si="140"/>
        <v>-</v>
      </c>
      <c r="BJ397" s="242" t="str">
        <f t="shared" si="140"/>
        <v>-</v>
      </c>
      <c r="BK397" s="242" t="str">
        <f t="shared" si="140"/>
        <v>-</v>
      </c>
      <c r="BL397" s="242" t="str">
        <f t="shared" si="140"/>
        <v>-</v>
      </c>
      <c r="BM397" s="245" t="str" cm="1">
        <f t="array" ref="BM397">IFERROR(INDEX($CD$38:$CD$41, $BT397), "-")</f>
        <v>-</v>
      </c>
      <c r="BN397" s="242" t="str" cm="1">
        <f t="array" ref="BN397">IFERROR(INDEX($CD$38:$CD$41, $BS397), "-")</f>
        <v>-</v>
      </c>
      <c r="BO397" s="242">
        <f t="shared" si="141"/>
        <v>0</v>
      </c>
      <c r="BP397" s="242">
        <f t="shared" si="142"/>
        <v>0</v>
      </c>
      <c r="BQ397" s="247" t="str">
        <f t="shared" si="125"/>
        <v>-</v>
      </c>
      <c r="BR397" s="247" t="str">
        <f t="shared" si="126"/>
        <v>-</v>
      </c>
      <c r="BS397" s="247" t="str">
        <f t="shared" si="127"/>
        <v>-</v>
      </c>
      <c r="BT397" s="247" t="str">
        <f t="shared" si="128"/>
        <v>-</v>
      </c>
      <c r="BU397" s="247">
        <f t="shared" si="143"/>
        <v>0</v>
      </c>
      <c r="BV397" s="247" t="str">
        <f t="shared" si="144"/>
        <v>-</v>
      </c>
      <c r="BW397" s="232"/>
      <c r="CF397" s="232"/>
    </row>
    <row r="398" spans="1:84" ht="12.75" customHeight="1" x14ac:dyDescent="0.2">
      <c r="A398" s="240"/>
      <c r="B398" s="228">
        <v>375</v>
      </c>
      <c r="C398" s="137"/>
      <c r="D398" s="65"/>
      <c r="E398" s="241" t="str">
        <f>IF(ISBLANK(D398), "", VLOOKUP(D398, Z!$A$2:$C$4127, 3, FALSE))</f>
        <v/>
      </c>
      <c r="F398" s="138"/>
      <c r="G398" s="120"/>
      <c r="H398" s="120"/>
      <c r="I398" s="120"/>
      <c r="J398" s="120"/>
      <c r="K398" s="139"/>
      <c r="L398" s="168"/>
      <c r="M398" s="139"/>
      <c r="N398" s="139"/>
      <c r="O398" s="242">
        <f t="shared" si="124"/>
        <v>0</v>
      </c>
      <c r="P398" s="139"/>
      <c r="Q398" s="242">
        <f t="shared" si="129"/>
        <v>0</v>
      </c>
      <c r="R398" s="242" t="str">
        <f t="shared" si="130"/>
        <v>-</v>
      </c>
      <c r="S398" s="140"/>
      <c r="T398" s="141"/>
      <c r="U398" s="120"/>
      <c r="V398" s="139"/>
      <c r="W398" s="166"/>
      <c r="X398" s="243">
        <f t="shared" si="131"/>
        <v>0</v>
      </c>
      <c r="Y398" s="140"/>
      <c r="Z398" s="141"/>
      <c r="AA398" s="139"/>
      <c r="AB398" s="120"/>
      <c r="AC398" s="139"/>
      <c r="AD398" s="166"/>
      <c r="AE398" s="243">
        <f t="shared" si="132"/>
        <v>0</v>
      </c>
      <c r="AF398" s="142"/>
      <c r="AG398" s="137"/>
      <c r="AH398" s="65"/>
      <c r="AI398" s="241" t="str">
        <f>IF(ISBLANK(AH398), "", VLOOKUP(AH398, Z!$A$2:$C$4127, 3, FALSE))</f>
        <v/>
      </c>
      <c r="AJ398" s="143"/>
      <c r="AK398" s="244">
        <f t="shared" si="133"/>
        <v>0</v>
      </c>
      <c r="AL398" s="232"/>
      <c r="AM398" s="242">
        <f t="shared" si="134"/>
        <v>0</v>
      </c>
      <c r="AN398" s="228">
        <f>15</f>
        <v>15</v>
      </c>
      <c r="AO398" s="228">
        <v>0.75</v>
      </c>
      <c r="AP398" s="242" t="str">
        <f t="shared" si="135"/>
        <v>-</v>
      </c>
      <c r="AQ398" s="242" t="str">
        <f t="shared" si="136"/>
        <v>-</v>
      </c>
      <c r="AR398" s="245" t="str" cm="1">
        <f t="array" ref="AR398">IF($AM$20="A",
IFERROR(INDEX($BZ$33:$CC$35, $BQ398,), "-"),
IFERROR(INDEX(($BZ$26:$CC$28,$BZ$29:$CC$31), $BQ398, , $BR398), "-"))</f>
        <v>-</v>
      </c>
      <c r="AS398" s="245"/>
      <c r="AT398" s="245"/>
      <c r="AU398" s="245"/>
      <c r="AV398" s="246" t="str" cm="1">
        <f t="array" ref="AV398">IF($AM$20="A",
IFERROR(INDEX($CE$33:$CE$35, $BQ398), "-"),
IFERROR(INDEX(($CE$26:$CE$28, $CE$29:$CE$31), $BQ398, , $BR398), "-"))</f>
        <v>-</v>
      </c>
      <c r="AW398" s="242" t="str">
        <f t="shared" si="137"/>
        <v>-</v>
      </c>
      <c r="AX398" s="242" t="str">
        <f t="shared" si="137"/>
        <v>-</v>
      </c>
      <c r="AY398" s="242" t="str">
        <f t="shared" si="137"/>
        <v>-</v>
      </c>
      <c r="AZ398" s="242" t="str">
        <f t="shared" si="137"/>
        <v>-</v>
      </c>
      <c r="BA398" s="242" t="str">
        <f t="shared" si="138"/>
        <v>-</v>
      </c>
      <c r="BB398" s="242" t="str">
        <f t="shared" si="138"/>
        <v>-</v>
      </c>
      <c r="BC398" s="242" t="str">
        <f t="shared" si="138"/>
        <v>-</v>
      </c>
      <c r="BD398" s="242" t="str">
        <f t="shared" si="138"/>
        <v>-</v>
      </c>
      <c r="BE398" s="242" t="str">
        <f t="shared" si="139"/>
        <v>-</v>
      </c>
      <c r="BF398" s="242" t="str">
        <f t="shared" si="139"/>
        <v>-</v>
      </c>
      <c r="BG398" s="242" t="str">
        <f t="shared" si="139"/>
        <v>-</v>
      </c>
      <c r="BH398" s="242" t="str">
        <f t="shared" si="139"/>
        <v>-</v>
      </c>
      <c r="BI398" s="242" t="str">
        <f t="shared" si="140"/>
        <v>-</v>
      </c>
      <c r="BJ398" s="242" t="str">
        <f t="shared" si="140"/>
        <v>-</v>
      </c>
      <c r="BK398" s="242" t="str">
        <f t="shared" si="140"/>
        <v>-</v>
      </c>
      <c r="BL398" s="242" t="str">
        <f t="shared" si="140"/>
        <v>-</v>
      </c>
      <c r="BM398" s="245" t="str" cm="1">
        <f t="array" ref="BM398">IFERROR(INDEX($CD$38:$CD$41, $BT398), "-")</f>
        <v>-</v>
      </c>
      <c r="BN398" s="242" t="str" cm="1">
        <f t="array" ref="BN398">IFERROR(INDEX($CD$38:$CD$41, $BS398), "-")</f>
        <v>-</v>
      </c>
      <c r="BO398" s="242">
        <f t="shared" si="141"/>
        <v>0</v>
      </c>
      <c r="BP398" s="242">
        <f t="shared" si="142"/>
        <v>0</v>
      </c>
      <c r="BQ398" s="247" t="str">
        <f t="shared" si="125"/>
        <v>-</v>
      </c>
      <c r="BR398" s="247" t="str">
        <f t="shared" si="126"/>
        <v>-</v>
      </c>
      <c r="BS398" s="247" t="str">
        <f t="shared" si="127"/>
        <v>-</v>
      </c>
      <c r="BT398" s="247" t="str">
        <f t="shared" si="128"/>
        <v>-</v>
      </c>
      <c r="BU398" s="247">
        <f t="shared" si="143"/>
        <v>0</v>
      </c>
      <c r="BV398" s="247" t="str">
        <f t="shared" si="144"/>
        <v>-</v>
      </c>
      <c r="BW398" s="232"/>
      <c r="CF398" s="232"/>
    </row>
    <row r="399" spans="1:84" ht="12.75" customHeight="1" x14ac:dyDescent="0.2">
      <c r="A399" s="240"/>
      <c r="B399" s="228">
        <v>376</v>
      </c>
      <c r="C399" s="137"/>
      <c r="D399" s="65"/>
      <c r="E399" s="241" t="str">
        <f>IF(ISBLANK(D399), "", VLOOKUP(D399, Z!$A$2:$C$4127, 3, FALSE))</f>
        <v/>
      </c>
      <c r="F399" s="138"/>
      <c r="G399" s="120"/>
      <c r="H399" s="120"/>
      <c r="I399" s="120"/>
      <c r="J399" s="120"/>
      <c r="K399" s="139"/>
      <c r="L399" s="168"/>
      <c r="M399" s="139"/>
      <c r="N399" s="139"/>
      <c r="O399" s="242">
        <f t="shared" si="124"/>
        <v>0</v>
      </c>
      <c r="P399" s="139"/>
      <c r="Q399" s="242">
        <f t="shared" si="129"/>
        <v>0</v>
      </c>
      <c r="R399" s="242" t="str">
        <f t="shared" si="130"/>
        <v>-</v>
      </c>
      <c r="S399" s="140"/>
      <c r="T399" s="141"/>
      <c r="U399" s="120"/>
      <c r="V399" s="139"/>
      <c r="W399" s="166"/>
      <c r="X399" s="243">
        <f t="shared" si="131"/>
        <v>0</v>
      </c>
      <c r="Y399" s="140"/>
      <c r="Z399" s="141"/>
      <c r="AA399" s="139"/>
      <c r="AB399" s="120"/>
      <c r="AC399" s="139"/>
      <c r="AD399" s="166"/>
      <c r="AE399" s="243">
        <f t="shared" si="132"/>
        <v>0</v>
      </c>
      <c r="AF399" s="142"/>
      <c r="AG399" s="137"/>
      <c r="AH399" s="65"/>
      <c r="AI399" s="241" t="str">
        <f>IF(ISBLANK(AH399), "", VLOOKUP(AH399, Z!$A$2:$C$4127, 3, FALSE))</f>
        <v/>
      </c>
      <c r="AJ399" s="143"/>
      <c r="AK399" s="244">
        <f t="shared" si="133"/>
        <v>0</v>
      </c>
      <c r="AL399" s="232"/>
      <c r="AM399" s="242">
        <f t="shared" si="134"/>
        <v>0</v>
      </c>
      <c r="AN399" s="228">
        <f>15</f>
        <v>15</v>
      </c>
      <c r="AO399" s="228">
        <v>0.75</v>
      </c>
      <c r="AP399" s="242" t="str">
        <f t="shared" si="135"/>
        <v>-</v>
      </c>
      <c r="AQ399" s="242" t="str">
        <f t="shared" si="136"/>
        <v>-</v>
      </c>
      <c r="AR399" s="245" t="str" cm="1">
        <f t="array" ref="AR399">IF($AM$20="A",
IFERROR(INDEX($BZ$33:$CC$35, $BQ399,), "-"),
IFERROR(INDEX(($BZ$26:$CC$28,$BZ$29:$CC$31), $BQ399, , $BR399), "-"))</f>
        <v>-</v>
      </c>
      <c r="AS399" s="245"/>
      <c r="AT399" s="245"/>
      <c r="AU399" s="245"/>
      <c r="AV399" s="246" t="str" cm="1">
        <f t="array" ref="AV399">IF($AM$20="A",
IFERROR(INDEX($CE$33:$CE$35, $BQ399), "-"),
IFERROR(INDEX(($CE$26:$CE$28, $CE$29:$CE$31), $BQ399, , $BR399), "-"))</f>
        <v>-</v>
      </c>
      <c r="AW399" s="242" t="str">
        <f t="shared" si="137"/>
        <v>-</v>
      </c>
      <c r="AX399" s="242" t="str">
        <f t="shared" si="137"/>
        <v>-</v>
      </c>
      <c r="AY399" s="242" t="str">
        <f t="shared" si="137"/>
        <v>-</v>
      </c>
      <c r="AZ399" s="242" t="str">
        <f t="shared" si="137"/>
        <v>-</v>
      </c>
      <c r="BA399" s="242" t="str">
        <f t="shared" si="138"/>
        <v>-</v>
      </c>
      <c r="BB399" s="242" t="str">
        <f t="shared" si="138"/>
        <v>-</v>
      </c>
      <c r="BC399" s="242" t="str">
        <f t="shared" si="138"/>
        <v>-</v>
      </c>
      <c r="BD399" s="242" t="str">
        <f t="shared" si="138"/>
        <v>-</v>
      </c>
      <c r="BE399" s="242" t="str">
        <f t="shared" si="139"/>
        <v>-</v>
      </c>
      <c r="BF399" s="242" t="str">
        <f t="shared" si="139"/>
        <v>-</v>
      </c>
      <c r="BG399" s="242" t="str">
        <f t="shared" si="139"/>
        <v>-</v>
      </c>
      <c r="BH399" s="242" t="str">
        <f t="shared" si="139"/>
        <v>-</v>
      </c>
      <c r="BI399" s="242" t="str">
        <f t="shared" si="140"/>
        <v>-</v>
      </c>
      <c r="BJ399" s="242" t="str">
        <f t="shared" si="140"/>
        <v>-</v>
      </c>
      <c r="BK399" s="242" t="str">
        <f t="shared" si="140"/>
        <v>-</v>
      </c>
      <c r="BL399" s="242" t="str">
        <f t="shared" si="140"/>
        <v>-</v>
      </c>
      <c r="BM399" s="245" t="str" cm="1">
        <f t="array" ref="BM399">IFERROR(INDEX($CD$38:$CD$41, $BT399), "-")</f>
        <v>-</v>
      </c>
      <c r="BN399" s="242" t="str" cm="1">
        <f t="array" ref="BN399">IFERROR(INDEX($CD$38:$CD$41, $BS399), "-")</f>
        <v>-</v>
      </c>
      <c r="BO399" s="242">
        <f t="shared" si="141"/>
        <v>0</v>
      </c>
      <c r="BP399" s="242">
        <f t="shared" si="142"/>
        <v>0</v>
      </c>
      <c r="BQ399" s="247" t="str">
        <f t="shared" si="125"/>
        <v>-</v>
      </c>
      <c r="BR399" s="247" t="str">
        <f t="shared" si="126"/>
        <v>-</v>
      </c>
      <c r="BS399" s="247" t="str">
        <f t="shared" si="127"/>
        <v>-</v>
      </c>
      <c r="BT399" s="247" t="str">
        <f t="shared" si="128"/>
        <v>-</v>
      </c>
      <c r="BU399" s="247">
        <f t="shared" si="143"/>
        <v>0</v>
      </c>
      <c r="BV399" s="247" t="str">
        <f t="shared" si="144"/>
        <v>-</v>
      </c>
      <c r="BW399" s="232"/>
      <c r="CF399" s="232"/>
    </row>
    <row r="400" spans="1:84" ht="12.75" customHeight="1" x14ac:dyDescent="0.2">
      <c r="A400" s="240"/>
      <c r="B400" s="228">
        <v>377</v>
      </c>
      <c r="C400" s="137"/>
      <c r="D400" s="65"/>
      <c r="E400" s="241" t="str">
        <f>IF(ISBLANK(D400), "", VLOOKUP(D400, Z!$A$2:$C$4127, 3, FALSE))</f>
        <v/>
      </c>
      <c r="F400" s="138"/>
      <c r="G400" s="120"/>
      <c r="H400" s="120"/>
      <c r="I400" s="120"/>
      <c r="J400" s="120"/>
      <c r="K400" s="139"/>
      <c r="L400" s="168"/>
      <c r="M400" s="139"/>
      <c r="N400" s="139"/>
      <c r="O400" s="242">
        <f t="shared" si="124"/>
        <v>0</v>
      </c>
      <c r="P400" s="139"/>
      <c r="Q400" s="242">
        <f t="shared" si="129"/>
        <v>0</v>
      </c>
      <c r="R400" s="242" t="str">
        <f t="shared" si="130"/>
        <v>-</v>
      </c>
      <c r="S400" s="140"/>
      <c r="T400" s="141"/>
      <c r="U400" s="120"/>
      <c r="V400" s="139"/>
      <c r="W400" s="166"/>
      <c r="X400" s="243">
        <f t="shared" si="131"/>
        <v>0</v>
      </c>
      <c r="Y400" s="140"/>
      <c r="Z400" s="141"/>
      <c r="AA400" s="139"/>
      <c r="AB400" s="120"/>
      <c r="AC400" s="139"/>
      <c r="AD400" s="166"/>
      <c r="AE400" s="243">
        <f t="shared" si="132"/>
        <v>0</v>
      </c>
      <c r="AF400" s="142"/>
      <c r="AG400" s="137"/>
      <c r="AH400" s="65"/>
      <c r="AI400" s="241" t="str">
        <f>IF(ISBLANK(AH400), "", VLOOKUP(AH400, Z!$A$2:$C$4127, 3, FALSE))</f>
        <v/>
      </c>
      <c r="AJ400" s="143"/>
      <c r="AK400" s="244">
        <f t="shared" si="133"/>
        <v>0</v>
      </c>
      <c r="AL400" s="232"/>
      <c r="AM400" s="242">
        <f t="shared" si="134"/>
        <v>0</v>
      </c>
      <c r="AN400" s="228">
        <f>15</f>
        <v>15</v>
      </c>
      <c r="AO400" s="228">
        <v>0.75</v>
      </c>
      <c r="AP400" s="242" t="str">
        <f t="shared" si="135"/>
        <v>-</v>
      </c>
      <c r="AQ400" s="242" t="str">
        <f t="shared" si="136"/>
        <v>-</v>
      </c>
      <c r="AR400" s="245" t="str" cm="1">
        <f t="array" ref="AR400">IF($AM$20="A",
IFERROR(INDEX($BZ$33:$CC$35, $BQ400,), "-"),
IFERROR(INDEX(($BZ$26:$CC$28,$BZ$29:$CC$31), $BQ400, , $BR400), "-"))</f>
        <v>-</v>
      </c>
      <c r="AS400" s="245"/>
      <c r="AT400" s="245"/>
      <c r="AU400" s="245"/>
      <c r="AV400" s="246" t="str" cm="1">
        <f t="array" ref="AV400">IF($AM$20="A",
IFERROR(INDEX($CE$33:$CE$35, $BQ400), "-"),
IFERROR(INDEX(($CE$26:$CE$28, $CE$29:$CE$31), $BQ400, , $BR400), "-"))</f>
        <v>-</v>
      </c>
      <c r="AW400" s="242" t="str">
        <f t="shared" si="137"/>
        <v>-</v>
      </c>
      <c r="AX400" s="242" t="str">
        <f t="shared" si="137"/>
        <v>-</v>
      </c>
      <c r="AY400" s="242" t="str">
        <f t="shared" si="137"/>
        <v>-</v>
      </c>
      <c r="AZ400" s="242" t="str">
        <f t="shared" si="137"/>
        <v>-</v>
      </c>
      <c r="BA400" s="242" t="str">
        <f t="shared" si="138"/>
        <v>-</v>
      </c>
      <c r="BB400" s="242" t="str">
        <f t="shared" si="138"/>
        <v>-</v>
      </c>
      <c r="BC400" s="242" t="str">
        <f t="shared" si="138"/>
        <v>-</v>
      </c>
      <c r="BD400" s="242" t="str">
        <f t="shared" si="138"/>
        <v>-</v>
      </c>
      <c r="BE400" s="242" t="str">
        <f t="shared" si="139"/>
        <v>-</v>
      </c>
      <c r="BF400" s="242" t="str">
        <f t="shared" si="139"/>
        <v>-</v>
      </c>
      <c r="BG400" s="242" t="str">
        <f t="shared" si="139"/>
        <v>-</v>
      </c>
      <c r="BH400" s="242" t="str">
        <f t="shared" si="139"/>
        <v>-</v>
      </c>
      <c r="BI400" s="242" t="str">
        <f t="shared" si="140"/>
        <v>-</v>
      </c>
      <c r="BJ400" s="242" t="str">
        <f t="shared" si="140"/>
        <v>-</v>
      </c>
      <c r="BK400" s="242" t="str">
        <f t="shared" si="140"/>
        <v>-</v>
      </c>
      <c r="BL400" s="242" t="str">
        <f t="shared" si="140"/>
        <v>-</v>
      </c>
      <c r="BM400" s="245" t="str" cm="1">
        <f t="array" ref="BM400">IFERROR(INDEX($CD$38:$CD$41, $BT400), "-")</f>
        <v>-</v>
      </c>
      <c r="BN400" s="242" t="str" cm="1">
        <f t="array" ref="BN400">IFERROR(INDEX($CD$38:$CD$41, $BS400), "-")</f>
        <v>-</v>
      </c>
      <c r="BO400" s="242">
        <f t="shared" si="141"/>
        <v>0</v>
      </c>
      <c r="BP400" s="242">
        <f t="shared" si="142"/>
        <v>0</v>
      </c>
      <c r="BQ400" s="247" t="str">
        <f t="shared" si="125"/>
        <v>-</v>
      </c>
      <c r="BR400" s="247" t="str">
        <f t="shared" si="126"/>
        <v>-</v>
      </c>
      <c r="BS400" s="247" t="str">
        <f t="shared" si="127"/>
        <v>-</v>
      </c>
      <c r="BT400" s="247" t="str">
        <f t="shared" si="128"/>
        <v>-</v>
      </c>
      <c r="BU400" s="247">
        <f t="shared" si="143"/>
        <v>0</v>
      </c>
      <c r="BV400" s="247" t="str">
        <f t="shared" si="144"/>
        <v>-</v>
      </c>
      <c r="BW400" s="232"/>
      <c r="CF400" s="232"/>
    </row>
    <row r="401" spans="1:84" ht="12.75" customHeight="1" x14ac:dyDescent="0.2">
      <c r="A401" s="240"/>
      <c r="B401" s="228">
        <v>378</v>
      </c>
      <c r="C401" s="137"/>
      <c r="D401" s="65"/>
      <c r="E401" s="241" t="str">
        <f>IF(ISBLANK(D401), "", VLOOKUP(D401, Z!$A$2:$C$4127, 3, FALSE))</f>
        <v/>
      </c>
      <c r="F401" s="138"/>
      <c r="G401" s="120"/>
      <c r="H401" s="120"/>
      <c r="I401" s="120"/>
      <c r="J401" s="120"/>
      <c r="K401" s="139"/>
      <c r="L401" s="168"/>
      <c r="M401" s="139"/>
      <c r="N401" s="139"/>
      <c r="O401" s="242">
        <f t="shared" si="124"/>
        <v>0</v>
      </c>
      <c r="P401" s="139"/>
      <c r="Q401" s="242">
        <f t="shared" si="129"/>
        <v>0</v>
      </c>
      <c r="R401" s="242" t="str">
        <f t="shared" si="130"/>
        <v>-</v>
      </c>
      <c r="S401" s="140"/>
      <c r="T401" s="141"/>
      <c r="U401" s="120"/>
      <c r="V401" s="139"/>
      <c r="W401" s="166"/>
      <c r="X401" s="243">
        <f t="shared" si="131"/>
        <v>0</v>
      </c>
      <c r="Y401" s="140"/>
      <c r="Z401" s="141"/>
      <c r="AA401" s="139"/>
      <c r="AB401" s="120"/>
      <c r="AC401" s="139"/>
      <c r="AD401" s="166"/>
      <c r="AE401" s="243">
        <f t="shared" si="132"/>
        <v>0</v>
      </c>
      <c r="AF401" s="142"/>
      <c r="AG401" s="137"/>
      <c r="AH401" s="65"/>
      <c r="AI401" s="241" t="str">
        <f>IF(ISBLANK(AH401), "", VLOOKUP(AH401, Z!$A$2:$C$4127, 3, FALSE))</f>
        <v/>
      </c>
      <c r="AJ401" s="143"/>
      <c r="AK401" s="244">
        <f t="shared" si="133"/>
        <v>0</v>
      </c>
      <c r="AL401" s="232"/>
      <c r="AM401" s="242">
        <f t="shared" si="134"/>
        <v>0</v>
      </c>
      <c r="AN401" s="228">
        <f>15</f>
        <v>15</v>
      </c>
      <c r="AO401" s="228">
        <v>0.75</v>
      </c>
      <c r="AP401" s="242" t="str">
        <f t="shared" si="135"/>
        <v>-</v>
      </c>
      <c r="AQ401" s="242" t="str">
        <f t="shared" si="136"/>
        <v>-</v>
      </c>
      <c r="AR401" s="245" t="str" cm="1">
        <f t="array" ref="AR401">IF($AM$20="A",
IFERROR(INDEX($BZ$33:$CC$35, $BQ401,), "-"),
IFERROR(INDEX(($BZ$26:$CC$28,$BZ$29:$CC$31), $BQ401, , $BR401), "-"))</f>
        <v>-</v>
      </c>
      <c r="AS401" s="245"/>
      <c r="AT401" s="245"/>
      <c r="AU401" s="245"/>
      <c r="AV401" s="246" t="str" cm="1">
        <f t="array" ref="AV401">IF($AM$20="A",
IFERROR(INDEX($CE$33:$CE$35, $BQ401), "-"),
IFERROR(INDEX(($CE$26:$CE$28, $CE$29:$CE$31), $BQ401, , $BR401), "-"))</f>
        <v>-</v>
      </c>
      <c r="AW401" s="242" t="str">
        <f t="shared" si="137"/>
        <v>-</v>
      </c>
      <c r="AX401" s="242" t="str">
        <f t="shared" si="137"/>
        <v>-</v>
      </c>
      <c r="AY401" s="242" t="str">
        <f t="shared" si="137"/>
        <v>-</v>
      </c>
      <c r="AZ401" s="242" t="str">
        <f t="shared" si="137"/>
        <v>-</v>
      </c>
      <c r="BA401" s="242" t="str">
        <f t="shared" si="138"/>
        <v>-</v>
      </c>
      <c r="BB401" s="242" t="str">
        <f t="shared" si="138"/>
        <v>-</v>
      </c>
      <c r="BC401" s="242" t="str">
        <f t="shared" si="138"/>
        <v>-</v>
      </c>
      <c r="BD401" s="242" t="str">
        <f t="shared" si="138"/>
        <v>-</v>
      </c>
      <c r="BE401" s="242" t="str">
        <f t="shared" si="139"/>
        <v>-</v>
      </c>
      <c r="BF401" s="242" t="str">
        <f t="shared" si="139"/>
        <v>-</v>
      </c>
      <c r="BG401" s="242" t="str">
        <f t="shared" si="139"/>
        <v>-</v>
      </c>
      <c r="BH401" s="242" t="str">
        <f t="shared" si="139"/>
        <v>-</v>
      </c>
      <c r="BI401" s="242" t="str">
        <f t="shared" si="140"/>
        <v>-</v>
      </c>
      <c r="BJ401" s="242" t="str">
        <f t="shared" si="140"/>
        <v>-</v>
      </c>
      <c r="BK401" s="242" t="str">
        <f t="shared" si="140"/>
        <v>-</v>
      </c>
      <c r="BL401" s="242" t="str">
        <f t="shared" si="140"/>
        <v>-</v>
      </c>
      <c r="BM401" s="245" t="str" cm="1">
        <f t="array" ref="BM401">IFERROR(INDEX($CD$38:$CD$41, $BT401), "-")</f>
        <v>-</v>
      </c>
      <c r="BN401" s="242" t="str" cm="1">
        <f t="array" ref="BN401">IFERROR(INDEX($CD$38:$CD$41, $BS401), "-")</f>
        <v>-</v>
      </c>
      <c r="BO401" s="242">
        <f t="shared" si="141"/>
        <v>0</v>
      </c>
      <c r="BP401" s="242">
        <f t="shared" si="142"/>
        <v>0</v>
      </c>
      <c r="BQ401" s="247" t="str">
        <f t="shared" si="125"/>
        <v>-</v>
      </c>
      <c r="BR401" s="247" t="str">
        <f t="shared" si="126"/>
        <v>-</v>
      </c>
      <c r="BS401" s="247" t="str">
        <f t="shared" si="127"/>
        <v>-</v>
      </c>
      <c r="BT401" s="247" t="str">
        <f t="shared" si="128"/>
        <v>-</v>
      </c>
      <c r="BU401" s="247">
        <f t="shared" si="143"/>
        <v>0</v>
      </c>
      <c r="BV401" s="247" t="str">
        <f t="shared" si="144"/>
        <v>-</v>
      </c>
      <c r="BW401" s="232"/>
      <c r="CF401" s="232"/>
    </row>
    <row r="402" spans="1:84" ht="12.75" customHeight="1" x14ac:dyDescent="0.2">
      <c r="A402" s="240"/>
      <c r="B402" s="228">
        <v>379</v>
      </c>
      <c r="C402" s="137"/>
      <c r="D402" s="65"/>
      <c r="E402" s="241" t="str">
        <f>IF(ISBLANK(D402), "", VLOOKUP(D402, Z!$A$2:$C$4127, 3, FALSE))</f>
        <v/>
      </c>
      <c r="F402" s="138"/>
      <c r="G402" s="120"/>
      <c r="H402" s="120"/>
      <c r="I402" s="120"/>
      <c r="J402" s="120"/>
      <c r="K402" s="139"/>
      <c r="L402" s="168"/>
      <c r="M402" s="139"/>
      <c r="N402" s="139"/>
      <c r="O402" s="242">
        <f t="shared" si="124"/>
        <v>0</v>
      </c>
      <c r="P402" s="139"/>
      <c r="Q402" s="242">
        <f t="shared" si="129"/>
        <v>0</v>
      </c>
      <c r="R402" s="242" t="str">
        <f t="shared" si="130"/>
        <v>-</v>
      </c>
      <c r="S402" s="140"/>
      <c r="T402" s="141"/>
      <c r="U402" s="120"/>
      <c r="V402" s="139"/>
      <c r="W402" s="166"/>
      <c r="X402" s="243">
        <f t="shared" si="131"/>
        <v>0</v>
      </c>
      <c r="Y402" s="140"/>
      <c r="Z402" s="141"/>
      <c r="AA402" s="139"/>
      <c r="AB402" s="120"/>
      <c r="AC402" s="139"/>
      <c r="AD402" s="166"/>
      <c r="AE402" s="243">
        <f t="shared" si="132"/>
        <v>0</v>
      </c>
      <c r="AF402" s="142"/>
      <c r="AG402" s="137"/>
      <c r="AH402" s="65"/>
      <c r="AI402" s="241" t="str">
        <f>IF(ISBLANK(AH402), "", VLOOKUP(AH402, Z!$A$2:$C$4127, 3, FALSE))</f>
        <v/>
      </c>
      <c r="AJ402" s="143"/>
      <c r="AK402" s="244">
        <f t="shared" si="133"/>
        <v>0</v>
      </c>
      <c r="AL402" s="232"/>
      <c r="AM402" s="242">
        <f t="shared" si="134"/>
        <v>0</v>
      </c>
      <c r="AN402" s="228">
        <f>15</f>
        <v>15</v>
      </c>
      <c r="AO402" s="228">
        <v>0.75</v>
      </c>
      <c r="AP402" s="242" t="str">
        <f t="shared" si="135"/>
        <v>-</v>
      </c>
      <c r="AQ402" s="242" t="str">
        <f t="shared" si="136"/>
        <v>-</v>
      </c>
      <c r="AR402" s="245" t="str" cm="1">
        <f t="array" ref="AR402">IF($AM$20="A",
IFERROR(INDEX($BZ$33:$CC$35, $BQ402,), "-"),
IFERROR(INDEX(($BZ$26:$CC$28,$BZ$29:$CC$31), $BQ402, , $BR402), "-"))</f>
        <v>-</v>
      </c>
      <c r="AS402" s="245"/>
      <c r="AT402" s="245"/>
      <c r="AU402" s="245"/>
      <c r="AV402" s="246" t="str" cm="1">
        <f t="array" ref="AV402">IF($AM$20="A",
IFERROR(INDEX($CE$33:$CE$35, $BQ402), "-"),
IFERROR(INDEX(($CE$26:$CE$28, $CE$29:$CE$31), $BQ402, , $BR402), "-"))</f>
        <v>-</v>
      </c>
      <c r="AW402" s="242" t="str">
        <f t="shared" si="137"/>
        <v>-</v>
      </c>
      <c r="AX402" s="242" t="str">
        <f t="shared" si="137"/>
        <v>-</v>
      </c>
      <c r="AY402" s="242" t="str">
        <f t="shared" si="137"/>
        <v>-</v>
      </c>
      <c r="AZ402" s="242" t="str">
        <f t="shared" si="137"/>
        <v>-</v>
      </c>
      <c r="BA402" s="242" t="str">
        <f t="shared" si="138"/>
        <v>-</v>
      </c>
      <c r="BB402" s="242" t="str">
        <f t="shared" si="138"/>
        <v>-</v>
      </c>
      <c r="BC402" s="242" t="str">
        <f t="shared" si="138"/>
        <v>-</v>
      </c>
      <c r="BD402" s="242" t="str">
        <f t="shared" si="138"/>
        <v>-</v>
      </c>
      <c r="BE402" s="242" t="str">
        <f t="shared" si="139"/>
        <v>-</v>
      </c>
      <c r="BF402" s="242" t="str">
        <f t="shared" si="139"/>
        <v>-</v>
      </c>
      <c r="BG402" s="242" t="str">
        <f t="shared" si="139"/>
        <v>-</v>
      </c>
      <c r="BH402" s="242" t="str">
        <f t="shared" si="139"/>
        <v>-</v>
      </c>
      <c r="BI402" s="242" t="str">
        <f t="shared" si="140"/>
        <v>-</v>
      </c>
      <c r="BJ402" s="242" t="str">
        <f t="shared" si="140"/>
        <v>-</v>
      </c>
      <c r="BK402" s="242" t="str">
        <f t="shared" si="140"/>
        <v>-</v>
      </c>
      <c r="BL402" s="242" t="str">
        <f t="shared" si="140"/>
        <v>-</v>
      </c>
      <c r="BM402" s="245" t="str" cm="1">
        <f t="array" ref="BM402">IFERROR(INDEX($CD$38:$CD$41, $BT402), "-")</f>
        <v>-</v>
      </c>
      <c r="BN402" s="242" t="str" cm="1">
        <f t="array" ref="BN402">IFERROR(INDEX($CD$38:$CD$41, $BS402), "-")</f>
        <v>-</v>
      </c>
      <c r="BO402" s="242">
        <f t="shared" si="141"/>
        <v>0</v>
      </c>
      <c r="BP402" s="242">
        <f t="shared" si="142"/>
        <v>0</v>
      </c>
      <c r="BQ402" s="247" t="str">
        <f t="shared" si="125"/>
        <v>-</v>
      </c>
      <c r="BR402" s="247" t="str">
        <f t="shared" si="126"/>
        <v>-</v>
      </c>
      <c r="BS402" s="247" t="str">
        <f t="shared" si="127"/>
        <v>-</v>
      </c>
      <c r="BT402" s="247" t="str">
        <f t="shared" si="128"/>
        <v>-</v>
      </c>
      <c r="BU402" s="247">
        <f t="shared" si="143"/>
        <v>0</v>
      </c>
      <c r="BV402" s="247" t="str">
        <f t="shared" si="144"/>
        <v>-</v>
      </c>
      <c r="BW402" s="232"/>
      <c r="CF402" s="232"/>
    </row>
    <row r="403" spans="1:84" ht="12.75" customHeight="1" x14ac:dyDescent="0.2">
      <c r="A403" s="240"/>
      <c r="B403" s="228">
        <v>380</v>
      </c>
      <c r="C403" s="137"/>
      <c r="D403" s="65"/>
      <c r="E403" s="241" t="str">
        <f>IF(ISBLANK(D403), "", VLOOKUP(D403, Z!$A$2:$C$4127, 3, FALSE))</f>
        <v/>
      </c>
      <c r="F403" s="138"/>
      <c r="G403" s="120"/>
      <c r="H403" s="120"/>
      <c r="I403" s="120"/>
      <c r="J403" s="120"/>
      <c r="K403" s="139"/>
      <c r="L403" s="168"/>
      <c r="M403" s="139"/>
      <c r="N403" s="139"/>
      <c r="O403" s="242">
        <f t="shared" si="124"/>
        <v>0</v>
      </c>
      <c r="P403" s="139"/>
      <c r="Q403" s="242">
        <f t="shared" si="129"/>
        <v>0</v>
      </c>
      <c r="R403" s="242" t="str">
        <f t="shared" si="130"/>
        <v>-</v>
      </c>
      <c r="S403" s="140"/>
      <c r="T403" s="141"/>
      <c r="U403" s="120"/>
      <c r="V403" s="139"/>
      <c r="W403" s="166"/>
      <c r="X403" s="243">
        <f t="shared" si="131"/>
        <v>0</v>
      </c>
      <c r="Y403" s="140"/>
      <c r="Z403" s="141"/>
      <c r="AA403" s="139"/>
      <c r="AB403" s="120"/>
      <c r="AC403" s="139"/>
      <c r="AD403" s="166"/>
      <c r="AE403" s="243">
        <f t="shared" si="132"/>
        <v>0</v>
      </c>
      <c r="AF403" s="142"/>
      <c r="AG403" s="137"/>
      <c r="AH403" s="65"/>
      <c r="AI403" s="241" t="str">
        <f>IF(ISBLANK(AH403), "", VLOOKUP(AH403, Z!$A$2:$C$4127, 3, FALSE))</f>
        <v/>
      </c>
      <c r="AJ403" s="143"/>
      <c r="AK403" s="244">
        <f t="shared" si="133"/>
        <v>0</v>
      </c>
      <c r="AL403" s="232"/>
      <c r="AM403" s="242">
        <f t="shared" si="134"/>
        <v>0</v>
      </c>
      <c r="AN403" s="228">
        <f>15</f>
        <v>15</v>
      </c>
      <c r="AO403" s="228">
        <v>0.75</v>
      </c>
      <c r="AP403" s="242" t="str">
        <f t="shared" si="135"/>
        <v>-</v>
      </c>
      <c r="AQ403" s="242" t="str">
        <f t="shared" si="136"/>
        <v>-</v>
      </c>
      <c r="AR403" s="245" t="str" cm="1">
        <f t="array" ref="AR403">IF($AM$20="A",
IFERROR(INDEX($BZ$33:$CC$35, $BQ403,), "-"),
IFERROR(INDEX(($BZ$26:$CC$28,$BZ$29:$CC$31), $BQ403, , $BR403), "-"))</f>
        <v>-</v>
      </c>
      <c r="AS403" s="245"/>
      <c r="AT403" s="245"/>
      <c r="AU403" s="245"/>
      <c r="AV403" s="246" t="str" cm="1">
        <f t="array" ref="AV403">IF($AM$20="A",
IFERROR(INDEX($CE$33:$CE$35, $BQ403), "-"),
IFERROR(INDEX(($CE$26:$CE$28, $CE$29:$CE$31), $BQ403, , $BR403), "-"))</f>
        <v>-</v>
      </c>
      <c r="AW403" s="242" t="str">
        <f t="shared" si="137"/>
        <v>-</v>
      </c>
      <c r="AX403" s="242" t="str">
        <f t="shared" si="137"/>
        <v>-</v>
      </c>
      <c r="AY403" s="242" t="str">
        <f t="shared" si="137"/>
        <v>-</v>
      </c>
      <c r="AZ403" s="242" t="str">
        <f t="shared" si="137"/>
        <v>-</v>
      </c>
      <c r="BA403" s="242" t="str">
        <f t="shared" si="138"/>
        <v>-</v>
      </c>
      <c r="BB403" s="242" t="str">
        <f t="shared" si="138"/>
        <v>-</v>
      </c>
      <c r="BC403" s="242" t="str">
        <f t="shared" si="138"/>
        <v>-</v>
      </c>
      <c r="BD403" s="242" t="str">
        <f t="shared" si="138"/>
        <v>-</v>
      </c>
      <c r="BE403" s="242" t="str">
        <f t="shared" si="139"/>
        <v>-</v>
      </c>
      <c r="BF403" s="242" t="str">
        <f t="shared" si="139"/>
        <v>-</v>
      </c>
      <c r="BG403" s="242" t="str">
        <f t="shared" si="139"/>
        <v>-</v>
      </c>
      <c r="BH403" s="242" t="str">
        <f t="shared" si="139"/>
        <v>-</v>
      </c>
      <c r="BI403" s="242" t="str">
        <f t="shared" si="140"/>
        <v>-</v>
      </c>
      <c r="BJ403" s="242" t="str">
        <f t="shared" si="140"/>
        <v>-</v>
      </c>
      <c r="BK403" s="242" t="str">
        <f t="shared" si="140"/>
        <v>-</v>
      </c>
      <c r="BL403" s="242" t="str">
        <f t="shared" si="140"/>
        <v>-</v>
      </c>
      <c r="BM403" s="245" t="str" cm="1">
        <f t="array" ref="BM403">IFERROR(INDEX($CD$38:$CD$41, $BT403), "-")</f>
        <v>-</v>
      </c>
      <c r="BN403" s="242" t="str" cm="1">
        <f t="array" ref="BN403">IFERROR(INDEX($CD$38:$CD$41, $BS403), "-")</f>
        <v>-</v>
      </c>
      <c r="BO403" s="242">
        <f t="shared" si="141"/>
        <v>0</v>
      </c>
      <c r="BP403" s="242">
        <f t="shared" si="142"/>
        <v>0</v>
      </c>
      <c r="BQ403" s="247" t="str">
        <f t="shared" si="125"/>
        <v>-</v>
      </c>
      <c r="BR403" s="247" t="str">
        <f t="shared" si="126"/>
        <v>-</v>
      </c>
      <c r="BS403" s="247" t="str">
        <f t="shared" si="127"/>
        <v>-</v>
      </c>
      <c r="BT403" s="247" t="str">
        <f t="shared" si="128"/>
        <v>-</v>
      </c>
      <c r="BU403" s="247">
        <f t="shared" si="143"/>
        <v>0</v>
      </c>
      <c r="BV403" s="247" t="str">
        <f t="shared" si="144"/>
        <v>-</v>
      </c>
      <c r="BW403" s="232"/>
      <c r="CF403" s="232"/>
    </row>
    <row r="404" spans="1:84" ht="12.75" customHeight="1" x14ac:dyDescent="0.2">
      <c r="A404" s="240"/>
      <c r="B404" s="228">
        <v>381</v>
      </c>
      <c r="C404" s="137"/>
      <c r="D404" s="65"/>
      <c r="E404" s="241" t="str">
        <f>IF(ISBLANK(D404), "", VLOOKUP(D404, Z!$A$2:$C$4127, 3, FALSE))</f>
        <v/>
      </c>
      <c r="F404" s="138"/>
      <c r="G404" s="120"/>
      <c r="H404" s="120"/>
      <c r="I404" s="120"/>
      <c r="J404" s="120"/>
      <c r="K404" s="139"/>
      <c r="L404" s="168"/>
      <c r="M404" s="139"/>
      <c r="N404" s="139"/>
      <c r="O404" s="242">
        <f t="shared" si="124"/>
        <v>0</v>
      </c>
      <c r="P404" s="139"/>
      <c r="Q404" s="242">
        <f t="shared" si="129"/>
        <v>0</v>
      </c>
      <c r="R404" s="242" t="str">
        <f t="shared" si="130"/>
        <v>-</v>
      </c>
      <c r="S404" s="140"/>
      <c r="T404" s="141"/>
      <c r="U404" s="120"/>
      <c r="V404" s="139"/>
      <c r="W404" s="166"/>
      <c r="X404" s="243">
        <f t="shared" si="131"/>
        <v>0</v>
      </c>
      <c r="Y404" s="140"/>
      <c r="Z404" s="141"/>
      <c r="AA404" s="139"/>
      <c r="AB404" s="120"/>
      <c r="AC404" s="139"/>
      <c r="AD404" s="166"/>
      <c r="AE404" s="243">
        <f t="shared" si="132"/>
        <v>0</v>
      </c>
      <c r="AF404" s="142"/>
      <c r="AG404" s="137"/>
      <c r="AH404" s="65"/>
      <c r="AI404" s="241" t="str">
        <f>IF(ISBLANK(AH404), "", VLOOKUP(AH404, Z!$A$2:$C$4127, 3, FALSE))</f>
        <v/>
      </c>
      <c r="AJ404" s="143"/>
      <c r="AK404" s="244">
        <f t="shared" si="133"/>
        <v>0</v>
      </c>
      <c r="AL404" s="232"/>
      <c r="AM404" s="242">
        <f t="shared" si="134"/>
        <v>0</v>
      </c>
      <c r="AN404" s="228">
        <f>15</f>
        <v>15</v>
      </c>
      <c r="AO404" s="228">
        <v>0.75</v>
      </c>
      <c r="AP404" s="242" t="str">
        <f t="shared" si="135"/>
        <v>-</v>
      </c>
      <c r="AQ404" s="242" t="str">
        <f t="shared" si="136"/>
        <v>-</v>
      </c>
      <c r="AR404" s="245" t="str" cm="1">
        <f t="array" ref="AR404">IF($AM$20="A",
IFERROR(INDEX($BZ$33:$CC$35, $BQ404,), "-"),
IFERROR(INDEX(($BZ$26:$CC$28,$BZ$29:$CC$31), $BQ404, , $BR404), "-"))</f>
        <v>-</v>
      </c>
      <c r="AS404" s="245"/>
      <c r="AT404" s="245"/>
      <c r="AU404" s="245"/>
      <c r="AV404" s="246" t="str" cm="1">
        <f t="array" ref="AV404">IF($AM$20="A",
IFERROR(INDEX($CE$33:$CE$35, $BQ404), "-"),
IFERROR(INDEX(($CE$26:$CE$28, $CE$29:$CE$31), $BQ404, , $BR404), "-"))</f>
        <v>-</v>
      </c>
      <c r="AW404" s="242" t="str">
        <f t="shared" si="137"/>
        <v>-</v>
      </c>
      <c r="AX404" s="242" t="str">
        <f t="shared" si="137"/>
        <v>-</v>
      </c>
      <c r="AY404" s="242" t="str">
        <f t="shared" si="137"/>
        <v>-</v>
      </c>
      <c r="AZ404" s="242" t="str">
        <f t="shared" si="137"/>
        <v>-</v>
      </c>
      <c r="BA404" s="242" t="str">
        <f t="shared" si="138"/>
        <v>-</v>
      </c>
      <c r="BB404" s="242" t="str">
        <f t="shared" si="138"/>
        <v>-</v>
      </c>
      <c r="BC404" s="242" t="str">
        <f t="shared" si="138"/>
        <v>-</v>
      </c>
      <c r="BD404" s="242" t="str">
        <f t="shared" si="138"/>
        <v>-</v>
      </c>
      <c r="BE404" s="242" t="str">
        <f t="shared" si="139"/>
        <v>-</v>
      </c>
      <c r="BF404" s="242" t="str">
        <f t="shared" si="139"/>
        <v>-</v>
      </c>
      <c r="BG404" s="242" t="str">
        <f t="shared" si="139"/>
        <v>-</v>
      </c>
      <c r="BH404" s="242" t="str">
        <f t="shared" si="139"/>
        <v>-</v>
      </c>
      <c r="BI404" s="242" t="str">
        <f t="shared" si="140"/>
        <v>-</v>
      </c>
      <c r="BJ404" s="242" t="str">
        <f t="shared" si="140"/>
        <v>-</v>
      </c>
      <c r="BK404" s="242" t="str">
        <f t="shared" si="140"/>
        <v>-</v>
      </c>
      <c r="BL404" s="242" t="str">
        <f t="shared" si="140"/>
        <v>-</v>
      </c>
      <c r="BM404" s="245" t="str" cm="1">
        <f t="array" ref="BM404">IFERROR(INDEX($CD$38:$CD$41, $BT404), "-")</f>
        <v>-</v>
      </c>
      <c r="BN404" s="242" t="str" cm="1">
        <f t="array" ref="BN404">IFERROR(INDEX($CD$38:$CD$41, $BS404), "-")</f>
        <v>-</v>
      </c>
      <c r="BO404" s="242">
        <f t="shared" si="141"/>
        <v>0</v>
      </c>
      <c r="BP404" s="242">
        <f t="shared" si="142"/>
        <v>0</v>
      </c>
      <c r="BQ404" s="247" t="str">
        <f t="shared" si="125"/>
        <v>-</v>
      </c>
      <c r="BR404" s="247" t="str">
        <f t="shared" si="126"/>
        <v>-</v>
      </c>
      <c r="BS404" s="247" t="str">
        <f t="shared" si="127"/>
        <v>-</v>
      </c>
      <c r="BT404" s="247" t="str">
        <f t="shared" si="128"/>
        <v>-</v>
      </c>
      <c r="BU404" s="247">
        <f t="shared" si="143"/>
        <v>0</v>
      </c>
      <c r="BV404" s="247" t="str">
        <f t="shared" si="144"/>
        <v>-</v>
      </c>
      <c r="BW404" s="232"/>
      <c r="CF404" s="232"/>
    </row>
    <row r="405" spans="1:84" ht="12.75" customHeight="1" x14ac:dyDescent="0.2">
      <c r="A405" s="240"/>
      <c r="B405" s="228">
        <v>382</v>
      </c>
      <c r="C405" s="137"/>
      <c r="D405" s="65"/>
      <c r="E405" s="241" t="str">
        <f>IF(ISBLANK(D405), "", VLOOKUP(D405, Z!$A$2:$C$4127, 3, FALSE))</f>
        <v/>
      </c>
      <c r="F405" s="138"/>
      <c r="G405" s="120"/>
      <c r="H405" s="120"/>
      <c r="I405" s="120"/>
      <c r="J405" s="120"/>
      <c r="K405" s="139"/>
      <c r="L405" s="168"/>
      <c r="M405" s="139"/>
      <c r="N405" s="139"/>
      <c r="O405" s="242">
        <f t="shared" si="124"/>
        <v>0</v>
      </c>
      <c r="P405" s="139"/>
      <c r="Q405" s="242">
        <f t="shared" si="129"/>
        <v>0</v>
      </c>
      <c r="R405" s="242" t="str">
        <f t="shared" si="130"/>
        <v>-</v>
      </c>
      <c r="S405" s="140"/>
      <c r="T405" s="141"/>
      <c r="U405" s="120"/>
      <c r="V405" s="139"/>
      <c r="W405" s="166"/>
      <c r="X405" s="243">
        <f t="shared" si="131"/>
        <v>0</v>
      </c>
      <c r="Y405" s="140"/>
      <c r="Z405" s="141"/>
      <c r="AA405" s="139"/>
      <c r="AB405" s="120"/>
      <c r="AC405" s="139"/>
      <c r="AD405" s="166"/>
      <c r="AE405" s="243">
        <f t="shared" si="132"/>
        <v>0</v>
      </c>
      <c r="AF405" s="142"/>
      <c r="AG405" s="137"/>
      <c r="AH405" s="65"/>
      <c r="AI405" s="241" t="str">
        <f>IF(ISBLANK(AH405), "", VLOOKUP(AH405, Z!$A$2:$C$4127, 3, FALSE))</f>
        <v/>
      </c>
      <c r="AJ405" s="143"/>
      <c r="AK405" s="244">
        <f t="shared" si="133"/>
        <v>0</v>
      </c>
      <c r="AL405" s="232"/>
      <c r="AM405" s="242">
        <f t="shared" si="134"/>
        <v>0</v>
      </c>
      <c r="AN405" s="228">
        <f>15</f>
        <v>15</v>
      </c>
      <c r="AO405" s="228">
        <v>0.75</v>
      </c>
      <c r="AP405" s="242" t="str">
        <f t="shared" si="135"/>
        <v>-</v>
      </c>
      <c r="AQ405" s="242" t="str">
        <f t="shared" si="136"/>
        <v>-</v>
      </c>
      <c r="AR405" s="245" t="str" cm="1">
        <f t="array" ref="AR405">IF($AM$20="A",
IFERROR(INDEX($BZ$33:$CC$35, $BQ405,), "-"),
IFERROR(INDEX(($BZ$26:$CC$28,$BZ$29:$CC$31), $BQ405, , $BR405), "-"))</f>
        <v>-</v>
      </c>
      <c r="AS405" s="245"/>
      <c r="AT405" s="245"/>
      <c r="AU405" s="245"/>
      <c r="AV405" s="246" t="str" cm="1">
        <f t="array" ref="AV405">IF($AM$20="A",
IFERROR(INDEX($CE$33:$CE$35, $BQ405), "-"),
IFERROR(INDEX(($CE$26:$CE$28, $CE$29:$CE$31), $BQ405, , $BR405), "-"))</f>
        <v>-</v>
      </c>
      <c r="AW405" s="242" t="str">
        <f t="shared" si="137"/>
        <v>-</v>
      </c>
      <c r="AX405" s="242" t="str">
        <f t="shared" si="137"/>
        <v>-</v>
      </c>
      <c r="AY405" s="242" t="str">
        <f t="shared" si="137"/>
        <v>-</v>
      </c>
      <c r="AZ405" s="242" t="str">
        <f t="shared" si="137"/>
        <v>-</v>
      </c>
      <c r="BA405" s="242" t="str">
        <f t="shared" si="138"/>
        <v>-</v>
      </c>
      <c r="BB405" s="242" t="str">
        <f t="shared" si="138"/>
        <v>-</v>
      </c>
      <c r="BC405" s="242" t="str">
        <f t="shared" si="138"/>
        <v>-</v>
      </c>
      <c r="BD405" s="242" t="str">
        <f t="shared" si="138"/>
        <v>-</v>
      </c>
      <c r="BE405" s="242" t="str">
        <f t="shared" si="139"/>
        <v>-</v>
      </c>
      <c r="BF405" s="242" t="str">
        <f t="shared" si="139"/>
        <v>-</v>
      </c>
      <c r="BG405" s="242" t="str">
        <f t="shared" si="139"/>
        <v>-</v>
      </c>
      <c r="BH405" s="242" t="str">
        <f t="shared" si="139"/>
        <v>-</v>
      </c>
      <c r="BI405" s="242" t="str">
        <f t="shared" si="140"/>
        <v>-</v>
      </c>
      <c r="BJ405" s="242" t="str">
        <f t="shared" si="140"/>
        <v>-</v>
      </c>
      <c r="BK405" s="242" t="str">
        <f t="shared" si="140"/>
        <v>-</v>
      </c>
      <c r="BL405" s="242" t="str">
        <f t="shared" si="140"/>
        <v>-</v>
      </c>
      <c r="BM405" s="245" t="str" cm="1">
        <f t="array" ref="BM405">IFERROR(INDEX($CD$38:$CD$41, $BT405), "-")</f>
        <v>-</v>
      </c>
      <c r="BN405" s="242" t="str" cm="1">
        <f t="array" ref="BN405">IFERROR(INDEX($CD$38:$CD$41, $BS405), "-")</f>
        <v>-</v>
      </c>
      <c r="BO405" s="242">
        <f t="shared" si="141"/>
        <v>0</v>
      </c>
      <c r="BP405" s="242">
        <f t="shared" si="142"/>
        <v>0</v>
      </c>
      <c r="BQ405" s="247" t="str">
        <f t="shared" si="125"/>
        <v>-</v>
      </c>
      <c r="BR405" s="247" t="str">
        <f t="shared" si="126"/>
        <v>-</v>
      </c>
      <c r="BS405" s="247" t="str">
        <f t="shared" si="127"/>
        <v>-</v>
      </c>
      <c r="BT405" s="247" t="str">
        <f t="shared" si="128"/>
        <v>-</v>
      </c>
      <c r="BU405" s="247">
        <f t="shared" si="143"/>
        <v>0</v>
      </c>
      <c r="BV405" s="247" t="str">
        <f t="shared" si="144"/>
        <v>-</v>
      </c>
      <c r="BW405" s="232"/>
      <c r="CF405" s="232"/>
    </row>
    <row r="406" spans="1:84" ht="12.75" customHeight="1" x14ac:dyDescent="0.2">
      <c r="A406" s="240"/>
      <c r="B406" s="228">
        <v>383</v>
      </c>
      <c r="C406" s="137"/>
      <c r="D406" s="65"/>
      <c r="E406" s="241" t="str">
        <f>IF(ISBLANK(D406), "", VLOOKUP(D406, Z!$A$2:$C$4127, 3, FALSE))</f>
        <v/>
      </c>
      <c r="F406" s="138"/>
      <c r="G406" s="120"/>
      <c r="H406" s="120"/>
      <c r="I406" s="120"/>
      <c r="J406" s="120"/>
      <c r="K406" s="139"/>
      <c r="L406" s="168"/>
      <c r="M406" s="139"/>
      <c r="N406" s="139"/>
      <c r="O406" s="242">
        <f t="shared" si="124"/>
        <v>0</v>
      </c>
      <c r="P406" s="139"/>
      <c r="Q406" s="242">
        <f t="shared" si="129"/>
        <v>0</v>
      </c>
      <c r="R406" s="242" t="str">
        <f t="shared" si="130"/>
        <v>-</v>
      </c>
      <c r="S406" s="140"/>
      <c r="T406" s="141"/>
      <c r="U406" s="120"/>
      <c r="V406" s="139"/>
      <c r="W406" s="166"/>
      <c r="X406" s="243">
        <f t="shared" si="131"/>
        <v>0</v>
      </c>
      <c r="Y406" s="140"/>
      <c r="Z406" s="141"/>
      <c r="AA406" s="139"/>
      <c r="AB406" s="120"/>
      <c r="AC406" s="139"/>
      <c r="AD406" s="166"/>
      <c r="AE406" s="243">
        <f t="shared" si="132"/>
        <v>0</v>
      </c>
      <c r="AF406" s="142"/>
      <c r="AG406" s="137"/>
      <c r="AH406" s="65"/>
      <c r="AI406" s="241" t="str">
        <f>IF(ISBLANK(AH406), "", VLOOKUP(AH406, Z!$A$2:$C$4127, 3, FALSE))</f>
        <v/>
      </c>
      <c r="AJ406" s="143"/>
      <c r="AK406" s="244">
        <f t="shared" si="133"/>
        <v>0</v>
      </c>
      <c r="AL406" s="232"/>
      <c r="AM406" s="242">
        <f t="shared" si="134"/>
        <v>0</v>
      </c>
      <c r="AN406" s="228">
        <f>15</f>
        <v>15</v>
      </c>
      <c r="AO406" s="228">
        <v>0.75</v>
      </c>
      <c r="AP406" s="242" t="str">
        <f t="shared" si="135"/>
        <v>-</v>
      </c>
      <c r="AQ406" s="242" t="str">
        <f t="shared" si="136"/>
        <v>-</v>
      </c>
      <c r="AR406" s="245" t="str" cm="1">
        <f t="array" ref="AR406">IF($AM$20="A",
IFERROR(INDEX($BZ$33:$CC$35, $BQ406,), "-"),
IFERROR(INDEX(($BZ$26:$CC$28,$BZ$29:$CC$31), $BQ406, , $BR406), "-"))</f>
        <v>-</v>
      </c>
      <c r="AS406" s="245"/>
      <c r="AT406" s="245"/>
      <c r="AU406" s="245"/>
      <c r="AV406" s="246" t="str" cm="1">
        <f t="array" ref="AV406">IF($AM$20="A",
IFERROR(INDEX($CE$33:$CE$35, $BQ406), "-"),
IFERROR(INDEX(($CE$26:$CE$28, $CE$29:$CE$31), $BQ406, , $BR406), "-"))</f>
        <v>-</v>
      </c>
      <c r="AW406" s="242" t="str">
        <f t="shared" si="137"/>
        <v>-</v>
      </c>
      <c r="AX406" s="242" t="str">
        <f t="shared" si="137"/>
        <v>-</v>
      </c>
      <c r="AY406" s="242" t="str">
        <f t="shared" si="137"/>
        <v>-</v>
      </c>
      <c r="AZ406" s="242" t="str">
        <f t="shared" si="137"/>
        <v>-</v>
      </c>
      <c r="BA406" s="242" t="str">
        <f t="shared" si="138"/>
        <v>-</v>
      </c>
      <c r="BB406" s="242" t="str">
        <f t="shared" si="138"/>
        <v>-</v>
      </c>
      <c r="BC406" s="242" t="str">
        <f t="shared" si="138"/>
        <v>-</v>
      </c>
      <c r="BD406" s="242" t="str">
        <f t="shared" si="138"/>
        <v>-</v>
      </c>
      <c r="BE406" s="242" t="str">
        <f t="shared" si="139"/>
        <v>-</v>
      </c>
      <c r="BF406" s="242" t="str">
        <f t="shared" si="139"/>
        <v>-</v>
      </c>
      <c r="BG406" s="242" t="str">
        <f t="shared" si="139"/>
        <v>-</v>
      </c>
      <c r="BH406" s="242" t="str">
        <f t="shared" si="139"/>
        <v>-</v>
      </c>
      <c r="BI406" s="242" t="str">
        <f t="shared" si="140"/>
        <v>-</v>
      </c>
      <c r="BJ406" s="242" t="str">
        <f t="shared" si="140"/>
        <v>-</v>
      </c>
      <c r="BK406" s="242" t="str">
        <f t="shared" si="140"/>
        <v>-</v>
      </c>
      <c r="BL406" s="242" t="str">
        <f t="shared" si="140"/>
        <v>-</v>
      </c>
      <c r="BM406" s="245" t="str" cm="1">
        <f t="array" ref="BM406">IFERROR(INDEX($CD$38:$CD$41, $BT406), "-")</f>
        <v>-</v>
      </c>
      <c r="BN406" s="242" t="str" cm="1">
        <f t="array" ref="BN406">IFERROR(INDEX($CD$38:$CD$41, $BS406), "-")</f>
        <v>-</v>
      </c>
      <c r="BO406" s="242">
        <f t="shared" si="141"/>
        <v>0</v>
      </c>
      <c r="BP406" s="242">
        <f t="shared" si="142"/>
        <v>0</v>
      </c>
      <c r="BQ406" s="247" t="str">
        <f t="shared" si="125"/>
        <v>-</v>
      </c>
      <c r="BR406" s="247" t="str">
        <f t="shared" si="126"/>
        <v>-</v>
      </c>
      <c r="BS406" s="247" t="str">
        <f t="shared" si="127"/>
        <v>-</v>
      </c>
      <c r="BT406" s="247" t="str">
        <f t="shared" si="128"/>
        <v>-</v>
      </c>
      <c r="BU406" s="247">
        <f t="shared" si="143"/>
        <v>0</v>
      </c>
      <c r="BV406" s="247" t="str">
        <f t="shared" si="144"/>
        <v>-</v>
      </c>
      <c r="BW406" s="232"/>
      <c r="CF406" s="232"/>
    </row>
    <row r="407" spans="1:84" ht="12.75" customHeight="1" x14ac:dyDescent="0.2">
      <c r="A407" s="240"/>
      <c r="B407" s="228">
        <v>384</v>
      </c>
      <c r="C407" s="137"/>
      <c r="D407" s="65"/>
      <c r="E407" s="241" t="str">
        <f>IF(ISBLANK(D407), "", VLOOKUP(D407, Z!$A$2:$C$4127, 3, FALSE))</f>
        <v/>
      </c>
      <c r="F407" s="138"/>
      <c r="G407" s="120"/>
      <c r="H407" s="120"/>
      <c r="I407" s="120"/>
      <c r="J407" s="120"/>
      <c r="K407" s="139"/>
      <c r="L407" s="168"/>
      <c r="M407" s="139"/>
      <c r="N407" s="139"/>
      <c r="O407" s="242">
        <f t="shared" si="124"/>
        <v>0</v>
      </c>
      <c r="P407" s="139"/>
      <c r="Q407" s="242">
        <f t="shared" si="129"/>
        <v>0</v>
      </c>
      <c r="R407" s="242" t="str">
        <f t="shared" si="130"/>
        <v>-</v>
      </c>
      <c r="S407" s="140"/>
      <c r="T407" s="141"/>
      <c r="U407" s="120"/>
      <c r="V407" s="139"/>
      <c r="W407" s="166"/>
      <c r="X407" s="243">
        <f t="shared" si="131"/>
        <v>0</v>
      </c>
      <c r="Y407" s="140"/>
      <c r="Z407" s="141"/>
      <c r="AA407" s="139"/>
      <c r="AB407" s="120"/>
      <c r="AC407" s="139"/>
      <c r="AD407" s="166"/>
      <c r="AE407" s="243">
        <f t="shared" si="132"/>
        <v>0</v>
      </c>
      <c r="AF407" s="142"/>
      <c r="AG407" s="137"/>
      <c r="AH407" s="65"/>
      <c r="AI407" s="241" t="str">
        <f>IF(ISBLANK(AH407), "", VLOOKUP(AH407, Z!$A$2:$C$4127, 3, FALSE))</f>
        <v/>
      </c>
      <c r="AJ407" s="143"/>
      <c r="AK407" s="244">
        <f t="shared" si="133"/>
        <v>0</v>
      </c>
      <c r="AL407" s="232"/>
      <c r="AM407" s="242">
        <f t="shared" si="134"/>
        <v>0</v>
      </c>
      <c r="AN407" s="228">
        <f>15</f>
        <v>15</v>
      </c>
      <c r="AO407" s="228">
        <v>0.75</v>
      </c>
      <c r="AP407" s="242" t="str">
        <f t="shared" si="135"/>
        <v>-</v>
      </c>
      <c r="AQ407" s="242" t="str">
        <f t="shared" si="136"/>
        <v>-</v>
      </c>
      <c r="AR407" s="245" t="str" cm="1">
        <f t="array" ref="AR407">IF($AM$20="A",
IFERROR(INDEX($BZ$33:$CC$35, $BQ407,), "-"),
IFERROR(INDEX(($BZ$26:$CC$28,$BZ$29:$CC$31), $BQ407, , $BR407), "-"))</f>
        <v>-</v>
      </c>
      <c r="AS407" s="245"/>
      <c r="AT407" s="245"/>
      <c r="AU407" s="245"/>
      <c r="AV407" s="246" t="str" cm="1">
        <f t="array" ref="AV407">IF($AM$20="A",
IFERROR(INDEX($CE$33:$CE$35, $BQ407), "-"),
IFERROR(INDEX(($CE$26:$CE$28, $CE$29:$CE$31), $BQ407, , $BR407), "-"))</f>
        <v>-</v>
      </c>
      <c r="AW407" s="242" t="str">
        <f t="shared" si="137"/>
        <v>-</v>
      </c>
      <c r="AX407" s="242" t="str">
        <f t="shared" si="137"/>
        <v>-</v>
      </c>
      <c r="AY407" s="242" t="str">
        <f t="shared" si="137"/>
        <v>-</v>
      </c>
      <c r="AZ407" s="242" t="str">
        <f t="shared" si="137"/>
        <v>-</v>
      </c>
      <c r="BA407" s="242" t="str">
        <f t="shared" si="138"/>
        <v>-</v>
      </c>
      <c r="BB407" s="242" t="str">
        <f t="shared" si="138"/>
        <v>-</v>
      </c>
      <c r="BC407" s="242" t="str">
        <f t="shared" si="138"/>
        <v>-</v>
      </c>
      <c r="BD407" s="242" t="str">
        <f t="shared" si="138"/>
        <v>-</v>
      </c>
      <c r="BE407" s="242" t="str">
        <f t="shared" si="139"/>
        <v>-</v>
      </c>
      <c r="BF407" s="242" t="str">
        <f t="shared" si="139"/>
        <v>-</v>
      </c>
      <c r="BG407" s="242" t="str">
        <f t="shared" si="139"/>
        <v>-</v>
      </c>
      <c r="BH407" s="242" t="str">
        <f t="shared" si="139"/>
        <v>-</v>
      </c>
      <c r="BI407" s="242" t="str">
        <f t="shared" si="140"/>
        <v>-</v>
      </c>
      <c r="BJ407" s="242" t="str">
        <f t="shared" si="140"/>
        <v>-</v>
      </c>
      <c r="BK407" s="242" t="str">
        <f t="shared" si="140"/>
        <v>-</v>
      </c>
      <c r="BL407" s="242" t="str">
        <f t="shared" si="140"/>
        <v>-</v>
      </c>
      <c r="BM407" s="245" t="str" cm="1">
        <f t="array" ref="BM407">IFERROR(INDEX($CD$38:$CD$41, $BT407), "-")</f>
        <v>-</v>
      </c>
      <c r="BN407" s="242" t="str" cm="1">
        <f t="array" ref="BN407">IFERROR(INDEX($CD$38:$CD$41, $BS407), "-")</f>
        <v>-</v>
      </c>
      <c r="BO407" s="242">
        <f t="shared" si="141"/>
        <v>0</v>
      </c>
      <c r="BP407" s="242">
        <f t="shared" si="142"/>
        <v>0</v>
      </c>
      <c r="BQ407" s="247" t="str">
        <f t="shared" si="125"/>
        <v>-</v>
      </c>
      <c r="BR407" s="247" t="str">
        <f t="shared" si="126"/>
        <v>-</v>
      </c>
      <c r="BS407" s="247" t="str">
        <f t="shared" si="127"/>
        <v>-</v>
      </c>
      <c r="BT407" s="247" t="str">
        <f t="shared" si="128"/>
        <v>-</v>
      </c>
      <c r="BU407" s="247">
        <f t="shared" si="143"/>
        <v>0</v>
      </c>
      <c r="BV407" s="247" t="str">
        <f t="shared" si="144"/>
        <v>-</v>
      </c>
      <c r="BW407" s="232"/>
      <c r="CF407" s="232"/>
    </row>
    <row r="408" spans="1:84" ht="12.75" customHeight="1" x14ac:dyDescent="0.2">
      <c r="A408" s="240"/>
      <c r="B408" s="228">
        <v>385</v>
      </c>
      <c r="C408" s="137"/>
      <c r="D408" s="65"/>
      <c r="E408" s="241" t="str">
        <f>IF(ISBLANK(D408), "", VLOOKUP(D408, Z!$A$2:$C$4127, 3, FALSE))</f>
        <v/>
      </c>
      <c r="F408" s="138"/>
      <c r="G408" s="120"/>
      <c r="H408" s="120"/>
      <c r="I408" s="120"/>
      <c r="J408" s="120"/>
      <c r="K408" s="139"/>
      <c r="L408" s="168"/>
      <c r="M408" s="139"/>
      <c r="N408" s="139"/>
      <c r="O408" s="242">
        <f t="shared" ref="O408:O471" si="145">IFERROR(M408 / (1.18*N408), 0)</f>
        <v>0</v>
      </c>
      <c r="P408" s="139"/>
      <c r="Q408" s="242">
        <f t="shared" si="129"/>
        <v>0</v>
      </c>
      <c r="R408" s="242" t="str">
        <f t="shared" si="130"/>
        <v>-</v>
      </c>
      <c r="S408" s="140"/>
      <c r="T408" s="141"/>
      <c r="U408" s="120"/>
      <c r="V408" s="139"/>
      <c r="W408" s="166"/>
      <c r="X408" s="243">
        <f t="shared" si="131"/>
        <v>0</v>
      </c>
      <c r="Y408" s="140"/>
      <c r="Z408" s="141"/>
      <c r="AA408" s="139"/>
      <c r="AB408" s="120"/>
      <c r="AC408" s="139"/>
      <c r="AD408" s="166"/>
      <c r="AE408" s="243">
        <f t="shared" si="132"/>
        <v>0</v>
      </c>
      <c r="AF408" s="142"/>
      <c r="AG408" s="137"/>
      <c r="AH408" s="65"/>
      <c r="AI408" s="241" t="str">
        <f>IF(ISBLANK(AH408), "", VLOOKUP(AH408, Z!$A$2:$C$4127, 3, FALSE))</f>
        <v/>
      </c>
      <c r="AJ408" s="143"/>
      <c r="AK408" s="244">
        <f t="shared" si="133"/>
        <v>0</v>
      </c>
      <c r="AL408" s="232"/>
      <c r="AM408" s="242">
        <f t="shared" si="134"/>
        <v>0</v>
      </c>
      <c r="AN408" s="228">
        <f>15</f>
        <v>15</v>
      </c>
      <c r="AO408" s="228">
        <v>0.75</v>
      </c>
      <c r="AP408" s="242" t="str">
        <f t="shared" si="135"/>
        <v>-</v>
      </c>
      <c r="AQ408" s="242" t="str">
        <f t="shared" si="136"/>
        <v>-</v>
      </c>
      <c r="AR408" s="245" t="str" cm="1">
        <f t="array" ref="AR408">IF($AM$20="A",
IFERROR(INDEX($BZ$33:$CC$35, $BQ408,), "-"),
IFERROR(INDEX(($BZ$26:$CC$28,$BZ$29:$CC$31), $BQ408, , $BR408), "-"))</f>
        <v>-</v>
      </c>
      <c r="AS408" s="245"/>
      <c r="AT408" s="245"/>
      <c r="AU408" s="245"/>
      <c r="AV408" s="246" t="str" cm="1">
        <f t="array" ref="AV408">IF($AM$20="A",
IFERROR(INDEX($CE$33:$CE$35, $BQ408), "-"),
IFERROR(INDEX(($CE$26:$CE$28, $CE$29:$CE$31), $BQ408, , $BR408), "-"))</f>
        <v>-</v>
      </c>
      <c r="AW408" s="242" t="str">
        <f t="shared" si="137"/>
        <v>-</v>
      </c>
      <c r="AX408" s="242" t="str">
        <f t="shared" si="137"/>
        <v>-</v>
      </c>
      <c r="AY408" s="242" t="str">
        <f t="shared" si="137"/>
        <v>-</v>
      </c>
      <c r="AZ408" s="242" t="str">
        <f t="shared" ref="AX408:AZ471" si="146">IF($BT408=1, $BO408 * (-0.34*AZ$23^2 + 0.67*AZ$23 + 0.67), "-")</f>
        <v>-</v>
      </c>
      <c r="BA408" s="242" t="str">
        <f t="shared" si="138"/>
        <v>-</v>
      </c>
      <c r="BB408" s="242" t="str">
        <f t="shared" si="138"/>
        <v>-</v>
      </c>
      <c r="BC408" s="242" t="str">
        <f t="shared" si="138"/>
        <v>-</v>
      </c>
      <c r="BD408" s="242" t="str">
        <f t="shared" ref="BB408:BD471" si="147">IF($BS408=1, $BP408 * (-0.34*BD$23^2 + 0.67*BD$23 + 0.67), "-")</f>
        <v>-</v>
      </c>
      <c r="BE408" s="242" t="str">
        <f t="shared" si="139"/>
        <v>-</v>
      </c>
      <c r="BF408" s="242" t="str">
        <f t="shared" si="139"/>
        <v>-</v>
      </c>
      <c r="BG408" s="242" t="str">
        <f t="shared" si="139"/>
        <v>-</v>
      </c>
      <c r="BH408" s="242" t="str">
        <f t="shared" ref="BF408:BH471" si="148">IFERROR(BH$23 * (1 - (1-BH$23)/0.75 * (1-$BM408)) * $BO408 * 1 / (-(BH$23^2) + 2*BH$23), "-")</f>
        <v>-</v>
      </c>
      <c r="BI408" s="242" t="str">
        <f t="shared" si="140"/>
        <v>-</v>
      </c>
      <c r="BJ408" s="242" t="str">
        <f t="shared" si="140"/>
        <v>-</v>
      </c>
      <c r="BK408" s="242" t="str">
        <f t="shared" si="140"/>
        <v>-</v>
      </c>
      <c r="BL408" s="242" t="str">
        <f t="shared" ref="BJ408:BL471" si="149">IFERROR(BL$23 * (1 - (1-BL$23)/0.75 * (1-$BN408)) * $BP408 * 1 / (-(BL$23^2) + 2*BL$23), "-")</f>
        <v>-</v>
      </c>
      <c r="BM408" s="245" t="str" cm="1">
        <f t="array" ref="BM408">IFERROR(INDEX($CD$38:$CD$41, $BT408), "-")</f>
        <v>-</v>
      </c>
      <c r="BN408" s="242" t="str" cm="1">
        <f t="array" ref="BN408">IFERROR(INDEX($CD$38:$CD$41, $BS408), "-")</f>
        <v>-</v>
      </c>
      <c r="BO408" s="242">
        <f t="shared" si="141"/>
        <v>0</v>
      </c>
      <c r="BP408" s="242">
        <f t="shared" si="142"/>
        <v>0</v>
      </c>
      <c r="BQ408" s="247" t="str">
        <f t="shared" ref="BQ408:BQ471" si="150">IF($AM$20="A",
IFERROR(MATCH($I408,INDEX(Kat_A,,1),0),IFERROR(MATCH($I408,INDEX(Kat_A,,2),0),IFERROR(MATCH($I408,INDEX(Kat_A,,3),0),"-"))),
IFERROR(MATCH($G408,INDEX(Kat_B,,1),0),IFERROR(MATCH($G408,INDEX(Kat_B,,2),0),IFERROR(MATCH($G408,INDEX(Kat_B,,3),0),"-")))
)</f>
        <v>-</v>
      </c>
      <c r="BR408" s="247" t="str">
        <f t="shared" ref="BR408:BR471" si="151">IF($AM$20="A",
IFERROR(MATCH($J408,INDEX(Sys_A,,1),0),IFERROR(MATCH($J408,INDEX(Sys_A,,2),0),IFERROR(MATCH($J408,INDEX(Sys_A,,3),0),"-"))),
IFERROR(MATCH($H408,INDEX(Sys_B,,1),0),IFERROR(MATCH($H408,INDEX(Sys_B,,2),0),IFERROR(MATCH($H408,INDEX(Sys_B,,3),0),"-")))
)</f>
        <v>-</v>
      </c>
      <c r="BS408" s="247" t="str">
        <f t="shared" ref="BS408:BS471" si="152">IF($AM$20="B", 1, IFERROR(MATCH($U408,INDEX(Reg,,1),0),IFERROR(MATCH($U408,INDEX(Reg,,2),0),IFERROR(MATCH($U408,INDEX(Reg,,3),0),"-"))))</f>
        <v>-</v>
      </c>
      <c r="BT408" s="247" t="str">
        <f t="shared" ref="BT408:BT471" si="153">IF($AM$20="B", 1, IFERROR(MATCH($AB408,INDEX(Reg,,1),0),IFERROR(MATCH($AB408,INDEX(Reg,,2),0),IFERROR(MATCH($AB408,INDEX(Reg,,3),0),"-"))))</f>
        <v>-</v>
      </c>
      <c r="BU408" s="247">
        <f t="shared" si="143"/>
        <v>0</v>
      </c>
      <c r="BV408" s="247" t="str">
        <f t="shared" si="144"/>
        <v>-</v>
      </c>
      <c r="BW408" s="232"/>
      <c r="CF408" s="232"/>
    </row>
    <row r="409" spans="1:84" ht="12.75" customHeight="1" x14ac:dyDescent="0.2">
      <c r="A409" s="240"/>
      <c r="B409" s="228">
        <v>386</v>
      </c>
      <c r="C409" s="137"/>
      <c r="D409" s="65"/>
      <c r="E409" s="241" t="str">
        <f>IF(ISBLANK(D409), "", VLOOKUP(D409, Z!$A$2:$C$4127, 3, FALSE))</f>
        <v/>
      </c>
      <c r="F409" s="138"/>
      <c r="G409" s="120"/>
      <c r="H409" s="120"/>
      <c r="I409" s="120"/>
      <c r="J409" s="120"/>
      <c r="K409" s="139"/>
      <c r="L409" s="168"/>
      <c r="M409" s="139"/>
      <c r="N409" s="139"/>
      <c r="O409" s="242">
        <f t="shared" si="145"/>
        <v>0</v>
      </c>
      <c r="P409" s="139"/>
      <c r="Q409" s="242">
        <f t="shared" ref="Q409:Q472" si="154">P409*O409*9.82/3.6</f>
        <v>0</v>
      </c>
      <c r="R409" s="242" t="str">
        <f t="shared" ref="R409:R472" si="155">BV409</f>
        <v>-</v>
      </c>
      <c r="S409" s="140"/>
      <c r="T409" s="141"/>
      <c r="U409" s="120"/>
      <c r="V409" s="139"/>
      <c r="W409" s="166"/>
      <c r="X409" s="243">
        <f t="shared" ref="X409:X472" si="156">IFERROR(AQ409*1000, 0)</f>
        <v>0</v>
      </c>
      <c r="Y409" s="140"/>
      <c r="Z409" s="141"/>
      <c r="AA409" s="139"/>
      <c r="AB409" s="120"/>
      <c r="AC409" s="139"/>
      <c r="AD409" s="166"/>
      <c r="AE409" s="243">
        <f t="shared" ref="AE409:AE472" si="157">IFERROR(AP409*1000, 0)</f>
        <v>0</v>
      </c>
      <c r="AF409" s="142"/>
      <c r="AG409" s="137"/>
      <c r="AH409" s="65"/>
      <c r="AI409" s="241" t="str">
        <f>IF(ISBLANK(AH409), "", VLOOKUP(AH409, Z!$A$2:$C$4127, 3, FALSE))</f>
        <v/>
      </c>
      <c r="AJ409" s="143"/>
      <c r="AK409" s="244">
        <f t="shared" ref="AK409:AK472" si="158">IFERROR(AM409*1000, 0)</f>
        <v>0</v>
      </c>
      <c r="AL409" s="232"/>
      <c r="AM409" s="242">
        <f t="shared" ref="AM409:AM472" si="159">IFERROR(AO409*AN409*(AQ409-AP409), 0)</f>
        <v>0</v>
      </c>
      <c r="AN409" s="228">
        <f>15</f>
        <v>15</v>
      </c>
      <c r="AO409" s="228">
        <v>0.75</v>
      </c>
      <c r="AP409" s="242" t="str">
        <f t="shared" ref="AP409:AP472" si="160">IFERROR((SUMPRODUCT($AW409:$AZ409,_xlfn.ANCHORARRAY( $AR409)) + SUMPRODUCT($BE409:$BH409,_xlfn.ANCHORARRAY( $AR409))) * $AV409/1000/1000, "-")</f>
        <v>-</v>
      </c>
      <c r="AQ409" s="242" t="str">
        <f t="shared" ref="AQ409:AQ472" si="161">IFERROR((SUMPRODUCT($BA409:$BD409,_xlfn.ANCHORARRAY( $AR409)) + SUMPRODUCT($BI409:$BL409,_xlfn.ANCHORARRAY( $AR409))) * $AV409/1000/1000, "-")</f>
        <v>-</v>
      </c>
      <c r="AR409" s="245" t="str" cm="1">
        <f t="array" ref="AR409">IF($AM$20="A",
IFERROR(INDEX($BZ$33:$CC$35, $BQ409,), "-"),
IFERROR(INDEX(($BZ$26:$CC$28,$BZ$29:$CC$31), $BQ409, , $BR409), "-"))</f>
        <v>-</v>
      </c>
      <c r="AS409" s="245"/>
      <c r="AT409" s="245"/>
      <c r="AU409" s="245"/>
      <c r="AV409" s="246" t="str" cm="1">
        <f t="array" ref="AV409">IF($AM$20="A",
IFERROR(INDEX($CE$33:$CE$35, $BQ409), "-"),
IFERROR(INDEX(($CE$26:$CE$28, $CE$29:$CE$31), $BQ409, , $BR409), "-"))</f>
        <v>-</v>
      </c>
      <c r="AW409" s="242" t="str">
        <f t="shared" ref="AW409:AZ472" si="162">IF($BT409=1, $BO409 * (-0.34*AW$23^2 + 0.67*AW$23 + 0.67), "-")</f>
        <v>-</v>
      </c>
      <c r="AX409" s="242" t="str">
        <f t="shared" si="146"/>
        <v>-</v>
      </c>
      <c r="AY409" s="242" t="str">
        <f t="shared" si="146"/>
        <v>-</v>
      </c>
      <c r="AZ409" s="242" t="str">
        <f t="shared" si="146"/>
        <v>-</v>
      </c>
      <c r="BA409" s="242" t="str">
        <f t="shared" ref="BA409:BD472" si="163">IF($BS409=1, $BP409 * (-0.34*BA$23^2 + 0.67*BA$23 + 0.67), "-")</f>
        <v>-</v>
      </c>
      <c r="BB409" s="242" t="str">
        <f t="shared" si="147"/>
        <v>-</v>
      </c>
      <c r="BC409" s="242" t="str">
        <f t="shared" si="147"/>
        <v>-</v>
      </c>
      <c r="BD409" s="242" t="str">
        <f t="shared" si="147"/>
        <v>-</v>
      </c>
      <c r="BE409" s="242" t="str">
        <f t="shared" ref="BE409:BH472" si="164">IFERROR(BE$23 * (1 - (1-BE$23)/0.75 * (1-$BM409)) * $BO409 * 1 / (-(BE$23^2) + 2*BE$23), "-")</f>
        <v>-</v>
      </c>
      <c r="BF409" s="242" t="str">
        <f t="shared" si="148"/>
        <v>-</v>
      </c>
      <c r="BG409" s="242" t="str">
        <f t="shared" si="148"/>
        <v>-</v>
      </c>
      <c r="BH409" s="242" t="str">
        <f t="shared" si="148"/>
        <v>-</v>
      </c>
      <c r="BI409" s="242" t="str">
        <f t="shared" ref="BI409:BL472" si="165">IFERROR(BI$23 * (1 - (1-BI$23)/0.75 * (1-$BN409)) * $BP409 * 1 / (-(BI$23^2) + 2*BI$23), "-")</f>
        <v>-</v>
      </c>
      <c r="BJ409" s="242" t="str">
        <f t="shared" si="149"/>
        <v>-</v>
      </c>
      <c r="BK409" s="242" t="str">
        <f t="shared" si="149"/>
        <v>-</v>
      </c>
      <c r="BL409" s="242" t="str">
        <f t="shared" si="149"/>
        <v>-</v>
      </c>
      <c r="BM409" s="245" t="str" cm="1">
        <f t="array" ref="BM409">IFERROR(INDEX($CD$38:$CD$41, $BT409), "-")</f>
        <v>-</v>
      </c>
      <c r="BN409" s="242" t="str" cm="1">
        <f t="array" ref="BN409">IFERROR(INDEX($CD$38:$CD$41, $BS409), "-")</f>
        <v>-</v>
      </c>
      <c r="BO409" s="242">
        <f t="shared" ref="BO409:BO472" si="166">IFERROR(IF(ISBLANK(AD409), AC409, AD409), 0)</f>
        <v>0</v>
      </c>
      <c r="BP409" s="242">
        <f t="shared" ref="BP409:BP472" si="167">IFERROR(IF(ISBLANK(W409), V409, W409), 0)</f>
        <v>0</v>
      </c>
      <c r="BQ409" s="247" t="str">
        <f t="shared" si="150"/>
        <v>-</v>
      </c>
      <c r="BR409" s="247" t="str">
        <f t="shared" si="151"/>
        <v>-</v>
      </c>
      <c r="BS409" s="247" t="str">
        <f t="shared" si="152"/>
        <v>-</v>
      </c>
      <c r="BT409" s="247" t="str">
        <f t="shared" si="153"/>
        <v>-</v>
      </c>
      <c r="BU409" s="247">
        <f t="shared" ref="BU409:BU472" si="168">IF($K409&gt;0, $K409, IF($L409&gt;0, 26+0.1*$L409, 0))</f>
        <v>0</v>
      </c>
      <c r="BV409" s="247" t="str">
        <f t="shared" ref="BV409:BV472" si="169">IF(AND(BR409=1, BU409&gt; 0), 0.5*(8+0.2*BU409) + 0.5*(3+0.1*BU409), "-")</f>
        <v>-</v>
      </c>
      <c r="BW409" s="232"/>
      <c r="CF409" s="232"/>
    </row>
    <row r="410" spans="1:84" ht="12.75" customHeight="1" x14ac:dyDescent="0.2">
      <c r="A410" s="240"/>
      <c r="B410" s="228">
        <v>387</v>
      </c>
      <c r="C410" s="137"/>
      <c r="D410" s="65"/>
      <c r="E410" s="241" t="str">
        <f>IF(ISBLANK(D410), "", VLOOKUP(D410, Z!$A$2:$C$4127, 3, FALSE))</f>
        <v/>
      </c>
      <c r="F410" s="138"/>
      <c r="G410" s="120"/>
      <c r="H410" s="120"/>
      <c r="I410" s="120"/>
      <c r="J410" s="120"/>
      <c r="K410" s="139"/>
      <c r="L410" s="168"/>
      <c r="M410" s="139"/>
      <c r="N410" s="139"/>
      <c r="O410" s="242">
        <f t="shared" si="145"/>
        <v>0</v>
      </c>
      <c r="P410" s="139"/>
      <c r="Q410" s="242">
        <f t="shared" si="154"/>
        <v>0</v>
      </c>
      <c r="R410" s="242" t="str">
        <f t="shared" si="155"/>
        <v>-</v>
      </c>
      <c r="S410" s="140"/>
      <c r="T410" s="141"/>
      <c r="U410" s="120"/>
      <c r="V410" s="139"/>
      <c r="W410" s="166"/>
      <c r="X410" s="243">
        <f t="shared" si="156"/>
        <v>0</v>
      </c>
      <c r="Y410" s="140"/>
      <c r="Z410" s="141"/>
      <c r="AA410" s="139"/>
      <c r="AB410" s="120"/>
      <c r="AC410" s="139"/>
      <c r="AD410" s="166"/>
      <c r="AE410" s="243">
        <f t="shared" si="157"/>
        <v>0</v>
      </c>
      <c r="AF410" s="142"/>
      <c r="AG410" s="137"/>
      <c r="AH410" s="65"/>
      <c r="AI410" s="241" t="str">
        <f>IF(ISBLANK(AH410), "", VLOOKUP(AH410, Z!$A$2:$C$4127, 3, FALSE))</f>
        <v/>
      </c>
      <c r="AJ410" s="143"/>
      <c r="AK410" s="244">
        <f t="shared" si="158"/>
        <v>0</v>
      </c>
      <c r="AL410" s="232"/>
      <c r="AM410" s="242">
        <f t="shared" si="159"/>
        <v>0</v>
      </c>
      <c r="AN410" s="228">
        <f>15</f>
        <v>15</v>
      </c>
      <c r="AO410" s="228">
        <v>0.75</v>
      </c>
      <c r="AP410" s="242" t="str">
        <f t="shared" si="160"/>
        <v>-</v>
      </c>
      <c r="AQ410" s="242" t="str">
        <f t="shared" si="161"/>
        <v>-</v>
      </c>
      <c r="AR410" s="245" t="str" cm="1">
        <f t="array" ref="AR410">IF($AM$20="A",
IFERROR(INDEX($BZ$33:$CC$35, $BQ410,), "-"),
IFERROR(INDEX(($BZ$26:$CC$28,$BZ$29:$CC$31), $BQ410, , $BR410), "-"))</f>
        <v>-</v>
      </c>
      <c r="AS410" s="245"/>
      <c r="AT410" s="245"/>
      <c r="AU410" s="245"/>
      <c r="AV410" s="246" t="str" cm="1">
        <f t="array" ref="AV410">IF($AM$20="A",
IFERROR(INDEX($CE$33:$CE$35, $BQ410), "-"),
IFERROR(INDEX(($CE$26:$CE$28, $CE$29:$CE$31), $BQ410, , $BR410), "-"))</f>
        <v>-</v>
      </c>
      <c r="AW410" s="242" t="str">
        <f t="shared" si="162"/>
        <v>-</v>
      </c>
      <c r="AX410" s="242" t="str">
        <f t="shared" si="146"/>
        <v>-</v>
      </c>
      <c r="AY410" s="242" t="str">
        <f t="shared" si="146"/>
        <v>-</v>
      </c>
      <c r="AZ410" s="242" t="str">
        <f t="shared" si="146"/>
        <v>-</v>
      </c>
      <c r="BA410" s="242" t="str">
        <f t="shared" si="163"/>
        <v>-</v>
      </c>
      <c r="BB410" s="242" t="str">
        <f t="shared" si="147"/>
        <v>-</v>
      </c>
      <c r="BC410" s="242" t="str">
        <f t="shared" si="147"/>
        <v>-</v>
      </c>
      <c r="BD410" s="242" t="str">
        <f t="shared" si="147"/>
        <v>-</v>
      </c>
      <c r="BE410" s="242" t="str">
        <f t="shared" si="164"/>
        <v>-</v>
      </c>
      <c r="BF410" s="242" t="str">
        <f t="shared" si="148"/>
        <v>-</v>
      </c>
      <c r="BG410" s="242" t="str">
        <f t="shared" si="148"/>
        <v>-</v>
      </c>
      <c r="BH410" s="242" t="str">
        <f t="shared" si="148"/>
        <v>-</v>
      </c>
      <c r="BI410" s="242" t="str">
        <f t="shared" si="165"/>
        <v>-</v>
      </c>
      <c r="BJ410" s="242" t="str">
        <f t="shared" si="149"/>
        <v>-</v>
      </c>
      <c r="BK410" s="242" t="str">
        <f t="shared" si="149"/>
        <v>-</v>
      </c>
      <c r="BL410" s="242" t="str">
        <f t="shared" si="149"/>
        <v>-</v>
      </c>
      <c r="BM410" s="245" t="str" cm="1">
        <f t="array" ref="BM410">IFERROR(INDEX($CD$38:$CD$41, $BT410), "-")</f>
        <v>-</v>
      </c>
      <c r="BN410" s="242" t="str" cm="1">
        <f t="array" ref="BN410">IFERROR(INDEX($CD$38:$CD$41, $BS410), "-")</f>
        <v>-</v>
      </c>
      <c r="BO410" s="242">
        <f t="shared" si="166"/>
        <v>0</v>
      </c>
      <c r="BP410" s="242">
        <f t="shared" si="167"/>
        <v>0</v>
      </c>
      <c r="BQ410" s="247" t="str">
        <f t="shared" si="150"/>
        <v>-</v>
      </c>
      <c r="BR410" s="247" t="str">
        <f t="shared" si="151"/>
        <v>-</v>
      </c>
      <c r="BS410" s="247" t="str">
        <f t="shared" si="152"/>
        <v>-</v>
      </c>
      <c r="BT410" s="247" t="str">
        <f t="shared" si="153"/>
        <v>-</v>
      </c>
      <c r="BU410" s="247">
        <f t="shared" si="168"/>
        <v>0</v>
      </c>
      <c r="BV410" s="247" t="str">
        <f t="shared" si="169"/>
        <v>-</v>
      </c>
      <c r="BW410" s="232"/>
      <c r="CF410" s="232"/>
    </row>
    <row r="411" spans="1:84" ht="12.75" customHeight="1" x14ac:dyDescent="0.2">
      <c r="A411" s="240"/>
      <c r="B411" s="228">
        <v>388</v>
      </c>
      <c r="C411" s="137"/>
      <c r="D411" s="65"/>
      <c r="E411" s="241" t="str">
        <f>IF(ISBLANK(D411), "", VLOOKUP(D411, Z!$A$2:$C$4127, 3, FALSE))</f>
        <v/>
      </c>
      <c r="F411" s="138"/>
      <c r="G411" s="120"/>
      <c r="H411" s="120"/>
      <c r="I411" s="120"/>
      <c r="J411" s="120"/>
      <c r="K411" s="139"/>
      <c r="L411" s="168"/>
      <c r="M411" s="139"/>
      <c r="N411" s="139"/>
      <c r="O411" s="242">
        <f t="shared" si="145"/>
        <v>0</v>
      </c>
      <c r="P411" s="139"/>
      <c r="Q411" s="242">
        <f t="shared" si="154"/>
        <v>0</v>
      </c>
      <c r="R411" s="242" t="str">
        <f t="shared" si="155"/>
        <v>-</v>
      </c>
      <c r="S411" s="140"/>
      <c r="T411" s="141"/>
      <c r="U411" s="120"/>
      <c r="V411" s="139"/>
      <c r="W411" s="166"/>
      <c r="X411" s="243">
        <f t="shared" si="156"/>
        <v>0</v>
      </c>
      <c r="Y411" s="140"/>
      <c r="Z411" s="141"/>
      <c r="AA411" s="139"/>
      <c r="AB411" s="120"/>
      <c r="AC411" s="139"/>
      <c r="AD411" s="166"/>
      <c r="AE411" s="243">
        <f t="shared" si="157"/>
        <v>0</v>
      </c>
      <c r="AF411" s="142"/>
      <c r="AG411" s="137"/>
      <c r="AH411" s="65"/>
      <c r="AI411" s="241" t="str">
        <f>IF(ISBLANK(AH411), "", VLOOKUP(AH411, Z!$A$2:$C$4127, 3, FALSE))</f>
        <v/>
      </c>
      <c r="AJ411" s="143"/>
      <c r="AK411" s="244">
        <f t="shared" si="158"/>
        <v>0</v>
      </c>
      <c r="AL411" s="232"/>
      <c r="AM411" s="242">
        <f t="shared" si="159"/>
        <v>0</v>
      </c>
      <c r="AN411" s="228">
        <f>15</f>
        <v>15</v>
      </c>
      <c r="AO411" s="228">
        <v>0.75</v>
      </c>
      <c r="AP411" s="242" t="str">
        <f t="shared" si="160"/>
        <v>-</v>
      </c>
      <c r="AQ411" s="242" t="str">
        <f t="shared" si="161"/>
        <v>-</v>
      </c>
      <c r="AR411" s="245" t="str" cm="1">
        <f t="array" ref="AR411">IF($AM$20="A",
IFERROR(INDEX($BZ$33:$CC$35, $BQ411,), "-"),
IFERROR(INDEX(($BZ$26:$CC$28,$BZ$29:$CC$31), $BQ411, , $BR411), "-"))</f>
        <v>-</v>
      </c>
      <c r="AS411" s="245"/>
      <c r="AT411" s="245"/>
      <c r="AU411" s="245"/>
      <c r="AV411" s="246" t="str" cm="1">
        <f t="array" ref="AV411">IF($AM$20="A",
IFERROR(INDEX($CE$33:$CE$35, $BQ411), "-"),
IFERROR(INDEX(($CE$26:$CE$28, $CE$29:$CE$31), $BQ411, , $BR411), "-"))</f>
        <v>-</v>
      </c>
      <c r="AW411" s="242" t="str">
        <f t="shared" si="162"/>
        <v>-</v>
      </c>
      <c r="AX411" s="242" t="str">
        <f t="shared" si="146"/>
        <v>-</v>
      </c>
      <c r="AY411" s="242" t="str">
        <f t="shared" si="146"/>
        <v>-</v>
      </c>
      <c r="AZ411" s="242" t="str">
        <f t="shared" si="146"/>
        <v>-</v>
      </c>
      <c r="BA411" s="242" t="str">
        <f t="shared" si="163"/>
        <v>-</v>
      </c>
      <c r="BB411" s="242" t="str">
        <f t="shared" si="147"/>
        <v>-</v>
      </c>
      <c r="BC411" s="242" t="str">
        <f t="shared" si="147"/>
        <v>-</v>
      </c>
      <c r="BD411" s="242" t="str">
        <f t="shared" si="147"/>
        <v>-</v>
      </c>
      <c r="BE411" s="242" t="str">
        <f t="shared" si="164"/>
        <v>-</v>
      </c>
      <c r="BF411" s="242" t="str">
        <f t="shared" si="148"/>
        <v>-</v>
      </c>
      <c r="BG411" s="242" t="str">
        <f t="shared" si="148"/>
        <v>-</v>
      </c>
      <c r="BH411" s="242" t="str">
        <f t="shared" si="148"/>
        <v>-</v>
      </c>
      <c r="BI411" s="242" t="str">
        <f t="shared" si="165"/>
        <v>-</v>
      </c>
      <c r="BJ411" s="242" t="str">
        <f t="shared" si="149"/>
        <v>-</v>
      </c>
      <c r="BK411" s="242" t="str">
        <f t="shared" si="149"/>
        <v>-</v>
      </c>
      <c r="BL411" s="242" t="str">
        <f t="shared" si="149"/>
        <v>-</v>
      </c>
      <c r="BM411" s="245" t="str" cm="1">
        <f t="array" ref="BM411">IFERROR(INDEX($CD$38:$CD$41, $BT411), "-")</f>
        <v>-</v>
      </c>
      <c r="BN411" s="242" t="str" cm="1">
        <f t="array" ref="BN411">IFERROR(INDEX($CD$38:$CD$41, $BS411), "-")</f>
        <v>-</v>
      </c>
      <c r="BO411" s="242">
        <f t="shared" si="166"/>
        <v>0</v>
      </c>
      <c r="BP411" s="242">
        <f t="shared" si="167"/>
        <v>0</v>
      </c>
      <c r="BQ411" s="247" t="str">
        <f t="shared" si="150"/>
        <v>-</v>
      </c>
      <c r="BR411" s="247" t="str">
        <f t="shared" si="151"/>
        <v>-</v>
      </c>
      <c r="BS411" s="247" t="str">
        <f t="shared" si="152"/>
        <v>-</v>
      </c>
      <c r="BT411" s="247" t="str">
        <f t="shared" si="153"/>
        <v>-</v>
      </c>
      <c r="BU411" s="247">
        <f t="shared" si="168"/>
        <v>0</v>
      </c>
      <c r="BV411" s="247" t="str">
        <f t="shared" si="169"/>
        <v>-</v>
      </c>
      <c r="BW411" s="232"/>
      <c r="CF411" s="232"/>
    </row>
    <row r="412" spans="1:84" ht="12.75" customHeight="1" x14ac:dyDescent="0.2">
      <c r="A412" s="240"/>
      <c r="B412" s="228">
        <v>389</v>
      </c>
      <c r="C412" s="137"/>
      <c r="D412" s="65"/>
      <c r="E412" s="241" t="str">
        <f>IF(ISBLANK(D412), "", VLOOKUP(D412, Z!$A$2:$C$4127, 3, FALSE))</f>
        <v/>
      </c>
      <c r="F412" s="138"/>
      <c r="G412" s="120"/>
      <c r="H412" s="120"/>
      <c r="I412" s="120"/>
      <c r="J412" s="120"/>
      <c r="K412" s="139"/>
      <c r="L412" s="168"/>
      <c r="M412" s="139"/>
      <c r="N412" s="139"/>
      <c r="O412" s="242">
        <f t="shared" si="145"/>
        <v>0</v>
      </c>
      <c r="P412" s="139"/>
      <c r="Q412" s="242">
        <f t="shared" si="154"/>
        <v>0</v>
      </c>
      <c r="R412" s="242" t="str">
        <f t="shared" si="155"/>
        <v>-</v>
      </c>
      <c r="S412" s="140"/>
      <c r="T412" s="141"/>
      <c r="U412" s="120"/>
      <c r="V412" s="139"/>
      <c r="W412" s="166"/>
      <c r="X412" s="243">
        <f t="shared" si="156"/>
        <v>0</v>
      </c>
      <c r="Y412" s="140"/>
      <c r="Z412" s="141"/>
      <c r="AA412" s="139"/>
      <c r="AB412" s="120"/>
      <c r="AC412" s="139"/>
      <c r="AD412" s="166"/>
      <c r="AE412" s="243">
        <f t="shared" si="157"/>
        <v>0</v>
      </c>
      <c r="AF412" s="142"/>
      <c r="AG412" s="137"/>
      <c r="AH412" s="65"/>
      <c r="AI412" s="241" t="str">
        <f>IF(ISBLANK(AH412), "", VLOOKUP(AH412, Z!$A$2:$C$4127, 3, FALSE))</f>
        <v/>
      </c>
      <c r="AJ412" s="143"/>
      <c r="AK412" s="244">
        <f t="shared" si="158"/>
        <v>0</v>
      </c>
      <c r="AL412" s="232"/>
      <c r="AM412" s="242">
        <f t="shared" si="159"/>
        <v>0</v>
      </c>
      <c r="AN412" s="228">
        <f>15</f>
        <v>15</v>
      </c>
      <c r="AO412" s="228">
        <v>0.75</v>
      </c>
      <c r="AP412" s="242" t="str">
        <f t="shared" si="160"/>
        <v>-</v>
      </c>
      <c r="AQ412" s="242" t="str">
        <f t="shared" si="161"/>
        <v>-</v>
      </c>
      <c r="AR412" s="245" t="str" cm="1">
        <f t="array" ref="AR412">IF($AM$20="A",
IFERROR(INDEX($BZ$33:$CC$35, $BQ412,), "-"),
IFERROR(INDEX(($BZ$26:$CC$28,$BZ$29:$CC$31), $BQ412, , $BR412), "-"))</f>
        <v>-</v>
      </c>
      <c r="AS412" s="245"/>
      <c r="AT412" s="245"/>
      <c r="AU412" s="245"/>
      <c r="AV412" s="246" t="str" cm="1">
        <f t="array" ref="AV412">IF($AM$20="A",
IFERROR(INDEX($CE$33:$CE$35, $BQ412), "-"),
IFERROR(INDEX(($CE$26:$CE$28, $CE$29:$CE$31), $BQ412, , $BR412), "-"))</f>
        <v>-</v>
      </c>
      <c r="AW412" s="242" t="str">
        <f t="shared" si="162"/>
        <v>-</v>
      </c>
      <c r="AX412" s="242" t="str">
        <f t="shared" si="146"/>
        <v>-</v>
      </c>
      <c r="AY412" s="242" t="str">
        <f t="shared" si="146"/>
        <v>-</v>
      </c>
      <c r="AZ412" s="242" t="str">
        <f t="shared" si="146"/>
        <v>-</v>
      </c>
      <c r="BA412" s="242" t="str">
        <f t="shared" si="163"/>
        <v>-</v>
      </c>
      <c r="BB412" s="242" t="str">
        <f t="shared" si="147"/>
        <v>-</v>
      </c>
      <c r="BC412" s="242" t="str">
        <f t="shared" si="147"/>
        <v>-</v>
      </c>
      <c r="BD412" s="242" t="str">
        <f t="shared" si="147"/>
        <v>-</v>
      </c>
      <c r="BE412" s="242" t="str">
        <f t="shared" si="164"/>
        <v>-</v>
      </c>
      <c r="BF412" s="242" t="str">
        <f t="shared" si="148"/>
        <v>-</v>
      </c>
      <c r="BG412" s="242" t="str">
        <f t="shared" si="148"/>
        <v>-</v>
      </c>
      <c r="BH412" s="242" t="str">
        <f t="shared" si="148"/>
        <v>-</v>
      </c>
      <c r="BI412" s="242" t="str">
        <f t="shared" si="165"/>
        <v>-</v>
      </c>
      <c r="BJ412" s="242" t="str">
        <f t="shared" si="149"/>
        <v>-</v>
      </c>
      <c r="BK412" s="242" t="str">
        <f t="shared" si="149"/>
        <v>-</v>
      </c>
      <c r="BL412" s="242" t="str">
        <f t="shared" si="149"/>
        <v>-</v>
      </c>
      <c r="BM412" s="245" t="str" cm="1">
        <f t="array" ref="BM412">IFERROR(INDEX($CD$38:$CD$41, $BT412), "-")</f>
        <v>-</v>
      </c>
      <c r="BN412" s="242" t="str" cm="1">
        <f t="array" ref="BN412">IFERROR(INDEX($CD$38:$CD$41, $BS412), "-")</f>
        <v>-</v>
      </c>
      <c r="BO412" s="242">
        <f t="shared" si="166"/>
        <v>0</v>
      </c>
      <c r="BP412" s="242">
        <f t="shared" si="167"/>
        <v>0</v>
      </c>
      <c r="BQ412" s="247" t="str">
        <f t="shared" si="150"/>
        <v>-</v>
      </c>
      <c r="BR412" s="247" t="str">
        <f t="shared" si="151"/>
        <v>-</v>
      </c>
      <c r="BS412" s="247" t="str">
        <f t="shared" si="152"/>
        <v>-</v>
      </c>
      <c r="BT412" s="247" t="str">
        <f t="shared" si="153"/>
        <v>-</v>
      </c>
      <c r="BU412" s="247">
        <f t="shared" si="168"/>
        <v>0</v>
      </c>
      <c r="BV412" s="247" t="str">
        <f t="shared" si="169"/>
        <v>-</v>
      </c>
      <c r="BW412" s="232"/>
      <c r="CF412" s="232"/>
    </row>
    <row r="413" spans="1:84" ht="12.75" customHeight="1" x14ac:dyDescent="0.2">
      <c r="A413" s="240"/>
      <c r="B413" s="228">
        <v>390</v>
      </c>
      <c r="C413" s="137"/>
      <c r="D413" s="65"/>
      <c r="E413" s="241" t="str">
        <f>IF(ISBLANK(D413), "", VLOOKUP(D413, Z!$A$2:$C$4127, 3, FALSE))</f>
        <v/>
      </c>
      <c r="F413" s="138"/>
      <c r="G413" s="120"/>
      <c r="H413" s="120"/>
      <c r="I413" s="120"/>
      <c r="J413" s="120"/>
      <c r="K413" s="139"/>
      <c r="L413" s="168"/>
      <c r="M413" s="139"/>
      <c r="N413" s="139"/>
      <c r="O413" s="242">
        <f t="shared" si="145"/>
        <v>0</v>
      </c>
      <c r="P413" s="139"/>
      <c r="Q413" s="242">
        <f t="shared" si="154"/>
        <v>0</v>
      </c>
      <c r="R413" s="242" t="str">
        <f t="shared" si="155"/>
        <v>-</v>
      </c>
      <c r="S413" s="140"/>
      <c r="T413" s="141"/>
      <c r="U413" s="120"/>
      <c r="V413" s="139"/>
      <c r="W413" s="166"/>
      <c r="X413" s="243">
        <f t="shared" si="156"/>
        <v>0</v>
      </c>
      <c r="Y413" s="140"/>
      <c r="Z413" s="141"/>
      <c r="AA413" s="139"/>
      <c r="AB413" s="120"/>
      <c r="AC413" s="139"/>
      <c r="AD413" s="166"/>
      <c r="AE413" s="243">
        <f t="shared" si="157"/>
        <v>0</v>
      </c>
      <c r="AF413" s="142"/>
      <c r="AG413" s="137"/>
      <c r="AH413" s="65"/>
      <c r="AI413" s="241" t="str">
        <f>IF(ISBLANK(AH413), "", VLOOKUP(AH413, Z!$A$2:$C$4127, 3, FALSE))</f>
        <v/>
      </c>
      <c r="AJ413" s="143"/>
      <c r="AK413" s="244">
        <f t="shared" si="158"/>
        <v>0</v>
      </c>
      <c r="AL413" s="232"/>
      <c r="AM413" s="242">
        <f t="shared" si="159"/>
        <v>0</v>
      </c>
      <c r="AN413" s="228">
        <f>15</f>
        <v>15</v>
      </c>
      <c r="AO413" s="228">
        <v>0.75</v>
      </c>
      <c r="AP413" s="242" t="str">
        <f t="shared" si="160"/>
        <v>-</v>
      </c>
      <c r="AQ413" s="242" t="str">
        <f t="shared" si="161"/>
        <v>-</v>
      </c>
      <c r="AR413" s="245" t="str" cm="1">
        <f t="array" ref="AR413">IF($AM$20="A",
IFERROR(INDEX($BZ$33:$CC$35, $BQ413,), "-"),
IFERROR(INDEX(($BZ$26:$CC$28,$BZ$29:$CC$31), $BQ413, , $BR413), "-"))</f>
        <v>-</v>
      </c>
      <c r="AS413" s="245"/>
      <c r="AT413" s="245"/>
      <c r="AU413" s="245"/>
      <c r="AV413" s="246" t="str" cm="1">
        <f t="array" ref="AV413">IF($AM$20="A",
IFERROR(INDEX($CE$33:$CE$35, $BQ413), "-"),
IFERROR(INDEX(($CE$26:$CE$28, $CE$29:$CE$31), $BQ413, , $BR413), "-"))</f>
        <v>-</v>
      </c>
      <c r="AW413" s="242" t="str">
        <f t="shared" si="162"/>
        <v>-</v>
      </c>
      <c r="AX413" s="242" t="str">
        <f t="shared" si="146"/>
        <v>-</v>
      </c>
      <c r="AY413" s="242" t="str">
        <f t="shared" si="146"/>
        <v>-</v>
      </c>
      <c r="AZ413" s="242" t="str">
        <f t="shared" si="146"/>
        <v>-</v>
      </c>
      <c r="BA413" s="242" t="str">
        <f t="shared" si="163"/>
        <v>-</v>
      </c>
      <c r="BB413" s="242" t="str">
        <f t="shared" si="147"/>
        <v>-</v>
      </c>
      <c r="BC413" s="242" t="str">
        <f t="shared" si="147"/>
        <v>-</v>
      </c>
      <c r="BD413" s="242" t="str">
        <f t="shared" si="147"/>
        <v>-</v>
      </c>
      <c r="BE413" s="242" t="str">
        <f t="shared" si="164"/>
        <v>-</v>
      </c>
      <c r="BF413" s="242" t="str">
        <f t="shared" si="148"/>
        <v>-</v>
      </c>
      <c r="BG413" s="242" t="str">
        <f t="shared" si="148"/>
        <v>-</v>
      </c>
      <c r="BH413" s="242" t="str">
        <f t="shared" si="148"/>
        <v>-</v>
      </c>
      <c r="BI413" s="242" t="str">
        <f t="shared" si="165"/>
        <v>-</v>
      </c>
      <c r="BJ413" s="242" t="str">
        <f t="shared" si="149"/>
        <v>-</v>
      </c>
      <c r="BK413" s="242" t="str">
        <f t="shared" si="149"/>
        <v>-</v>
      </c>
      <c r="BL413" s="242" t="str">
        <f t="shared" si="149"/>
        <v>-</v>
      </c>
      <c r="BM413" s="245" t="str" cm="1">
        <f t="array" ref="BM413">IFERROR(INDEX($CD$38:$CD$41, $BT413), "-")</f>
        <v>-</v>
      </c>
      <c r="BN413" s="242" t="str" cm="1">
        <f t="array" ref="BN413">IFERROR(INDEX($CD$38:$CD$41, $BS413), "-")</f>
        <v>-</v>
      </c>
      <c r="BO413" s="242">
        <f t="shared" si="166"/>
        <v>0</v>
      </c>
      <c r="BP413" s="242">
        <f t="shared" si="167"/>
        <v>0</v>
      </c>
      <c r="BQ413" s="247" t="str">
        <f t="shared" si="150"/>
        <v>-</v>
      </c>
      <c r="BR413" s="247" t="str">
        <f t="shared" si="151"/>
        <v>-</v>
      </c>
      <c r="BS413" s="247" t="str">
        <f t="shared" si="152"/>
        <v>-</v>
      </c>
      <c r="BT413" s="247" t="str">
        <f t="shared" si="153"/>
        <v>-</v>
      </c>
      <c r="BU413" s="247">
        <f t="shared" si="168"/>
        <v>0</v>
      </c>
      <c r="BV413" s="247" t="str">
        <f t="shared" si="169"/>
        <v>-</v>
      </c>
      <c r="BW413" s="232"/>
      <c r="CF413" s="232"/>
    </row>
    <row r="414" spans="1:84" ht="12.75" customHeight="1" x14ac:dyDescent="0.2">
      <c r="A414" s="240"/>
      <c r="B414" s="228">
        <v>391</v>
      </c>
      <c r="C414" s="137"/>
      <c r="D414" s="65"/>
      <c r="E414" s="241" t="str">
        <f>IF(ISBLANK(D414), "", VLOOKUP(D414, Z!$A$2:$C$4127, 3, FALSE))</f>
        <v/>
      </c>
      <c r="F414" s="138"/>
      <c r="G414" s="120"/>
      <c r="H414" s="120"/>
      <c r="I414" s="120"/>
      <c r="J414" s="120"/>
      <c r="K414" s="139"/>
      <c r="L414" s="168"/>
      <c r="M414" s="139"/>
      <c r="N414" s="139"/>
      <c r="O414" s="242">
        <f t="shared" si="145"/>
        <v>0</v>
      </c>
      <c r="P414" s="139"/>
      <c r="Q414" s="242">
        <f t="shared" si="154"/>
        <v>0</v>
      </c>
      <c r="R414" s="242" t="str">
        <f t="shared" si="155"/>
        <v>-</v>
      </c>
      <c r="S414" s="140"/>
      <c r="T414" s="141"/>
      <c r="U414" s="120"/>
      <c r="V414" s="139"/>
      <c r="W414" s="166"/>
      <c r="X414" s="243">
        <f t="shared" si="156"/>
        <v>0</v>
      </c>
      <c r="Y414" s="140"/>
      <c r="Z414" s="141"/>
      <c r="AA414" s="139"/>
      <c r="AB414" s="120"/>
      <c r="AC414" s="139"/>
      <c r="AD414" s="166"/>
      <c r="AE414" s="243">
        <f t="shared" si="157"/>
        <v>0</v>
      </c>
      <c r="AF414" s="142"/>
      <c r="AG414" s="137"/>
      <c r="AH414" s="65"/>
      <c r="AI414" s="241" t="str">
        <f>IF(ISBLANK(AH414), "", VLOOKUP(AH414, Z!$A$2:$C$4127, 3, FALSE))</f>
        <v/>
      </c>
      <c r="AJ414" s="143"/>
      <c r="AK414" s="244">
        <f t="shared" si="158"/>
        <v>0</v>
      </c>
      <c r="AL414" s="232"/>
      <c r="AM414" s="242">
        <f t="shared" si="159"/>
        <v>0</v>
      </c>
      <c r="AN414" s="228">
        <f>15</f>
        <v>15</v>
      </c>
      <c r="AO414" s="228">
        <v>0.75</v>
      </c>
      <c r="AP414" s="242" t="str">
        <f t="shared" si="160"/>
        <v>-</v>
      </c>
      <c r="AQ414" s="242" t="str">
        <f t="shared" si="161"/>
        <v>-</v>
      </c>
      <c r="AR414" s="245" t="str" cm="1">
        <f t="array" ref="AR414">IF($AM$20="A",
IFERROR(INDEX($BZ$33:$CC$35, $BQ414,), "-"),
IFERROR(INDEX(($BZ$26:$CC$28,$BZ$29:$CC$31), $BQ414, , $BR414), "-"))</f>
        <v>-</v>
      </c>
      <c r="AS414" s="245"/>
      <c r="AT414" s="245"/>
      <c r="AU414" s="245"/>
      <c r="AV414" s="246" t="str" cm="1">
        <f t="array" ref="AV414">IF($AM$20="A",
IFERROR(INDEX($CE$33:$CE$35, $BQ414), "-"),
IFERROR(INDEX(($CE$26:$CE$28, $CE$29:$CE$31), $BQ414, , $BR414), "-"))</f>
        <v>-</v>
      </c>
      <c r="AW414" s="242" t="str">
        <f t="shared" si="162"/>
        <v>-</v>
      </c>
      <c r="AX414" s="242" t="str">
        <f t="shared" si="146"/>
        <v>-</v>
      </c>
      <c r="AY414" s="242" t="str">
        <f t="shared" si="146"/>
        <v>-</v>
      </c>
      <c r="AZ414" s="242" t="str">
        <f t="shared" si="146"/>
        <v>-</v>
      </c>
      <c r="BA414" s="242" t="str">
        <f t="shared" si="163"/>
        <v>-</v>
      </c>
      <c r="BB414" s="242" t="str">
        <f t="shared" si="147"/>
        <v>-</v>
      </c>
      <c r="BC414" s="242" t="str">
        <f t="shared" si="147"/>
        <v>-</v>
      </c>
      <c r="BD414" s="242" t="str">
        <f t="shared" si="147"/>
        <v>-</v>
      </c>
      <c r="BE414" s="242" t="str">
        <f t="shared" si="164"/>
        <v>-</v>
      </c>
      <c r="BF414" s="242" t="str">
        <f t="shared" si="148"/>
        <v>-</v>
      </c>
      <c r="BG414" s="242" t="str">
        <f t="shared" si="148"/>
        <v>-</v>
      </c>
      <c r="BH414" s="242" t="str">
        <f t="shared" si="148"/>
        <v>-</v>
      </c>
      <c r="BI414" s="242" t="str">
        <f t="shared" si="165"/>
        <v>-</v>
      </c>
      <c r="BJ414" s="242" t="str">
        <f t="shared" si="149"/>
        <v>-</v>
      </c>
      <c r="BK414" s="242" t="str">
        <f t="shared" si="149"/>
        <v>-</v>
      </c>
      <c r="BL414" s="242" t="str">
        <f t="shared" si="149"/>
        <v>-</v>
      </c>
      <c r="BM414" s="245" t="str" cm="1">
        <f t="array" ref="BM414">IFERROR(INDEX($CD$38:$CD$41, $BT414), "-")</f>
        <v>-</v>
      </c>
      <c r="BN414" s="242" t="str" cm="1">
        <f t="array" ref="BN414">IFERROR(INDEX($CD$38:$CD$41, $BS414), "-")</f>
        <v>-</v>
      </c>
      <c r="BO414" s="242">
        <f t="shared" si="166"/>
        <v>0</v>
      </c>
      <c r="BP414" s="242">
        <f t="shared" si="167"/>
        <v>0</v>
      </c>
      <c r="BQ414" s="247" t="str">
        <f t="shared" si="150"/>
        <v>-</v>
      </c>
      <c r="BR414" s="247" t="str">
        <f t="shared" si="151"/>
        <v>-</v>
      </c>
      <c r="BS414" s="247" t="str">
        <f t="shared" si="152"/>
        <v>-</v>
      </c>
      <c r="BT414" s="247" t="str">
        <f t="shared" si="153"/>
        <v>-</v>
      </c>
      <c r="BU414" s="247">
        <f t="shared" si="168"/>
        <v>0</v>
      </c>
      <c r="BV414" s="247" t="str">
        <f t="shared" si="169"/>
        <v>-</v>
      </c>
      <c r="BW414" s="232"/>
      <c r="CF414" s="232"/>
    </row>
    <row r="415" spans="1:84" ht="12.75" customHeight="1" x14ac:dyDescent="0.2">
      <c r="A415" s="240"/>
      <c r="B415" s="228">
        <v>392</v>
      </c>
      <c r="C415" s="137"/>
      <c r="D415" s="65"/>
      <c r="E415" s="241" t="str">
        <f>IF(ISBLANK(D415), "", VLOOKUP(D415, Z!$A$2:$C$4127, 3, FALSE))</f>
        <v/>
      </c>
      <c r="F415" s="138"/>
      <c r="G415" s="120"/>
      <c r="H415" s="120"/>
      <c r="I415" s="120"/>
      <c r="J415" s="120"/>
      <c r="K415" s="139"/>
      <c r="L415" s="168"/>
      <c r="M415" s="139"/>
      <c r="N415" s="139"/>
      <c r="O415" s="242">
        <f t="shared" si="145"/>
        <v>0</v>
      </c>
      <c r="P415" s="139"/>
      <c r="Q415" s="242">
        <f t="shared" si="154"/>
        <v>0</v>
      </c>
      <c r="R415" s="242" t="str">
        <f t="shared" si="155"/>
        <v>-</v>
      </c>
      <c r="S415" s="140"/>
      <c r="T415" s="141"/>
      <c r="U415" s="120"/>
      <c r="V415" s="139"/>
      <c r="W415" s="166"/>
      <c r="X415" s="243">
        <f t="shared" si="156"/>
        <v>0</v>
      </c>
      <c r="Y415" s="140"/>
      <c r="Z415" s="141"/>
      <c r="AA415" s="139"/>
      <c r="AB415" s="120"/>
      <c r="AC415" s="139"/>
      <c r="AD415" s="166"/>
      <c r="AE415" s="243">
        <f t="shared" si="157"/>
        <v>0</v>
      </c>
      <c r="AF415" s="142"/>
      <c r="AG415" s="137"/>
      <c r="AH415" s="65"/>
      <c r="AI415" s="241" t="str">
        <f>IF(ISBLANK(AH415), "", VLOOKUP(AH415, Z!$A$2:$C$4127, 3, FALSE))</f>
        <v/>
      </c>
      <c r="AJ415" s="143"/>
      <c r="AK415" s="244">
        <f t="shared" si="158"/>
        <v>0</v>
      </c>
      <c r="AL415" s="232"/>
      <c r="AM415" s="242">
        <f t="shared" si="159"/>
        <v>0</v>
      </c>
      <c r="AN415" s="228">
        <f>15</f>
        <v>15</v>
      </c>
      <c r="AO415" s="228">
        <v>0.75</v>
      </c>
      <c r="AP415" s="242" t="str">
        <f t="shared" si="160"/>
        <v>-</v>
      </c>
      <c r="AQ415" s="242" t="str">
        <f t="shared" si="161"/>
        <v>-</v>
      </c>
      <c r="AR415" s="245" t="str" cm="1">
        <f t="array" ref="AR415">IF($AM$20="A",
IFERROR(INDEX($BZ$33:$CC$35, $BQ415,), "-"),
IFERROR(INDEX(($BZ$26:$CC$28,$BZ$29:$CC$31), $BQ415, , $BR415), "-"))</f>
        <v>-</v>
      </c>
      <c r="AS415" s="245"/>
      <c r="AT415" s="245"/>
      <c r="AU415" s="245"/>
      <c r="AV415" s="246" t="str" cm="1">
        <f t="array" ref="AV415">IF($AM$20="A",
IFERROR(INDEX($CE$33:$CE$35, $BQ415), "-"),
IFERROR(INDEX(($CE$26:$CE$28, $CE$29:$CE$31), $BQ415, , $BR415), "-"))</f>
        <v>-</v>
      </c>
      <c r="AW415" s="242" t="str">
        <f t="shared" si="162"/>
        <v>-</v>
      </c>
      <c r="AX415" s="242" t="str">
        <f t="shared" si="146"/>
        <v>-</v>
      </c>
      <c r="AY415" s="242" t="str">
        <f t="shared" si="146"/>
        <v>-</v>
      </c>
      <c r="AZ415" s="242" t="str">
        <f t="shared" si="146"/>
        <v>-</v>
      </c>
      <c r="BA415" s="242" t="str">
        <f t="shared" si="163"/>
        <v>-</v>
      </c>
      <c r="BB415" s="242" t="str">
        <f t="shared" si="147"/>
        <v>-</v>
      </c>
      <c r="BC415" s="242" t="str">
        <f t="shared" si="147"/>
        <v>-</v>
      </c>
      <c r="BD415" s="242" t="str">
        <f t="shared" si="147"/>
        <v>-</v>
      </c>
      <c r="BE415" s="242" t="str">
        <f t="shared" si="164"/>
        <v>-</v>
      </c>
      <c r="BF415" s="242" t="str">
        <f t="shared" si="148"/>
        <v>-</v>
      </c>
      <c r="BG415" s="242" t="str">
        <f t="shared" si="148"/>
        <v>-</v>
      </c>
      <c r="BH415" s="242" t="str">
        <f t="shared" si="148"/>
        <v>-</v>
      </c>
      <c r="BI415" s="242" t="str">
        <f t="shared" si="165"/>
        <v>-</v>
      </c>
      <c r="BJ415" s="242" t="str">
        <f t="shared" si="149"/>
        <v>-</v>
      </c>
      <c r="BK415" s="242" t="str">
        <f t="shared" si="149"/>
        <v>-</v>
      </c>
      <c r="BL415" s="242" t="str">
        <f t="shared" si="149"/>
        <v>-</v>
      </c>
      <c r="BM415" s="245" t="str" cm="1">
        <f t="array" ref="BM415">IFERROR(INDEX($CD$38:$CD$41, $BT415), "-")</f>
        <v>-</v>
      </c>
      <c r="BN415" s="242" t="str" cm="1">
        <f t="array" ref="BN415">IFERROR(INDEX($CD$38:$CD$41, $BS415), "-")</f>
        <v>-</v>
      </c>
      <c r="BO415" s="242">
        <f t="shared" si="166"/>
        <v>0</v>
      </c>
      <c r="BP415" s="242">
        <f t="shared" si="167"/>
        <v>0</v>
      </c>
      <c r="BQ415" s="247" t="str">
        <f t="shared" si="150"/>
        <v>-</v>
      </c>
      <c r="BR415" s="247" t="str">
        <f t="shared" si="151"/>
        <v>-</v>
      </c>
      <c r="BS415" s="247" t="str">
        <f t="shared" si="152"/>
        <v>-</v>
      </c>
      <c r="BT415" s="247" t="str">
        <f t="shared" si="153"/>
        <v>-</v>
      </c>
      <c r="BU415" s="247">
        <f t="shared" si="168"/>
        <v>0</v>
      </c>
      <c r="BV415" s="247" t="str">
        <f t="shared" si="169"/>
        <v>-</v>
      </c>
      <c r="BW415" s="232"/>
      <c r="CF415" s="232"/>
    </row>
    <row r="416" spans="1:84" ht="12.75" customHeight="1" x14ac:dyDescent="0.2">
      <c r="A416" s="240"/>
      <c r="B416" s="228">
        <v>393</v>
      </c>
      <c r="C416" s="137"/>
      <c r="D416" s="65"/>
      <c r="E416" s="241" t="str">
        <f>IF(ISBLANK(D416), "", VLOOKUP(D416, Z!$A$2:$C$4127, 3, FALSE))</f>
        <v/>
      </c>
      <c r="F416" s="138"/>
      <c r="G416" s="120"/>
      <c r="H416" s="120"/>
      <c r="I416" s="120"/>
      <c r="J416" s="120"/>
      <c r="K416" s="139"/>
      <c r="L416" s="168"/>
      <c r="M416" s="139"/>
      <c r="N416" s="139"/>
      <c r="O416" s="242">
        <f t="shared" si="145"/>
        <v>0</v>
      </c>
      <c r="P416" s="139"/>
      <c r="Q416" s="242">
        <f t="shared" si="154"/>
        <v>0</v>
      </c>
      <c r="R416" s="242" t="str">
        <f t="shared" si="155"/>
        <v>-</v>
      </c>
      <c r="S416" s="140"/>
      <c r="T416" s="141"/>
      <c r="U416" s="120"/>
      <c r="V416" s="139"/>
      <c r="W416" s="166"/>
      <c r="X416" s="243">
        <f t="shared" si="156"/>
        <v>0</v>
      </c>
      <c r="Y416" s="140"/>
      <c r="Z416" s="141"/>
      <c r="AA416" s="139"/>
      <c r="AB416" s="120"/>
      <c r="AC416" s="139"/>
      <c r="AD416" s="166"/>
      <c r="AE416" s="243">
        <f t="shared" si="157"/>
        <v>0</v>
      </c>
      <c r="AF416" s="142"/>
      <c r="AG416" s="137"/>
      <c r="AH416" s="65"/>
      <c r="AI416" s="241" t="str">
        <f>IF(ISBLANK(AH416), "", VLOOKUP(AH416, Z!$A$2:$C$4127, 3, FALSE))</f>
        <v/>
      </c>
      <c r="AJ416" s="143"/>
      <c r="AK416" s="244">
        <f t="shared" si="158"/>
        <v>0</v>
      </c>
      <c r="AL416" s="232"/>
      <c r="AM416" s="242">
        <f t="shared" si="159"/>
        <v>0</v>
      </c>
      <c r="AN416" s="228">
        <f>15</f>
        <v>15</v>
      </c>
      <c r="AO416" s="228">
        <v>0.75</v>
      </c>
      <c r="AP416" s="242" t="str">
        <f t="shared" si="160"/>
        <v>-</v>
      </c>
      <c r="AQ416" s="242" t="str">
        <f t="shared" si="161"/>
        <v>-</v>
      </c>
      <c r="AR416" s="245" t="str" cm="1">
        <f t="array" ref="AR416">IF($AM$20="A",
IFERROR(INDEX($BZ$33:$CC$35, $BQ416,), "-"),
IFERROR(INDEX(($BZ$26:$CC$28,$BZ$29:$CC$31), $BQ416, , $BR416), "-"))</f>
        <v>-</v>
      </c>
      <c r="AS416" s="245"/>
      <c r="AT416" s="245"/>
      <c r="AU416" s="245"/>
      <c r="AV416" s="246" t="str" cm="1">
        <f t="array" ref="AV416">IF($AM$20="A",
IFERROR(INDEX($CE$33:$CE$35, $BQ416), "-"),
IFERROR(INDEX(($CE$26:$CE$28, $CE$29:$CE$31), $BQ416, , $BR416), "-"))</f>
        <v>-</v>
      </c>
      <c r="AW416" s="242" t="str">
        <f t="shared" si="162"/>
        <v>-</v>
      </c>
      <c r="AX416" s="242" t="str">
        <f t="shared" si="146"/>
        <v>-</v>
      </c>
      <c r="AY416" s="242" t="str">
        <f t="shared" si="146"/>
        <v>-</v>
      </c>
      <c r="AZ416" s="242" t="str">
        <f t="shared" si="146"/>
        <v>-</v>
      </c>
      <c r="BA416" s="242" t="str">
        <f t="shared" si="163"/>
        <v>-</v>
      </c>
      <c r="BB416" s="242" t="str">
        <f t="shared" si="147"/>
        <v>-</v>
      </c>
      <c r="BC416" s="242" t="str">
        <f t="shared" si="147"/>
        <v>-</v>
      </c>
      <c r="BD416" s="242" t="str">
        <f t="shared" si="147"/>
        <v>-</v>
      </c>
      <c r="BE416" s="242" t="str">
        <f t="shared" si="164"/>
        <v>-</v>
      </c>
      <c r="BF416" s="242" t="str">
        <f t="shared" si="148"/>
        <v>-</v>
      </c>
      <c r="BG416" s="242" t="str">
        <f t="shared" si="148"/>
        <v>-</v>
      </c>
      <c r="BH416" s="242" t="str">
        <f t="shared" si="148"/>
        <v>-</v>
      </c>
      <c r="BI416" s="242" t="str">
        <f t="shared" si="165"/>
        <v>-</v>
      </c>
      <c r="BJ416" s="242" t="str">
        <f t="shared" si="149"/>
        <v>-</v>
      </c>
      <c r="BK416" s="242" t="str">
        <f t="shared" si="149"/>
        <v>-</v>
      </c>
      <c r="BL416" s="242" t="str">
        <f t="shared" si="149"/>
        <v>-</v>
      </c>
      <c r="BM416" s="245" t="str" cm="1">
        <f t="array" ref="BM416">IFERROR(INDEX($CD$38:$CD$41, $BT416), "-")</f>
        <v>-</v>
      </c>
      <c r="BN416" s="242" t="str" cm="1">
        <f t="array" ref="BN416">IFERROR(INDEX($CD$38:$CD$41, $BS416), "-")</f>
        <v>-</v>
      </c>
      <c r="BO416" s="242">
        <f t="shared" si="166"/>
        <v>0</v>
      </c>
      <c r="BP416" s="242">
        <f t="shared" si="167"/>
        <v>0</v>
      </c>
      <c r="BQ416" s="247" t="str">
        <f t="shared" si="150"/>
        <v>-</v>
      </c>
      <c r="BR416" s="247" t="str">
        <f t="shared" si="151"/>
        <v>-</v>
      </c>
      <c r="BS416" s="247" t="str">
        <f t="shared" si="152"/>
        <v>-</v>
      </c>
      <c r="BT416" s="247" t="str">
        <f t="shared" si="153"/>
        <v>-</v>
      </c>
      <c r="BU416" s="247">
        <f t="shared" si="168"/>
        <v>0</v>
      </c>
      <c r="BV416" s="247" t="str">
        <f t="shared" si="169"/>
        <v>-</v>
      </c>
      <c r="BW416" s="232"/>
      <c r="CF416" s="232"/>
    </row>
    <row r="417" spans="1:84" ht="12.75" customHeight="1" x14ac:dyDescent="0.2">
      <c r="A417" s="240"/>
      <c r="B417" s="228">
        <v>394</v>
      </c>
      <c r="C417" s="137"/>
      <c r="D417" s="65"/>
      <c r="E417" s="241" t="str">
        <f>IF(ISBLANK(D417), "", VLOOKUP(D417, Z!$A$2:$C$4127, 3, FALSE))</f>
        <v/>
      </c>
      <c r="F417" s="138"/>
      <c r="G417" s="120"/>
      <c r="H417" s="120"/>
      <c r="I417" s="120"/>
      <c r="J417" s="120"/>
      <c r="K417" s="139"/>
      <c r="L417" s="168"/>
      <c r="M417" s="139"/>
      <c r="N417" s="139"/>
      <c r="O417" s="242">
        <f t="shared" si="145"/>
        <v>0</v>
      </c>
      <c r="P417" s="139"/>
      <c r="Q417" s="242">
        <f t="shared" si="154"/>
        <v>0</v>
      </c>
      <c r="R417" s="242" t="str">
        <f t="shared" si="155"/>
        <v>-</v>
      </c>
      <c r="S417" s="140"/>
      <c r="T417" s="141"/>
      <c r="U417" s="120"/>
      <c r="V417" s="139"/>
      <c r="W417" s="166"/>
      <c r="X417" s="243">
        <f t="shared" si="156"/>
        <v>0</v>
      </c>
      <c r="Y417" s="140"/>
      <c r="Z417" s="141"/>
      <c r="AA417" s="139"/>
      <c r="AB417" s="120"/>
      <c r="AC417" s="139"/>
      <c r="AD417" s="166"/>
      <c r="AE417" s="243">
        <f t="shared" si="157"/>
        <v>0</v>
      </c>
      <c r="AF417" s="142"/>
      <c r="AG417" s="137"/>
      <c r="AH417" s="65"/>
      <c r="AI417" s="241" t="str">
        <f>IF(ISBLANK(AH417), "", VLOOKUP(AH417, Z!$A$2:$C$4127, 3, FALSE))</f>
        <v/>
      </c>
      <c r="AJ417" s="143"/>
      <c r="AK417" s="244">
        <f t="shared" si="158"/>
        <v>0</v>
      </c>
      <c r="AL417" s="232"/>
      <c r="AM417" s="242">
        <f t="shared" si="159"/>
        <v>0</v>
      </c>
      <c r="AN417" s="228">
        <f>15</f>
        <v>15</v>
      </c>
      <c r="AO417" s="228">
        <v>0.75</v>
      </c>
      <c r="AP417" s="242" t="str">
        <f t="shared" si="160"/>
        <v>-</v>
      </c>
      <c r="AQ417" s="242" t="str">
        <f t="shared" si="161"/>
        <v>-</v>
      </c>
      <c r="AR417" s="245" t="str" cm="1">
        <f t="array" ref="AR417">IF($AM$20="A",
IFERROR(INDEX($BZ$33:$CC$35, $BQ417,), "-"),
IFERROR(INDEX(($BZ$26:$CC$28,$BZ$29:$CC$31), $BQ417, , $BR417), "-"))</f>
        <v>-</v>
      </c>
      <c r="AS417" s="245"/>
      <c r="AT417" s="245"/>
      <c r="AU417" s="245"/>
      <c r="AV417" s="246" t="str" cm="1">
        <f t="array" ref="AV417">IF($AM$20="A",
IFERROR(INDEX($CE$33:$CE$35, $BQ417), "-"),
IFERROR(INDEX(($CE$26:$CE$28, $CE$29:$CE$31), $BQ417, , $BR417), "-"))</f>
        <v>-</v>
      </c>
      <c r="AW417" s="242" t="str">
        <f t="shared" si="162"/>
        <v>-</v>
      </c>
      <c r="AX417" s="242" t="str">
        <f t="shared" si="146"/>
        <v>-</v>
      </c>
      <c r="AY417" s="242" t="str">
        <f t="shared" si="146"/>
        <v>-</v>
      </c>
      <c r="AZ417" s="242" t="str">
        <f t="shared" si="146"/>
        <v>-</v>
      </c>
      <c r="BA417" s="242" t="str">
        <f t="shared" si="163"/>
        <v>-</v>
      </c>
      <c r="BB417" s="242" t="str">
        <f t="shared" si="147"/>
        <v>-</v>
      </c>
      <c r="BC417" s="242" t="str">
        <f t="shared" si="147"/>
        <v>-</v>
      </c>
      <c r="BD417" s="242" t="str">
        <f t="shared" si="147"/>
        <v>-</v>
      </c>
      <c r="BE417" s="242" t="str">
        <f t="shared" si="164"/>
        <v>-</v>
      </c>
      <c r="BF417" s="242" t="str">
        <f t="shared" si="148"/>
        <v>-</v>
      </c>
      <c r="BG417" s="242" t="str">
        <f t="shared" si="148"/>
        <v>-</v>
      </c>
      <c r="BH417" s="242" t="str">
        <f t="shared" si="148"/>
        <v>-</v>
      </c>
      <c r="BI417" s="242" t="str">
        <f t="shared" si="165"/>
        <v>-</v>
      </c>
      <c r="BJ417" s="242" t="str">
        <f t="shared" si="149"/>
        <v>-</v>
      </c>
      <c r="BK417" s="242" t="str">
        <f t="shared" si="149"/>
        <v>-</v>
      </c>
      <c r="BL417" s="242" t="str">
        <f t="shared" si="149"/>
        <v>-</v>
      </c>
      <c r="BM417" s="245" t="str" cm="1">
        <f t="array" ref="BM417">IFERROR(INDEX($CD$38:$CD$41, $BT417), "-")</f>
        <v>-</v>
      </c>
      <c r="BN417" s="242" t="str" cm="1">
        <f t="array" ref="BN417">IFERROR(INDEX($CD$38:$CD$41, $BS417), "-")</f>
        <v>-</v>
      </c>
      <c r="BO417" s="242">
        <f t="shared" si="166"/>
        <v>0</v>
      </c>
      <c r="BP417" s="242">
        <f t="shared" si="167"/>
        <v>0</v>
      </c>
      <c r="BQ417" s="247" t="str">
        <f t="shared" si="150"/>
        <v>-</v>
      </c>
      <c r="BR417" s="247" t="str">
        <f t="shared" si="151"/>
        <v>-</v>
      </c>
      <c r="BS417" s="247" t="str">
        <f t="shared" si="152"/>
        <v>-</v>
      </c>
      <c r="BT417" s="247" t="str">
        <f t="shared" si="153"/>
        <v>-</v>
      </c>
      <c r="BU417" s="247">
        <f t="shared" si="168"/>
        <v>0</v>
      </c>
      <c r="BV417" s="247" t="str">
        <f t="shared" si="169"/>
        <v>-</v>
      </c>
      <c r="BW417" s="232"/>
      <c r="CF417" s="232"/>
    </row>
    <row r="418" spans="1:84" ht="12.75" customHeight="1" x14ac:dyDescent="0.2">
      <c r="A418" s="240"/>
      <c r="B418" s="228">
        <v>395</v>
      </c>
      <c r="C418" s="137"/>
      <c r="D418" s="65"/>
      <c r="E418" s="241" t="str">
        <f>IF(ISBLANK(D418), "", VLOOKUP(D418, Z!$A$2:$C$4127, 3, FALSE))</f>
        <v/>
      </c>
      <c r="F418" s="138"/>
      <c r="G418" s="120"/>
      <c r="H418" s="120"/>
      <c r="I418" s="120"/>
      <c r="J418" s="120"/>
      <c r="K418" s="139"/>
      <c r="L418" s="168"/>
      <c r="M418" s="139"/>
      <c r="N418" s="139"/>
      <c r="O418" s="242">
        <f t="shared" si="145"/>
        <v>0</v>
      </c>
      <c r="P418" s="139"/>
      <c r="Q418" s="242">
        <f t="shared" si="154"/>
        <v>0</v>
      </c>
      <c r="R418" s="242" t="str">
        <f t="shared" si="155"/>
        <v>-</v>
      </c>
      <c r="S418" s="140"/>
      <c r="T418" s="141"/>
      <c r="U418" s="120"/>
      <c r="V418" s="139"/>
      <c r="W418" s="166"/>
      <c r="X418" s="243">
        <f t="shared" si="156"/>
        <v>0</v>
      </c>
      <c r="Y418" s="140"/>
      <c r="Z418" s="141"/>
      <c r="AA418" s="139"/>
      <c r="AB418" s="120"/>
      <c r="AC418" s="139"/>
      <c r="AD418" s="166"/>
      <c r="AE418" s="243">
        <f t="shared" si="157"/>
        <v>0</v>
      </c>
      <c r="AF418" s="142"/>
      <c r="AG418" s="137"/>
      <c r="AH418" s="65"/>
      <c r="AI418" s="241" t="str">
        <f>IF(ISBLANK(AH418), "", VLOOKUP(AH418, Z!$A$2:$C$4127, 3, FALSE))</f>
        <v/>
      </c>
      <c r="AJ418" s="143"/>
      <c r="AK418" s="244">
        <f t="shared" si="158"/>
        <v>0</v>
      </c>
      <c r="AL418" s="232"/>
      <c r="AM418" s="242">
        <f t="shared" si="159"/>
        <v>0</v>
      </c>
      <c r="AN418" s="228">
        <f>15</f>
        <v>15</v>
      </c>
      <c r="AO418" s="228">
        <v>0.75</v>
      </c>
      <c r="AP418" s="242" t="str">
        <f t="shared" si="160"/>
        <v>-</v>
      </c>
      <c r="AQ418" s="242" t="str">
        <f t="shared" si="161"/>
        <v>-</v>
      </c>
      <c r="AR418" s="245" t="str" cm="1">
        <f t="array" ref="AR418">IF($AM$20="A",
IFERROR(INDEX($BZ$33:$CC$35, $BQ418,), "-"),
IFERROR(INDEX(($BZ$26:$CC$28,$BZ$29:$CC$31), $BQ418, , $BR418), "-"))</f>
        <v>-</v>
      </c>
      <c r="AS418" s="245"/>
      <c r="AT418" s="245"/>
      <c r="AU418" s="245"/>
      <c r="AV418" s="246" t="str" cm="1">
        <f t="array" ref="AV418">IF($AM$20="A",
IFERROR(INDEX($CE$33:$CE$35, $BQ418), "-"),
IFERROR(INDEX(($CE$26:$CE$28, $CE$29:$CE$31), $BQ418, , $BR418), "-"))</f>
        <v>-</v>
      </c>
      <c r="AW418" s="242" t="str">
        <f t="shared" si="162"/>
        <v>-</v>
      </c>
      <c r="AX418" s="242" t="str">
        <f t="shared" si="146"/>
        <v>-</v>
      </c>
      <c r="AY418" s="242" t="str">
        <f t="shared" si="146"/>
        <v>-</v>
      </c>
      <c r="AZ418" s="242" t="str">
        <f t="shared" si="146"/>
        <v>-</v>
      </c>
      <c r="BA418" s="242" t="str">
        <f t="shared" si="163"/>
        <v>-</v>
      </c>
      <c r="BB418" s="242" t="str">
        <f t="shared" si="147"/>
        <v>-</v>
      </c>
      <c r="BC418" s="242" t="str">
        <f t="shared" si="147"/>
        <v>-</v>
      </c>
      <c r="BD418" s="242" t="str">
        <f t="shared" si="147"/>
        <v>-</v>
      </c>
      <c r="BE418" s="242" t="str">
        <f t="shared" si="164"/>
        <v>-</v>
      </c>
      <c r="BF418" s="242" t="str">
        <f t="shared" si="148"/>
        <v>-</v>
      </c>
      <c r="BG418" s="242" t="str">
        <f t="shared" si="148"/>
        <v>-</v>
      </c>
      <c r="BH418" s="242" t="str">
        <f t="shared" si="148"/>
        <v>-</v>
      </c>
      <c r="BI418" s="242" t="str">
        <f t="shared" si="165"/>
        <v>-</v>
      </c>
      <c r="BJ418" s="242" t="str">
        <f t="shared" si="149"/>
        <v>-</v>
      </c>
      <c r="BK418" s="242" t="str">
        <f t="shared" si="149"/>
        <v>-</v>
      </c>
      <c r="BL418" s="242" t="str">
        <f t="shared" si="149"/>
        <v>-</v>
      </c>
      <c r="BM418" s="245" t="str" cm="1">
        <f t="array" ref="BM418">IFERROR(INDEX($CD$38:$CD$41, $BT418), "-")</f>
        <v>-</v>
      </c>
      <c r="BN418" s="242" t="str" cm="1">
        <f t="array" ref="BN418">IFERROR(INDEX($CD$38:$CD$41, $BS418), "-")</f>
        <v>-</v>
      </c>
      <c r="BO418" s="242">
        <f t="shared" si="166"/>
        <v>0</v>
      </c>
      <c r="BP418" s="242">
        <f t="shared" si="167"/>
        <v>0</v>
      </c>
      <c r="BQ418" s="247" t="str">
        <f t="shared" si="150"/>
        <v>-</v>
      </c>
      <c r="BR418" s="247" t="str">
        <f t="shared" si="151"/>
        <v>-</v>
      </c>
      <c r="BS418" s="247" t="str">
        <f t="shared" si="152"/>
        <v>-</v>
      </c>
      <c r="BT418" s="247" t="str">
        <f t="shared" si="153"/>
        <v>-</v>
      </c>
      <c r="BU418" s="247">
        <f t="shared" si="168"/>
        <v>0</v>
      </c>
      <c r="BV418" s="247" t="str">
        <f t="shared" si="169"/>
        <v>-</v>
      </c>
      <c r="BW418" s="232"/>
      <c r="CF418" s="232"/>
    </row>
    <row r="419" spans="1:84" ht="12.75" customHeight="1" x14ac:dyDescent="0.2">
      <c r="A419" s="240"/>
      <c r="B419" s="228">
        <v>396</v>
      </c>
      <c r="C419" s="137"/>
      <c r="D419" s="65"/>
      <c r="E419" s="241" t="str">
        <f>IF(ISBLANK(D419), "", VLOOKUP(D419, Z!$A$2:$C$4127, 3, FALSE))</f>
        <v/>
      </c>
      <c r="F419" s="138"/>
      <c r="G419" s="120"/>
      <c r="H419" s="120"/>
      <c r="I419" s="120"/>
      <c r="J419" s="120"/>
      <c r="K419" s="139"/>
      <c r="L419" s="168"/>
      <c r="M419" s="139"/>
      <c r="N419" s="139"/>
      <c r="O419" s="242">
        <f t="shared" si="145"/>
        <v>0</v>
      </c>
      <c r="P419" s="139"/>
      <c r="Q419" s="242">
        <f t="shared" si="154"/>
        <v>0</v>
      </c>
      <c r="R419" s="242" t="str">
        <f t="shared" si="155"/>
        <v>-</v>
      </c>
      <c r="S419" s="140"/>
      <c r="T419" s="141"/>
      <c r="U419" s="120"/>
      <c r="V419" s="139"/>
      <c r="W419" s="166"/>
      <c r="X419" s="243">
        <f t="shared" si="156"/>
        <v>0</v>
      </c>
      <c r="Y419" s="140"/>
      <c r="Z419" s="141"/>
      <c r="AA419" s="139"/>
      <c r="AB419" s="120"/>
      <c r="AC419" s="139"/>
      <c r="AD419" s="166"/>
      <c r="AE419" s="243">
        <f t="shared" si="157"/>
        <v>0</v>
      </c>
      <c r="AF419" s="142"/>
      <c r="AG419" s="137"/>
      <c r="AH419" s="65"/>
      <c r="AI419" s="241" t="str">
        <f>IF(ISBLANK(AH419), "", VLOOKUP(AH419, Z!$A$2:$C$4127, 3, FALSE))</f>
        <v/>
      </c>
      <c r="AJ419" s="143"/>
      <c r="AK419" s="244">
        <f t="shared" si="158"/>
        <v>0</v>
      </c>
      <c r="AL419" s="232"/>
      <c r="AM419" s="242">
        <f t="shared" si="159"/>
        <v>0</v>
      </c>
      <c r="AN419" s="228">
        <f>15</f>
        <v>15</v>
      </c>
      <c r="AO419" s="228">
        <v>0.75</v>
      </c>
      <c r="AP419" s="242" t="str">
        <f t="shared" si="160"/>
        <v>-</v>
      </c>
      <c r="AQ419" s="242" t="str">
        <f t="shared" si="161"/>
        <v>-</v>
      </c>
      <c r="AR419" s="245" t="str" cm="1">
        <f t="array" ref="AR419">IF($AM$20="A",
IFERROR(INDEX($BZ$33:$CC$35, $BQ419,), "-"),
IFERROR(INDEX(($BZ$26:$CC$28,$BZ$29:$CC$31), $BQ419, , $BR419), "-"))</f>
        <v>-</v>
      </c>
      <c r="AS419" s="245"/>
      <c r="AT419" s="245"/>
      <c r="AU419" s="245"/>
      <c r="AV419" s="246" t="str" cm="1">
        <f t="array" ref="AV419">IF($AM$20="A",
IFERROR(INDEX($CE$33:$CE$35, $BQ419), "-"),
IFERROR(INDEX(($CE$26:$CE$28, $CE$29:$CE$31), $BQ419, , $BR419), "-"))</f>
        <v>-</v>
      </c>
      <c r="AW419" s="242" t="str">
        <f t="shared" si="162"/>
        <v>-</v>
      </c>
      <c r="AX419" s="242" t="str">
        <f t="shared" si="146"/>
        <v>-</v>
      </c>
      <c r="AY419" s="242" t="str">
        <f t="shared" si="146"/>
        <v>-</v>
      </c>
      <c r="AZ419" s="242" t="str">
        <f t="shared" si="146"/>
        <v>-</v>
      </c>
      <c r="BA419" s="242" t="str">
        <f t="shared" si="163"/>
        <v>-</v>
      </c>
      <c r="BB419" s="242" t="str">
        <f t="shared" si="147"/>
        <v>-</v>
      </c>
      <c r="BC419" s="242" t="str">
        <f t="shared" si="147"/>
        <v>-</v>
      </c>
      <c r="BD419" s="242" t="str">
        <f t="shared" si="147"/>
        <v>-</v>
      </c>
      <c r="BE419" s="242" t="str">
        <f t="shared" si="164"/>
        <v>-</v>
      </c>
      <c r="BF419" s="242" t="str">
        <f t="shared" si="148"/>
        <v>-</v>
      </c>
      <c r="BG419" s="242" t="str">
        <f t="shared" si="148"/>
        <v>-</v>
      </c>
      <c r="BH419" s="242" t="str">
        <f t="shared" si="148"/>
        <v>-</v>
      </c>
      <c r="BI419" s="242" t="str">
        <f t="shared" si="165"/>
        <v>-</v>
      </c>
      <c r="BJ419" s="242" t="str">
        <f t="shared" si="149"/>
        <v>-</v>
      </c>
      <c r="BK419" s="242" t="str">
        <f t="shared" si="149"/>
        <v>-</v>
      </c>
      <c r="BL419" s="242" t="str">
        <f t="shared" si="149"/>
        <v>-</v>
      </c>
      <c r="BM419" s="245" t="str" cm="1">
        <f t="array" ref="BM419">IFERROR(INDEX($CD$38:$CD$41, $BT419), "-")</f>
        <v>-</v>
      </c>
      <c r="BN419" s="242" t="str" cm="1">
        <f t="array" ref="BN419">IFERROR(INDEX($CD$38:$CD$41, $BS419), "-")</f>
        <v>-</v>
      </c>
      <c r="BO419" s="242">
        <f t="shared" si="166"/>
        <v>0</v>
      </c>
      <c r="BP419" s="242">
        <f t="shared" si="167"/>
        <v>0</v>
      </c>
      <c r="BQ419" s="247" t="str">
        <f t="shared" si="150"/>
        <v>-</v>
      </c>
      <c r="BR419" s="247" t="str">
        <f t="shared" si="151"/>
        <v>-</v>
      </c>
      <c r="BS419" s="247" t="str">
        <f t="shared" si="152"/>
        <v>-</v>
      </c>
      <c r="BT419" s="247" t="str">
        <f t="shared" si="153"/>
        <v>-</v>
      </c>
      <c r="BU419" s="247">
        <f t="shared" si="168"/>
        <v>0</v>
      </c>
      <c r="BV419" s="247" t="str">
        <f t="shared" si="169"/>
        <v>-</v>
      </c>
      <c r="BW419" s="232"/>
      <c r="CF419" s="232"/>
    </row>
    <row r="420" spans="1:84" ht="12.75" customHeight="1" x14ac:dyDescent="0.2">
      <c r="A420" s="240"/>
      <c r="B420" s="228">
        <v>397</v>
      </c>
      <c r="C420" s="137"/>
      <c r="D420" s="65"/>
      <c r="E420" s="241" t="str">
        <f>IF(ISBLANK(D420), "", VLOOKUP(D420, Z!$A$2:$C$4127, 3, FALSE))</f>
        <v/>
      </c>
      <c r="F420" s="138"/>
      <c r="G420" s="120"/>
      <c r="H420" s="120"/>
      <c r="I420" s="120"/>
      <c r="J420" s="120"/>
      <c r="K420" s="139"/>
      <c r="L420" s="168"/>
      <c r="M420" s="139"/>
      <c r="N420" s="139"/>
      <c r="O420" s="242">
        <f t="shared" si="145"/>
        <v>0</v>
      </c>
      <c r="P420" s="139"/>
      <c r="Q420" s="242">
        <f t="shared" si="154"/>
        <v>0</v>
      </c>
      <c r="R420" s="242" t="str">
        <f t="shared" si="155"/>
        <v>-</v>
      </c>
      <c r="S420" s="140"/>
      <c r="T420" s="141"/>
      <c r="U420" s="120"/>
      <c r="V420" s="139"/>
      <c r="W420" s="166"/>
      <c r="X420" s="243">
        <f t="shared" si="156"/>
        <v>0</v>
      </c>
      <c r="Y420" s="140"/>
      <c r="Z420" s="141"/>
      <c r="AA420" s="139"/>
      <c r="AB420" s="120"/>
      <c r="AC420" s="139"/>
      <c r="AD420" s="166"/>
      <c r="AE420" s="243">
        <f t="shared" si="157"/>
        <v>0</v>
      </c>
      <c r="AF420" s="142"/>
      <c r="AG420" s="137"/>
      <c r="AH420" s="65"/>
      <c r="AI420" s="241" t="str">
        <f>IF(ISBLANK(AH420), "", VLOOKUP(AH420, Z!$A$2:$C$4127, 3, FALSE))</f>
        <v/>
      </c>
      <c r="AJ420" s="143"/>
      <c r="AK420" s="244">
        <f t="shared" si="158"/>
        <v>0</v>
      </c>
      <c r="AL420" s="232"/>
      <c r="AM420" s="242">
        <f t="shared" si="159"/>
        <v>0</v>
      </c>
      <c r="AN420" s="228">
        <f>15</f>
        <v>15</v>
      </c>
      <c r="AO420" s="228">
        <v>0.75</v>
      </c>
      <c r="AP420" s="242" t="str">
        <f t="shared" si="160"/>
        <v>-</v>
      </c>
      <c r="AQ420" s="242" t="str">
        <f t="shared" si="161"/>
        <v>-</v>
      </c>
      <c r="AR420" s="245" t="str" cm="1">
        <f t="array" ref="AR420">IF($AM$20="A",
IFERROR(INDEX($BZ$33:$CC$35, $BQ420,), "-"),
IFERROR(INDEX(($BZ$26:$CC$28,$BZ$29:$CC$31), $BQ420, , $BR420), "-"))</f>
        <v>-</v>
      </c>
      <c r="AS420" s="245"/>
      <c r="AT420" s="245"/>
      <c r="AU420" s="245"/>
      <c r="AV420" s="246" t="str" cm="1">
        <f t="array" ref="AV420">IF($AM$20="A",
IFERROR(INDEX($CE$33:$CE$35, $BQ420), "-"),
IFERROR(INDEX(($CE$26:$CE$28, $CE$29:$CE$31), $BQ420, , $BR420), "-"))</f>
        <v>-</v>
      </c>
      <c r="AW420" s="242" t="str">
        <f t="shared" si="162"/>
        <v>-</v>
      </c>
      <c r="AX420" s="242" t="str">
        <f t="shared" si="146"/>
        <v>-</v>
      </c>
      <c r="AY420" s="242" t="str">
        <f t="shared" si="146"/>
        <v>-</v>
      </c>
      <c r="AZ420" s="242" t="str">
        <f t="shared" si="146"/>
        <v>-</v>
      </c>
      <c r="BA420" s="242" t="str">
        <f t="shared" si="163"/>
        <v>-</v>
      </c>
      <c r="BB420" s="242" t="str">
        <f t="shared" si="147"/>
        <v>-</v>
      </c>
      <c r="BC420" s="242" t="str">
        <f t="shared" si="147"/>
        <v>-</v>
      </c>
      <c r="BD420" s="242" t="str">
        <f t="shared" si="147"/>
        <v>-</v>
      </c>
      <c r="BE420" s="242" t="str">
        <f t="shared" si="164"/>
        <v>-</v>
      </c>
      <c r="BF420" s="242" t="str">
        <f t="shared" si="148"/>
        <v>-</v>
      </c>
      <c r="BG420" s="242" t="str">
        <f t="shared" si="148"/>
        <v>-</v>
      </c>
      <c r="BH420" s="242" t="str">
        <f t="shared" si="148"/>
        <v>-</v>
      </c>
      <c r="BI420" s="242" t="str">
        <f t="shared" si="165"/>
        <v>-</v>
      </c>
      <c r="BJ420" s="242" t="str">
        <f t="shared" si="149"/>
        <v>-</v>
      </c>
      <c r="BK420" s="242" t="str">
        <f t="shared" si="149"/>
        <v>-</v>
      </c>
      <c r="BL420" s="242" t="str">
        <f t="shared" si="149"/>
        <v>-</v>
      </c>
      <c r="BM420" s="245" t="str" cm="1">
        <f t="array" ref="BM420">IFERROR(INDEX($CD$38:$CD$41, $BT420), "-")</f>
        <v>-</v>
      </c>
      <c r="BN420" s="242" t="str" cm="1">
        <f t="array" ref="BN420">IFERROR(INDEX($CD$38:$CD$41, $BS420), "-")</f>
        <v>-</v>
      </c>
      <c r="BO420" s="242">
        <f t="shared" si="166"/>
        <v>0</v>
      </c>
      <c r="BP420" s="242">
        <f t="shared" si="167"/>
        <v>0</v>
      </c>
      <c r="BQ420" s="247" t="str">
        <f t="shared" si="150"/>
        <v>-</v>
      </c>
      <c r="BR420" s="247" t="str">
        <f t="shared" si="151"/>
        <v>-</v>
      </c>
      <c r="BS420" s="247" t="str">
        <f t="shared" si="152"/>
        <v>-</v>
      </c>
      <c r="BT420" s="247" t="str">
        <f t="shared" si="153"/>
        <v>-</v>
      </c>
      <c r="BU420" s="247">
        <f t="shared" si="168"/>
        <v>0</v>
      </c>
      <c r="BV420" s="247" t="str">
        <f t="shared" si="169"/>
        <v>-</v>
      </c>
      <c r="BW420" s="232"/>
      <c r="CF420" s="232"/>
    </row>
    <row r="421" spans="1:84" ht="12.75" customHeight="1" x14ac:dyDescent="0.2">
      <c r="A421" s="240"/>
      <c r="B421" s="228">
        <v>398</v>
      </c>
      <c r="C421" s="137"/>
      <c r="D421" s="65"/>
      <c r="E421" s="241" t="str">
        <f>IF(ISBLANK(D421), "", VLOOKUP(D421, Z!$A$2:$C$4127, 3, FALSE))</f>
        <v/>
      </c>
      <c r="F421" s="138"/>
      <c r="G421" s="120"/>
      <c r="H421" s="120"/>
      <c r="I421" s="120"/>
      <c r="J421" s="120"/>
      <c r="K421" s="139"/>
      <c r="L421" s="168"/>
      <c r="M421" s="139"/>
      <c r="N421" s="139"/>
      <c r="O421" s="242">
        <f t="shared" si="145"/>
        <v>0</v>
      </c>
      <c r="P421" s="139"/>
      <c r="Q421" s="242">
        <f t="shared" si="154"/>
        <v>0</v>
      </c>
      <c r="R421" s="242" t="str">
        <f t="shared" si="155"/>
        <v>-</v>
      </c>
      <c r="S421" s="140"/>
      <c r="T421" s="141"/>
      <c r="U421" s="120"/>
      <c r="V421" s="139"/>
      <c r="W421" s="166"/>
      <c r="X421" s="243">
        <f t="shared" si="156"/>
        <v>0</v>
      </c>
      <c r="Y421" s="140"/>
      <c r="Z421" s="141"/>
      <c r="AA421" s="139"/>
      <c r="AB421" s="120"/>
      <c r="AC421" s="139"/>
      <c r="AD421" s="166"/>
      <c r="AE421" s="243">
        <f t="shared" si="157"/>
        <v>0</v>
      </c>
      <c r="AF421" s="142"/>
      <c r="AG421" s="137"/>
      <c r="AH421" s="65"/>
      <c r="AI421" s="241" t="str">
        <f>IF(ISBLANK(AH421), "", VLOOKUP(AH421, Z!$A$2:$C$4127, 3, FALSE))</f>
        <v/>
      </c>
      <c r="AJ421" s="143"/>
      <c r="AK421" s="244">
        <f t="shared" si="158"/>
        <v>0</v>
      </c>
      <c r="AL421" s="232"/>
      <c r="AM421" s="242">
        <f t="shared" si="159"/>
        <v>0</v>
      </c>
      <c r="AN421" s="228">
        <f>15</f>
        <v>15</v>
      </c>
      <c r="AO421" s="228">
        <v>0.75</v>
      </c>
      <c r="AP421" s="242" t="str">
        <f t="shared" si="160"/>
        <v>-</v>
      </c>
      <c r="AQ421" s="242" t="str">
        <f t="shared" si="161"/>
        <v>-</v>
      </c>
      <c r="AR421" s="245" t="str" cm="1">
        <f t="array" ref="AR421">IF($AM$20="A",
IFERROR(INDEX($BZ$33:$CC$35, $BQ421,), "-"),
IFERROR(INDEX(($BZ$26:$CC$28,$BZ$29:$CC$31), $BQ421, , $BR421), "-"))</f>
        <v>-</v>
      </c>
      <c r="AS421" s="245"/>
      <c r="AT421" s="245"/>
      <c r="AU421" s="245"/>
      <c r="AV421" s="246" t="str" cm="1">
        <f t="array" ref="AV421">IF($AM$20="A",
IFERROR(INDEX($CE$33:$CE$35, $BQ421), "-"),
IFERROR(INDEX(($CE$26:$CE$28, $CE$29:$CE$31), $BQ421, , $BR421), "-"))</f>
        <v>-</v>
      </c>
      <c r="AW421" s="242" t="str">
        <f t="shared" si="162"/>
        <v>-</v>
      </c>
      <c r="AX421" s="242" t="str">
        <f t="shared" si="146"/>
        <v>-</v>
      </c>
      <c r="AY421" s="242" t="str">
        <f t="shared" si="146"/>
        <v>-</v>
      </c>
      <c r="AZ421" s="242" t="str">
        <f t="shared" si="146"/>
        <v>-</v>
      </c>
      <c r="BA421" s="242" t="str">
        <f t="shared" si="163"/>
        <v>-</v>
      </c>
      <c r="BB421" s="242" t="str">
        <f t="shared" si="147"/>
        <v>-</v>
      </c>
      <c r="BC421" s="242" t="str">
        <f t="shared" si="147"/>
        <v>-</v>
      </c>
      <c r="BD421" s="242" t="str">
        <f t="shared" si="147"/>
        <v>-</v>
      </c>
      <c r="BE421" s="242" t="str">
        <f t="shared" si="164"/>
        <v>-</v>
      </c>
      <c r="BF421" s="242" t="str">
        <f t="shared" si="148"/>
        <v>-</v>
      </c>
      <c r="BG421" s="242" t="str">
        <f t="shared" si="148"/>
        <v>-</v>
      </c>
      <c r="BH421" s="242" t="str">
        <f t="shared" si="148"/>
        <v>-</v>
      </c>
      <c r="BI421" s="242" t="str">
        <f t="shared" si="165"/>
        <v>-</v>
      </c>
      <c r="BJ421" s="242" t="str">
        <f t="shared" si="149"/>
        <v>-</v>
      </c>
      <c r="BK421" s="242" t="str">
        <f t="shared" si="149"/>
        <v>-</v>
      </c>
      <c r="BL421" s="242" t="str">
        <f t="shared" si="149"/>
        <v>-</v>
      </c>
      <c r="BM421" s="245" t="str" cm="1">
        <f t="array" ref="BM421">IFERROR(INDEX($CD$38:$CD$41, $BT421), "-")</f>
        <v>-</v>
      </c>
      <c r="BN421" s="242" t="str" cm="1">
        <f t="array" ref="BN421">IFERROR(INDEX($CD$38:$CD$41, $BS421), "-")</f>
        <v>-</v>
      </c>
      <c r="BO421" s="242">
        <f t="shared" si="166"/>
        <v>0</v>
      </c>
      <c r="BP421" s="242">
        <f t="shared" si="167"/>
        <v>0</v>
      </c>
      <c r="BQ421" s="247" t="str">
        <f t="shared" si="150"/>
        <v>-</v>
      </c>
      <c r="BR421" s="247" t="str">
        <f t="shared" si="151"/>
        <v>-</v>
      </c>
      <c r="BS421" s="247" t="str">
        <f t="shared" si="152"/>
        <v>-</v>
      </c>
      <c r="BT421" s="247" t="str">
        <f t="shared" si="153"/>
        <v>-</v>
      </c>
      <c r="BU421" s="247">
        <f t="shared" si="168"/>
        <v>0</v>
      </c>
      <c r="BV421" s="247" t="str">
        <f t="shared" si="169"/>
        <v>-</v>
      </c>
      <c r="BW421" s="232"/>
      <c r="CF421" s="232"/>
    </row>
    <row r="422" spans="1:84" ht="12.75" customHeight="1" x14ac:dyDescent="0.2">
      <c r="A422" s="240"/>
      <c r="B422" s="228">
        <v>399</v>
      </c>
      <c r="C422" s="137"/>
      <c r="D422" s="65"/>
      <c r="E422" s="241" t="str">
        <f>IF(ISBLANK(D422), "", VLOOKUP(D422, Z!$A$2:$C$4127, 3, FALSE))</f>
        <v/>
      </c>
      <c r="F422" s="138"/>
      <c r="G422" s="120"/>
      <c r="H422" s="120"/>
      <c r="I422" s="120"/>
      <c r="J422" s="120"/>
      <c r="K422" s="139"/>
      <c r="L422" s="168"/>
      <c r="M422" s="139"/>
      <c r="N422" s="139"/>
      <c r="O422" s="242">
        <f t="shared" si="145"/>
        <v>0</v>
      </c>
      <c r="P422" s="139"/>
      <c r="Q422" s="242">
        <f t="shared" si="154"/>
        <v>0</v>
      </c>
      <c r="R422" s="242" t="str">
        <f t="shared" si="155"/>
        <v>-</v>
      </c>
      <c r="S422" s="140"/>
      <c r="T422" s="141"/>
      <c r="U422" s="120"/>
      <c r="V422" s="139"/>
      <c r="W422" s="166"/>
      <c r="X422" s="243">
        <f t="shared" si="156"/>
        <v>0</v>
      </c>
      <c r="Y422" s="140"/>
      <c r="Z422" s="141"/>
      <c r="AA422" s="139"/>
      <c r="AB422" s="120"/>
      <c r="AC422" s="139"/>
      <c r="AD422" s="166"/>
      <c r="AE422" s="243">
        <f t="shared" si="157"/>
        <v>0</v>
      </c>
      <c r="AF422" s="142"/>
      <c r="AG422" s="137"/>
      <c r="AH422" s="65"/>
      <c r="AI422" s="241" t="str">
        <f>IF(ISBLANK(AH422), "", VLOOKUP(AH422, Z!$A$2:$C$4127, 3, FALSE))</f>
        <v/>
      </c>
      <c r="AJ422" s="143"/>
      <c r="AK422" s="244">
        <f t="shared" si="158"/>
        <v>0</v>
      </c>
      <c r="AL422" s="232"/>
      <c r="AM422" s="242">
        <f t="shared" si="159"/>
        <v>0</v>
      </c>
      <c r="AN422" s="228">
        <f>15</f>
        <v>15</v>
      </c>
      <c r="AO422" s="228">
        <v>0.75</v>
      </c>
      <c r="AP422" s="242" t="str">
        <f t="shared" si="160"/>
        <v>-</v>
      </c>
      <c r="AQ422" s="242" t="str">
        <f t="shared" si="161"/>
        <v>-</v>
      </c>
      <c r="AR422" s="245" t="str" cm="1">
        <f t="array" ref="AR422">IF($AM$20="A",
IFERROR(INDEX($BZ$33:$CC$35, $BQ422,), "-"),
IFERROR(INDEX(($BZ$26:$CC$28,$BZ$29:$CC$31), $BQ422, , $BR422), "-"))</f>
        <v>-</v>
      </c>
      <c r="AS422" s="245"/>
      <c r="AT422" s="245"/>
      <c r="AU422" s="245"/>
      <c r="AV422" s="246" t="str" cm="1">
        <f t="array" ref="AV422">IF($AM$20="A",
IFERROR(INDEX($CE$33:$CE$35, $BQ422), "-"),
IFERROR(INDEX(($CE$26:$CE$28, $CE$29:$CE$31), $BQ422, , $BR422), "-"))</f>
        <v>-</v>
      </c>
      <c r="AW422" s="242" t="str">
        <f t="shared" si="162"/>
        <v>-</v>
      </c>
      <c r="AX422" s="242" t="str">
        <f t="shared" si="146"/>
        <v>-</v>
      </c>
      <c r="AY422" s="242" t="str">
        <f t="shared" si="146"/>
        <v>-</v>
      </c>
      <c r="AZ422" s="242" t="str">
        <f t="shared" si="146"/>
        <v>-</v>
      </c>
      <c r="BA422" s="242" t="str">
        <f t="shared" si="163"/>
        <v>-</v>
      </c>
      <c r="BB422" s="242" t="str">
        <f t="shared" si="147"/>
        <v>-</v>
      </c>
      <c r="BC422" s="242" t="str">
        <f t="shared" si="147"/>
        <v>-</v>
      </c>
      <c r="BD422" s="242" t="str">
        <f t="shared" si="147"/>
        <v>-</v>
      </c>
      <c r="BE422" s="242" t="str">
        <f t="shared" si="164"/>
        <v>-</v>
      </c>
      <c r="BF422" s="242" t="str">
        <f t="shared" si="148"/>
        <v>-</v>
      </c>
      <c r="BG422" s="242" t="str">
        <f t="shared" si="148"/>
        <v>-</v>
      </c>
      <c r="BH422" s="242" t="str">
        <f t="shared" si="148"/>
        <v>-</v>
      </c>
      <c r="BI422" s="242" t="str">
        <f t="shared" si="165"/>
        <v>-</v>
      </c>
      <c r="BJ422" s="242" t="str">
        <f t="shared" si="149"/>
        <v>-</v>
      </c>
      <c r="BK422" s="242" t="str">
        <f t="shared" si="149"/>
        <v>-</v>
      </c>
      <c r="BL422" s="242" t="str">
        <f t="shared" si="149"/>
        <v>-</v>
      </c>
      <c r="BM422" s="245" t="str" cm="1">
        <f t="array" ref="BM422">IFERROR(INDEX($CD$38:$CD$41, $BT422), "-")</f>
        <v>-</v>
      </c>
      <c r="BN422" s="242" t="str" cm="1">
        <f t="array" ref="BN422">IFERROR(INDEX($CD$38:$CD$41, $BS422), "-")</f>
        <v>-</v>
      </c>
      <c r="BO422" s="242">
        <f t="shared" si="166"/>
        <v>0</v>
      </c>
      <c r="BP422" s="242">
        <f t="shared" si="167"/>
        <v>0</v>
      </c>
      <c r="BQ422" s="247" t="str">
        <f t="shared" si="150"/>
        <v>-</v>
      </c>
      <c r="BR422" s="247" t="str">
        <f t="shared" si="151"/>
        <v>-</v>
      </c>
      <c r="BS422" s="247" t="str">
        <f t="shared" si="152"/>
        <v>-</v>
      </c>
      <c r="BT422" s="247" t="str">
        <f t="shared" si="153"/>
        <v>-</v>
      </c>
      <c r="BU422" s="247">
        <f t="shared" si="168"/>
        <v>0</v>
      </c>
      <c r="BV422" s="247" t="str">
        <f t="shared" si="169"/>
        <v>-</v>
      </c>
      <c r="BW422" s="232"/>
      <c r="CF422" s="232"/>
    </row>
    <row r="423" spans="1:84" ht="12.75" customHeight="1" x14ac:dyDescent="0.2">
      <c r="A423" s="240"/>
      <c r="B423" s="228">
        <v>400</v>
      </c>
      <c r="C423" s="137"/>
      <c r="D423" s="65"/>
      <c r="E423" s="241" t="str">
        <f>IF(ISBLANK(D423), "", VLOOKUP(D423, Z!$A$2:$C$4127, 3, FALSE))</f>
        <v/>
      </c>
      <c r="F423" s="138"/>
      <c r="G423" s="120"/>
      <c r="H423" s="120"/>
      <c r="I423" s="120"/>
      <c r="J423" s="120"/>
      <c r="K423" s="139"/>
      <c r="L423" s="168"/>
      <c r="M423" s="139"/>
      <c r="N423" s="139"/>
      <c r="O423" s="242">
        <f t="shared" si="145"/>
        <v>0</v>
      </c>
      <c r="P423" s="139"/>
      <c r="Q423" s="242">
        <f t="shared" si="154"/>
        <v>0</v>
      </c>
      <c r="R423" s="242" t="str">
        <f t="shared" si="155"/>
        <v>-</v>
      </c>
      <c r="S423" s="140"/>
      <c r="T423" s="141"/>
      <c r="U423" s="120"/>
      <c r="V423" s="139"/>
      <c r="W423" s="166"/>
      <c r="X423" s="243">
        <f t="shared" si="156"/>
        <v>0</v>
      </c>
      <c r="Y423" s="140"/>
      <c r="Z423" s="141"/>
      <c r="AA423" s="139"/>
      <c r="AB423" s="120"/>
      <c r="AC423" s="139"/>
      <c r="AD423" s="166"/>
      <c r="AE423" s="243">
        <f t="shared" si="157"/>
        <v>0</v>
      </c>
      <c r="AF423" s="142"/>
      <c r="AG423" s="137"/>
      <c r="AH423" s="65"/>
      <c r="AI423" s="241" t="str">
        <f>IF(ISBLANK(AH423), "", VLOOKUP(AH423, Z!$A$2:$C$4127, 3, FALSE))</f>
        <v/>
      </c>
      <c r="AJ423" s="143"/>
      <c r="AK423" s="244">
        <f t="shared" si="158"/>
        <v>0</v>
      </c>
      <c r="AL423" s="232"/>
      <c r="AM423" s="242">
        <f t="shared" si="159"/>
        <v>0</v>
      </c>
      <c r="AN423" s="228">
        <f>15</f>
        <v>15</v>
      </c>
      <c r="AO423" s="228">
        <v>0.75</v>
      </c>
      <c r="AP423" s="242" t="str">
        <f t="shared" si="160"/>
        <v>-</v>
      </c>
      <c r="AQ423" s="242" t="str">
        <f t="shared" si="161"/>
        <v>-</v>
      </c>
      <c r="AR423" s="245" t="str" cm="1">
        <f t="array" ref="AR423">IF($AM$20="A",
IFERROR(INDEX($BZ$33:$CC$35, $BQ423,), "-"),
IFERROR(INDEX(($BZ$26:$CC$28,$BZ$29:$CC$31), $BQ423, , $BR423), "-"))</f>
        <v>-</v>
      </c>
      <c r="AS423" s="245"/>
      <c r="AT423" s="245"/>
      <c r="AU423" s="245"/>
      <c r="AV423" s="246" t="str" cm="1">
        <f t="array" ref="AV423">IF($AM$20="A",
IFERROR(INDEX($CE$33:$CE$35, $BQ423), "-"),
IFERROR(INDEX(($CE$26:$CE$28, $CE$29:$CE$31), $BQ423, , $BR423), "-"))</f>
        <v>-</v>
      </c>
      <c r="AW423" s="242" t="str">
        <f t="shared" si="162"/>
        <v>-</v>
      </c>
      <c r="AX423" s="242" t="str">
        <f t="shared" si="146"/>
        <v>-</v>
      </c>
      <c r="AY423" s="242" t="str">
        <f t="shared" si="146"/>
        <v>-</v>
      </c>
      <c r="AZ423" s="242" t="str">
        <f t="shared" si="146"/>
        <v>-</v>
      </c>
      <c r="BA423" s="242" t="str">
        <f t="shared" si="163"/>
        <v>-</v>
      </c>
      <c r="BB423" s="242" t="str">
        <f t="shared" si="147"/>
        <v>-</v>
      </c>
      <c r="BC423" s="242" t="str">
        <f t="shared" si="147"/>
        <v>-</v>
      </c>
      <c r="BD423" s="242" t="str">
        <f t="shared" si="147"/>
        <v>-</v>
      </c>
      <c r="BE423" s="242" t="str">
        <f t="shared" si="164"/>
        <v>-</v>
      </c>
      <c r="BF423" s="242" t="str">
        <f t="shared" si="148"/>
        <v>-</v>
      </c>
      <c r="BG423" s="242" t="str">
        <f t="shared" si="148"/>
        <v>-</v>
      </c>
      <c r="BH423" s="242" t="str">
        <f t="shared" si="148"/>
        <v>-</v>
      </c>
      <c r="BI423" s="242" t="str">
        <f t="shared" si="165"/>
        <v>-</v>
      </c>
      <c r="BJ423" s="242" t="str">
        <f t="shared" si="149"/>
        <v>-</v>
      </c>
      <c r="BK423" s="242" t="str">
        <f t="shared" si="149"/>
        <v>-</v>
      </c>
      <c r="BL423" s="242" t="str">
        <f t="shared" si="149"/>
        <v>-</v>
      </c>
      <c r="BM423" s="245" t="str" cm="1">
        <f t="array" ref="BM423">IFERROR(INDEX($CD$38:$CD$41, $BT423), "-")</f>
        <v>-</v>
      </c>
      <c r="BN423" s="242" t="str" cm="1">
        <f t="array" ref="BN423">IFERROR(INDEX($CD$38:$CD$41, $BS423), "-")</f>
        <v>-</v>
      </c>
      <c r="BO423" s="242">
        <f t="shared" si="166"/>
        <v>0</v>
      </c>
      <c r="BP423" s="242">
        <f t="shared" si="167"/>
        <v>0</v>
      </c>
      <c r="BQ423" s="247" t="str">
        <f t="shared" si="150"/>
        <v>-</v>
      </c>
      <c r="BR423" s="247" t="str">
        <f t="shared" si="151"/>
        <v>-</v>
      </c>
      <c r="BS423" s="247" t="str">
        <f t="shared" si="152"/>
        <v>-</v>
      </c>
      <c r="BT423" s="247" t="str">
        <f t="shared" si="153"/>
        <v>-</v>
      </c>
      <c r="BU423" s="247">
        <f t="shared" si="168"/>
        <v>0</v>
      </c>
      <c r="BV423" s="247" t="str">
        <f t="shared" si="169"/>
        <v>-</v>
      </c>
      <c r="BW423" s="232"/>
      <c r="CF423" s="232"/>
    </row>
    <row r="424" spans="1:84" ht="12.75" customHeight="1" x14ac:dyDescent="0.2">
      <c r="A424" s="240"/>
      <c r="B424" s="228">
        <v>401</v>
      </c>
      <c r="C424" s="137"/>
      <c r="D424" s="65"/>
      <c r="E424" s="241" t="str">
        <f>IF(ISBLANK(D424), "", VLOOKUP(D424, Z!$A$2:$C$4127, 3, FALSE))</f>
        <v/>
      </c>
      <c r="F424" s="138"/>
      <c r="G424" s="120"/>
      <c r="H424" s="120"/>
      <c r="I424" s="120"/>
      <c r="J424" s="120"/>
      <c r="K424" s="139"/>
      <c r="L424" s="168"/>
      <c r="M424" s="139"/>
      <c r="N424" s="139"/>
      <c r="O424" s="242">
        <f t="shared" si="145"/>
        <v>0</v>
      </c>
      <c r="P424" s="139"/>
      <c r="Q424" s="242">
        <f t="shared" si="154"/>
        <v>0</v>
      </c>
      <c r="R424" s="242" t="str">
        <f t="shared" si="155"/>
        <v>-</v>
      </c>
      <c r="S424" s="140"/>
      <c r="T424" s="141"/>
      <c r="U424" s="120"/>
      <c r="V424" s="139"/>
      <c r="W424" s="166"/>
      <c r="X424" s="243">
        <f t="shared" si="156"/>
        <v>0</v>
      </c>
      <c r="Y424" s="140"/>
      <c r="Z424" s="141"/>
      <c r="AA424" s="139"/>
      <c r="AB424" s="120"/>
      <c r="AC424" s="139"/>
      <c r="AD424" s="166"/>
      <c r="AE424" s="243">
        <f t="shared" si="157"/>
        <v>0</v>
      </c>
      <c r="AF424" s="142"/>
      <c r="AG424" s="137"/>
      <c r="AH424" s="65"/>
      <c r="AI424" s="241" t="str">
        <f>IF(ISBLANK(AH424), "", VLOOKUP(AH424, Z!$A$2:$C$4127, 3, FALSE))</f>
        <v/>
      </c>
      <c r="AJ424" s="143"/>
      <c r="AK424" s="244">
        <f t="shared" si="158"/>
        <v>0</v>
      </c>
      <c r="AL424" s="232"/>
      <c r="AM424" s="242">
        <f t="shared" si="159"/>
        <v>0</v>
      </c>
      <c r="AN424" s="228">
        <f>15</f>
        <v>15</v>
      </c>
      <c r="AO424" s="228">
        <v>0.75</v>
      </c>
      <c r="AP424" s="242" t="str">
        <f t="shared" si="160"/>
        <v>-</v>
      </c>
      <c r="AQ424" s="242" t="str">
        <f t="shared" si="161"/>
        <v>-</v>
      </c>
      <c r="AR424" s="245" t="str" cm="1">
        <f t="array" ref="AR424">IF($AM$20="A",
IFERROR(INDEX($BZ$33:$CC$35, $BQ424,), "-"),
IFERROR(INDEX(($BZ$26:$CC$28,$BZ$29:$CC$31), $BQ424, , $BR424), "-"))</f>
        <v>-</v>
      </c>
      <c r="AS424" s="245"/>
      <c r="AT424" s="245"/>
      <c r="AU424" s="245"/>
      <c r="AV424" s="246" t="str" cm="1">
        <f t="array" ref="AV424">IF($AM$20="A",
IFERROR(INDEX($CE$33:$CE$35, $BQ424), "-"),
IFERROR(INDEX(($CE$26:$CE$28, $CE$29:$CE$31), $BQ424, , $BR424), "-"))</f>
        <v>-</v>
      </c>
      <c r="AW424" s="242" t="str">
        <f t="shared" si="162"/>
        <v>-</v>
      </c>
      <c r="AX424" s="242" t="str">
        <f t="shared" si="146"/>
        <v>-</v>
      </c>
      <c r="AY424" s="242" t="str">
        <f t="shared" si="146"/>
        <v>-</v>
      </c>
      <c r="AZ424" s="242" t="str">
        <f t="shared" si="146"/>
        <v>-</v>
      </c>
      <c r="BA424" s="242" t="str">
        <f t="shared" si="163"/>
        <v>-</v>
      </c>
      <c r="BB424" s="242" t="str">
        <f t="shared" si="147"/>
        <v>-</v>
      </c>
      <c r="BC424" s="242" t="str">
        <f t="shared" si="147"/>
        <v>-</v>
      </c>
      <c r="BD424" s="242" t="str">
        <f t="shared" si="147"/>
        <v>-</v>
      </c>
      <c r="BE424" s="242" t="str">
        <f t="shared" si="164"/>
        <v>-</v>
      </c>
      <c r="BF424" s="242" t="str">
        <f t="shared" si="148"/>
        <v>-</v>
      </c>
      <c r="BG424" s="242" t="str">
        <f t="shared" si="148"/>
        <v>-</v>
      </c>
      <c r="BH424" s="242" t="str">
        <f t="shared" si="148"/>
        <v>-</v>
      </c>
      <c r="BI424" s="242" t="str">
        <f t="shared" si="165"/>
        <v>-</v>
      </c>
      <c r="BJ424" s="242" t="str">
        <f t="shared" si="149"/>
        <v>-</v>
      </c>
      <c r="BK424" s="242" t="str">
        <f t="shared" si="149"/>
        <v>-</v>
      </c>
      <c r="BL424" s="242" t="str">
        <f t="shared" si="149"/>
        <v>-</v>
      </c>
      <c r="BM424" s="245" t="str" cm="1">
        <f t="array" ref="BM424">IFERROR(INDEX($CD$38:$CD$41, $BT424), "-")</f>
        <v>-</v>
      </c>
      <c r="BN424" s="242" t="str" cm="1">
        <f t="array" ref="BN424">IFERROR(INDEX($CD$38:$CD$41, $BS424), "-")</f>
        <v>-</v>
      </c>
      <c r="BO424" s="242">
        <f t="shared" si="166"/>
        <v>0</v>
      </c>
      <c r="BP424" s="242">
        <f t="shared" si="167"/>
        <v>0</v>
      </c>
      <c r="BQ424" s="247" t="str">
        <f t="shared" si="150"/>
        <v>-</v>
      </c>
      <c r="BR424" s="247" t="str">
        <f t="shared" si="151"/>
        <v>-</v>
      </c>
      <c r="BS424" s="247" t="str">
        <f t="shared" si="152"/>
        <v>-</v>
      </c>
      <c r="BT424" s="247" t="str">
        <f t="shared" si="153"/>
        <v>-</v>
      </c>
      <c r="BU424" s="247">
        <f t="shared" si="168"/>
        <v>0</v>
      </c>
      <c r="BV424" s="247" t="str">
        <f t="shared" si="169"/>
        <v>-</v>
      </c>
      <c r="BW424" s="232"/>
      <c r="CF424" s="232"/>
    </row>
    <row r="425" spans="1:84" ht="12.75" customHeight="1" x14ac:dyDescent="0.2">
      <c r="A425" s="240"/>
      <c r="B425" s="228">
        <v>402</v>
      </c>
      <c r="C425" s="137"/>
      <c r="D425" s="65"/>
      <c r="E425" s="241" t="str">
        <f>IF(ISBLANK(D425), "", VLOOKUP(D425, Z!$A$2:$C$4127, 3, FALSE))</f>
        <v/>
      </c>
      <c r="F425" s="138"/>
      <c r="G425" s="120"/>
      <c r="H425" s="120"/>
      <c r="I425" s="120"/>
      <c r="J425" s="120"/>
      <c r="K425" s="139"/>
      <c r="L425" s="168"/>
      <c r="M425" s="139"/>
      <c r="N425" s="139"/>
      <c r="O425" s="242">
        <f t="shared" si="145"/>
        <v>0</v>
      </c>
      <c r="P425" s="139"/>
      <c r="Q425" s="242">
        <f t="shared" si="154"/>
        <v>0</v>
      </c>
      <c r="R425" s="242" t="str">
        <f t="shared" si="155"/>
        <v>-</v>
      </c>
      <c r="S425" s="140"/>
      <c r="T425" s="141"/>
      <c r="U425" s="120"/>
      <c r="V425" s="139"/>
      <c r="W425" s="166"/>
      <c r="X425" s="243">
        <f t="shared" si="156"/>
        <v>0</v>
      </c>
      <c r="Y425" s="140"/>
      <c r="Z425" s="141"/>
      <c r="AA425" s="139"/>
      <c r="AB425" s="120"/>
      <c r="AC425" s="139"/>
      <c r="AD425" s="166"/>
      <c r="AE425" s="243">
        <f t="shared" si="157"/>
        <v>0</v>
      </c>
      <c r="AF425" s="142"/>
      <c r="AG425" s="137"/>
      <c r="AH425" s="65"/>
      <c r="AI425" s="241" t="str">
        <f>IF(ISBLANK(AH425), "", VLOOKUP(AH425, Z!$A$2:$C$4127, 3, FALSE))</f>
        <v/>
      </c>
      <c r="AJ425" s="143"/>
      <c r="AK425" s="244">
        <f t="shared" si="158"/>
        <v>0</v>
      </c>
      <c r="AL425" s="232"/>
      <c r="AM425" s="242">
        <f t="shared" si="159"/>
        <v>0</v>
      </c>
      <c r="AN425" s="228">
        <f>15</f>
        <v>15</v>
      </c>
      <c r="AO425" s="228">
        <v>0.75</v>
      </c>
      <c r="AP425" s="242" t="str">
        <f t="shared" si="160"/>
        <v>-</v>
      </c>
      <c r="AQ425" s="242" t="str">
        <f t="shared" si="161"/>
        <v>-</v>
      </c>
      <c r="AR425" s="245" t="str" cm="1">
        <f t="array" ref="AR425">IF($AM$20="A",
IFERROR(INDEX($BZ$33:$CC$35, $BQ425,), "-"),
IFERROR(INDEX(($BZ$26:$CC$28,$BZ$29:$CC$31), $BQ425, , $BR425), "-"))</f>
        <v>-</v>
      </c>
      <c r="AS425" s="245"/>
      <c r="AT425" s="245"/>
      <c r="AU425" s="245"/>
      <c r="AV425" s="246" t="str" cm="1">
        <f t="array" ref="AV425">IF($AM$20="A",
IFERROR(INDEX($CE$33:$CE$35, $BQ425), "-"),
IFERROR(INDEX(($CE$26:$CE$28, $CE$29:$CE$31), $BQ425, , $BR425), "-"))</f>
        <v>-</v>
      </c>
      <c r="AW425" s="242" t="str">
        <f t="shared" si="162"/>
        <v>-</v>
      </c>
      <c r="AX425" s="242" t="str">
        <f t="shared" si="146"/>
        <v>-</v>
      </c>
      <c r="AY425" s="242" t="str">
        <f t="shared" si="146"/>
        <v>-</v>
      </c>
      <c r="AZ425" s="242" t="str">
        <f t="shared" si="146"/>
        <v>-</v>
      </c>
      <c r="BA425" s="242" t="str">
        <f t="shared" si="163"/>
        <v>-</v>
      </c>
      <c r="BB425" s="242" t="str">
        <f t="shared" si="147"/>
        <v>-</v>
      </c>
      <c r="BC425" s="242" t="str">
        <f t="shared" si="147"/>
        <v>-</v>
      </c>
      <c r="BD425" s="242" t="str">
        <f t="shared" si="147"/>
        <v>-</v>
      </c>
      <c r="BE425" s="242" t="str">
        <f t="shared" si="164"/>
        <v>-</v>
      </c>
      <c r="BF425" s="242" t="str">
        <f t="shared" si="148"/>
        <v>-</v>
      </c>
      <c r="BG425" s="242" t="str">
        <f t="shared" si="148"/>
        <v>-</v>
      </c>
      <c r="BH425" s="242" t="str">
        <f t="shared" si="148"/>
        <v>-</v>
      </c>
      <c r="BI425" s="242" t="str">
        <f t="shared" si="165"/>
        <v>-</v>
      </c>
      <c r="BJ425" s="242" t="str">
        <f t="shared" si="149"/>
        <v>-</v>
      </c>
      <c r="BK425" s="242" t="str">
        <f t="shared" si="149"/>
        <v>-</v>
      </c>
      <c r="BL425" s="242" t="str">
        <f t="shared" si="149"/>
        <v>-</v>
      </c>
      <c r="BM425" s="245" t="str" cm="1">
        <f t="array" ref="BM425">IFERROR(INDEX($CD$38:$CD$41, $BT425), "-")</f>
        <v>-</v>
      </c>
      <c r="BN425" s="242" t="str" cm="1">
        <f t="array" ref="BN425">IFERROR(INDEX($CD$38:$CD$41, $BS425), "-")</f>
        <v>-</v>
      </c>
      <c r="BO425" s="242">
        <f t="shared" si="166"/>
        <v>0</v>
      </c>
      <c r="BP425" s="242">
        <f t="shared" si="167"/>
        <v>0</v>
      </c>
      <c r="BQ425" s="247" t="str">
        <f t="shared" si="150"/>
        <v>-</v>
      </c>
      <c r="BR425" s="247" t="str">
        <f t="shared" si="151"/>
        <v>-</v>
      </c>
      <c r="BS425" s="247" t="str">
        <f t="shared" si="152"/>
        <v>-</v>
      </c>
      <c r="BT425" s="247" t="str">
        <f t="shared" si="153"/>
        <v>-</v>
      </c>
      <c r="BU425" s="247">
        <f t="shared" si="168"/>
        <v>0</v>
      </c>
      <c r="BV425" s="247" t="str">
        <f t="shared" si="169"/>
        <v>-</v>
      </c>
      <c r="BW425" s="232"/>
      <c r="CF425" s="232"/>
    </row>
    <row r="426" spans="1:84" ht="12.75" customHeight="1" x14ac:dyDescent="0.2">
      <c r="A426" s="240"/>
      <c r="B426" s="228">
        <v>403</v>
      </c>
      <c r="C426" s="137"/>
      <c r="D426" s="65"/>
      <c r="E426" s="241" t="str">
        <f>IF(ISBLANK(D426), "", VLOOKUP(D426, Z!$A$2:$C$4127, 3, FALSE))</f>
        <v/>
      </c>
      <c r="F426" s="138"/>
      <c r="G426" s="120"/>
      <c r="H426" s="120"/>
      <c r="I426" s="120"/>
      <c r="J426" s="120"/>
      <c r="K426" s="139"/>
      <c r="L426" s="168"/>
      <c r="M426" s="139"/>
      <c r="N426" s="139"/>
      <c r="O426" s="242">
        <f t="shared" si="145"/>
        <v>0</v>
      </c>
      <c r="P426" s="139"/>
      <c r="Q426" s="242">
        <f t="shared" si="154"/>
        <v>0</v>
      </c>
      <c r="R426" s="242" t="str">
        <f t="shared" si="155"/>
        <v>-</v>
      </c>
      <c r="S426" s="140"/>
      <c r="T426" s="141"/>
      <c r="U426" s="120"/>
      <c r="V426" s="139"/>
      <c r="W426" s="166"/>
      <c r="X426" s="243">
        <f t="shared" si="156"/>
        <v>0</v>
      </c>
      <c r="Y426" s="140"/>
      <c r="Z426" s="141"/>
      <c r="AA426" s="139"/>
      <c r="AB426" s="120"/>
      <c r="AC426" s="139"/>
      <c r="AD426" s="166"/>
      <c r="AE426" s="243">
        <f t="shared" si="157"/>
        <v>0</v>
      </c>
      <c r="AF426" s="142"/>
      <c r="AG426" s="137"/>
      <c r="AH426" s="65"/>
      <c r="AI426" s="241" t="str">
        <f>IF(ISBLANK(AH426), "", VLOOKUP(AH426, Z!$A$2:$C$4127, 3, FALSE))</f>
        <v/>
      </c>
      <c r="AJ426" s="143"/>
      <c r="AK426" s="244">
        <f t="shared" si="158"/>
        <v>0</v>
      </c>
      <c r="AL426" s="232"/>
      <c r="AM426" s="242">
        <f t="shared" si="159"/>
        <v>0</v>
      </c>
      <c r="AN426" s="228">
        <f>15</f>
        <v>15</v>
      </c>
      <c r="AO426" s="228">
        <v>0.75</v>
      </c>
      <c r="AP426" s="242" t="str">
        <f t="shared" si="160"/>
        <v>-</v>
      </c>
      <c r="AQ426" s="242" t="str">
        <f t="shared" si="161"/>
        <v>-</v>
      </c>
      <c r="AR426" s="245" t="str" cm="1">
        <f t="array" ref="AR426">IF($AM$20="A",
IFERROR(INDEX($BZ$33:$CC$35, $BQ426,), "-"),
IFERROR(INDEX(($BZ$26:$CC$28,$BZ$29:$CC$31), $BQ426, , $BR426), "-"))</f>
        <v>-</v>
      </c>
      <c r="AS426" s="245"/>
      <c r="AT426" s="245"/>
      <c r="AU426" s="245"/>
      <c r="AV426" s="246" t="str" cm="1">
        <f t="array" ref="AV426">IF($AM$20="A",
IFERROR(INDEX($CE$33:$CE$35, $BQ426), "-"),
IFERROR(INDEX(($CE$26:$CE$28, $CE$29:$CE$31), $BQ426, , $BR426), "-"))</f>
        <v>-</v>
      </c>
      <c r="AW426" s="242" t="str">
        <f t="shared" si="162"/>
        <v>-</v>
      </c>
      <c r="AX426" s="242" t="str">
        <f t="shared" si="146"/>
        <v>-</v>
      </c>
      <c r="AY426" s="242" t="str">
        <f t="shared" si="146"/>
        <v>-</v>
      </c>
      <c r="AZ426" s="242" t="str">
        <f t="shared" si="146"/>
        <v>-</v>
      </c>
      <c r="BA426" s="242" t="str">
        <f t="shared" si="163"/>
        <v>-</v>
      </c>
      <c r="BB426" s="242" t="str">
        <f t="shared" si="147"/>
        <v>-</v>
      </c>
      <c r="BC426" s="242" t="str">
        <f t="shared" si="147"/>
        <v>-</v>
      </c>
      <c r="BD426" s="242" t="str">
        <f t="shared" si="147"/>
        <v>-</v>
      </c>
      <c r="BE426" s="242" t="str">
        <f t="shared" si="164"/>
        <v>-</v>
      </c>
      <c r="BF426" s="242" t="str">
        <f t="shared" si="148"/>
        <v>-</v>
      </c>
      <c r="BG426" s="242" t="str">
        <f t="shared" si="148"/>
        <v>-</v>
      </c>
      <c r="BH426" s="242" t="str">
        <f t="shared" si="148"/>
        <v>-</v>
      </c>
      <c r="BI426" s="242" t="str">
        <f t="shared" si="165"/>
        <v>-</v>
      </c>
      <c r="BJ426" s="242" t="str">
        <f t="shared" si="149"/>
        <v>-</v>
      </c>
      <c r="BK426" s="242" t="str">
        <f t="shared" si="149"/>
        <v>-</v>
      </c>
      <c r="BL426" s="242" t="str">
        <f t="shared" si="149"/>
        <v>-</v>
      </c>
      <c r="BM426" s="245" t="str" cm="1">
        <f t="array" ref="BM426">IFERROR(INDEX($CD$38:$CD$41, $BT426), "-")</f>
        <v>-</v>
      </c>
      <c r="BN426" s="242" t="str" cm="1">
        <f t="array" ref="BN426">IFERROR(INDEX($CD$38:$CD$41, $BS426), "-")</f>
        <v>-</v>
      </c>
      <c r="BO426" s="242">
        <f t="shared" si="166"/>
        <v>0</v>
      </c>
      <c r="BP426" s="242">
        <f t="shared" si="167"/>
        <v>0</v>
      </c>
      <c r="BQ426" s="247" t="str">
        <f t="shared" si="150"/>
        <v>-</v>
      </c>
      <c r="BR426" s="247" t="str">
        <f t="shared" si="151"/>
        <v>-</v>
      </c>
      <c r="BS426" s="247" t="str">
        <f t="shared" si="152"/>
        <v>-</v>
      </c>
      <c r="BT426" s="247" t="str">
        <f t="shared" si="153"/>
        <v>-</v>
      </c>
      <c r="BU426" s="247">
        <f t="shared" si="168"/>
        <v>0</v>
      </c>
      <c r="BV426" s="247" t="str">
        <f t="shared" si="169"/>
        <v>-</v>
      </c>
      <c r="BW426" s="232"/>
      <c r="CF426" s="232"/>
    </row>
    <row r="427" spans="1:84" ht="12.75" customHeight="1" x14ac:dyDescent="0.2">
      <c r="A427" s="240"/>
      <c r="B427" s="228">
        <v>404</v>
      </c>
      <c r="C427" s="137"/>
      <c r="D427" s="65"/>
      <c r="E427" s="241" t="str">
        <f>IF(ISBLANK(D427), "", VLOOKUP(D427, Z!$A$2:$C$4127, 3, FALSE))</f>
        <v/>
      </c>
      <c r="F427" s="138"/>
      <c r="G427" s="120"/>
      <c r="H427" s="120"/>
      <c r="I427" s="120"/>
      <c r="J427" s="120"/>
      <c r="K427" s="139"/>
      <c r="L427" s="168"/>
      <c r="M427" s="139"/>
      <c r="N427" s="139"/>
      <c r="O427" s="242">
        <f t="shared" si="145"/>
        <v>0</v>
      </c>
      <c r="P427" s="139"/>
      <c r="Q427" s="242">
        <f t="shared" si="154"/>
        <v>0</v>
      </c>
      <c r="R427" s="242" t="str">
        <f t="shared" si="155"/>
        <v>-</v>
      </c>
      <c r="S427" s="140"/>
      <c r="T427" s="141"/>
      <c r="U427" s="120"/>
      <c r="V427" s="139"/>
      <c r="W427" s="166"/>
      <c r="X427" s="243">
        <f t="shared" si="156"/>
        <v>0</v>
      </c>
      <c r="Y427" s="140"/>
      <c r="Z427" s="141"/>
      <c r="AA427" s="139"/>
      <c r="AB427" s="120"/>
      <c r="AC427" s="139"/>
      <c r="AD427" s="166"/>
      <c r="AE427" s="243">
        <f t="shared" si="157"/>
        <v>0</v>
      </c>
      <c r="AF427" s="142"/>
      <c r="AG427" s="137"/>
      <c r="AH427" s="65"/>
      <c r="AI427" s="241" t="str">
        <f>IF(ISBLANK(AH427), "", VLOOKUP(AH427, Z!$A$2:$C$4127, 3, FALSE))</f>
        <v/>
      </c>
      <c r="AJ427" s="143"/>
      <c r="AK427" s="244">
        <f t="shared" si="158"/>
        <v>0</v>
      </c>
      <c r="AL427" s="232"/>
      <c r="AM427" s="242">
        <f t="shared" si="159"/>
        <v>0</v>
      </c>
      <c r="AN427" s="228">
        <f>15</f>
        <v>15</v>
      </c>
      <c r="AO427" s="228">
        <v>0.75</v>
      </c>
      <c r="AP427" s="242" t="str">
        <f t="shared" si="160"/>
        <v>-</v>
      </c>
      <c r="AQ427" s="242" t="str">
        <f t="shared" si="161"/>
        <v>-</v>
      </c>
      <c r="AR427" s="245" t="str" cm="1">
        <f t="array" ref="AR427">IF($AM$20="A",
IFERROR(INDEX($BZ$33:$CC$35, $BQ427,), "-"),
IFERROR(INDEX(($BZ$26:$CC$28,$BZ$29:$CC$31), $BQ427, , $BR427), "-"))</f>
        <v>-</v>
      </c>
      <c r="AS427" s="245"/>
      <c r="AT427" s="245"/>
      <c r="AU427" s="245"/>
      <c r="AV427" s="246" t="str" cm="1">
        <f t="array" ref="AV427">IF($AM$20="A",
IFERROR(INDEX($CE$33:$CE$35, $BQ427), "-"),
IFERROR(INDEX(($CE$26:$CE$28, $CE$29:$CE$31), $BQ427, , $BR427), "-"))</f>
        <v>-</v>
      </c>
      <c r="AW427" s="242" t="str">
        <f t="shared" si="162"/>
        <v>-</v>
      </c>
      <c r="AX427" s="242" t="str">
        <f t="shared" si="146"/>
        <v>-</v>
      </c>
      <c r="AY427" s="242" t="str">
        <f t="shared" si="146"/>
        <v>-</v>
      </c>
      <c r="AZ427" s="242" t="str">
        <f t="shared" si="146"/>
        <v>-</v>
      </c>
      <c r="BA427" s="242" t="str">
        <f t="shared" si="163"/>
        <v>-</v>
      </c>
      <c r="BB427" s="242" t="str">
        <f t="shared" si="147"/>
        <v>-</v>
      </c>
      <c r="BC427" s="242" t="str">
        <f t="shared" si="147"/>
        <v>-</v>
      </c>
      <c r="BD427" s="242" t="str">
        <f t="shared" si="147"/>
        <v>-</v>
      </c>
      <c r="BE427" s="242" t="str">
        <f t="shared" si="164"/>
        <v>-</v>
      </c>
      <c r="BF427" s="242" t="str">
        <f t="shared" si="148"/>
        <v>-</v>
      </c>
      <c r="BG427" s="242" t="str">
        <f t="shared" si="148"/>
        <v>-</v>
      </c>
      <c r="BH427" s="242" t="str">
        <f t="shared" si="148"/>
        <v>-</v>
      </c>
      <c r="BI427" s="242" t="str">
        <f t="shared" si="165"/>
        <v>-</v>
      </c>
      <c r="BJ427" s="242" t="str">
        <f t="shared" si="149"/>
        <v>-</v>
      </c>
      <c r="BK427" s="242" t="str">
        <f t="shared" si="149"/>
        <v>-</v>
      </c>
      <c r="BL427" s="242" t="str">
        <f t="shared" si="149"/>
        <v>-</v>
      </c>
      <c r="BM427" s="245" t="str" cm="1">
        <f t="array" ref="BM427">IFERROR(INDEX($CD$38:$CD$41, $BT427), "-")</f>
        <v>-</v>
      </c>
      <c r="BN427" s="242" t="str" cm="1">
        <f t="array" ref="BN427">IFERROR(INDEX($CD$38:$CD$41, $BS427), "-")</f>
        <v>-</v>
      </c>
      <c r="BO427" s="242">
        <f t="shared" si="166"/>
        <v>0</v>
      </c>
      <c r="BP427" s="242">
        <f t="shared" si="167"/>
        <v>0</v>
      </c>
      <c r="BQ427" s="247" t="str">
        <f t="shared" si="150"/>
        <v>-</v>
      </c>
      <c r="BR427" s="247" t="str">
        <f t="shared" si="151"/>
        <v>-</v>
      </c>
      <c r="BS427" s="247" t="str">
        <f t="shared" si="152"/>
        <v>-</v>
      </c>
      <c r="BT427" s="247" t="str">
        <f t="shared" si="153"/>
        <v>-</v>
      </c>
      <c r="BU427" s="247">
        <f t="shared" si="168"/>
        <v>0</v>
      </c>
      <c r="BV427" s="247" t="str">
        <f t="shared" si="169"/>
        <v>-</v>
      </c>
      <c r="BW427" s="232"/>
      <c r="CF427" s="232"/>
    </row>
    <row r="428" spans="1:84" ht="12.75" customHeight="1" x14ac:dyDescent="0.2">
      <c r="A428" s="240"/>
      <c r="B428" s="228">
        <v>405</v>
      </c>
      <c r="C428" s="137"/>
      <c r="D428" s="65"/>
      <c r="E428" s="241" t="str">
        <f>IF(ISBLANK(D428), "", VLOOKUP(D428, Z!$A$2:$C$4127, 3, FALSE))</f>
        <v/>
      </c>
      <c r="F428" s="138"/>
      <c r="G428" s="120"/>
      <c r="H428" s="120"/>
      <c r="I428" s="120"/>
      <c r="J428" s="120"/>
      <c r="K428" s="139"/>
      <c r="L428" s="168"/>
      <c r="M428" s="139"/>
      <c r="N428" s="139"/>
      <c r="O428" s="242">
        <f t="shared" si="145"/>
        <v>0</v>
      </c>
      <c r="P428" s="139"/>
      <c r="Q428" s="242">
        <f t="shared" si="154"/>
        <v>0</v>
      </c>
      <c r="R428" s="242" t="str">
        <f t="shared" si="155"/>
        <v>-</v>
      </c>
      <c r="S428" s="140"/>
      <c r="T428" s="141"/>
      <c r="U428" s="120"/>
      <c r="V428" s="139"/>
      <c r="W428" s="166"/>
      <c r="X428" s="243">
        <f t="shared" si="156"/>
        <v>0</v>
      </c>
      <c r="Y428" s="140"/>
      <c r="Z428" s="141"/>
      <c r="AA428" s="139"/>
      <c r="AB428" s="120"/>
      <c r="AC428" s="139"/>
      <c r="AD428" s="166"/>
      <c r="AE428" s="243">
        <f t="shared" si="157"/>
        <v>0</v>
      </c>
      <c r="AF428" s="142"/>
      <c r="AG428" s="137"/>
      <c r="AH428" s="65"/>
      <c r="AI428" s="241" t="str">
        <f>IF(ISBLANK(AH428), "", VLOOKUP(AH428, Z!$A$2:$C$4127, 3, FALSE))</f>
        <v/>
      </c>
      <c r="AJ428" s="143"/>
      <c r="AK428" s="244">
        <f t="shared" si="158"/>
        <v>0</v>
      </c>
      <c r="AL428" s="232"/>
      <c r="AM428" s="242">
        <f t="shared" si="159"/>
        <v>0</v>
      </c>
      <c r="AN428" s="228">
        <f>15</f>
        <v>15</v>
      </c>
      <c r="AO428" s="228">
        <v>0.75</v>
      </c>
      <c r="AP428" s="242" t="str">
        <f t="shared" si="160"/>
        <v>-</v>
      </c>
      <c r="AQ428" s="242" t="str">
        <f t="shared" si="161"/>
        <v>-</v>
      </c>
      <c r="AR428" s="245" t="str" cm="1">
        <f t="array" ref="AR428">IF($AM$20="A",
IFERROR(INDEX($BZ$33:$CC$35, $BQ428,), "-"),
IFERROR(INDEX(($BZ$26:$CC$28,$BZ$29:$CC$31), $BQ428, , $BR428), "-"))</f>
        <v>-</v>
      </c>
      <c r="AS428" s="245"/>
      <c r="AT428" s="245"/>
      <c r="AU428" s="245"/>
      <c r="AV428" s="246" t="str" cm="1">
        <f t="array" ref="AV428">IF($AM$20="A",
IFERROR(INDEX($CE$33:$CE$35, $BQ428), "-"),
IFERROR(INDEX(($CE$26:$CE$28, $CE$29:$CE$31), $BQ428, , $BR428), "-"))</f>
        <v>-</v>
      </c>
      <c r="AW428" s="242" t="str">
        <f t="shared" si="162"/>
        <v>-</v>
      </c>
      <c r="AX428" s="242" t="str">
        <f t="shared" si="146"/>
        <v>-</v>
      </c>
      <c r="AY428" s="242" t="str">
        <f t="shared" si="146"/>
        <v>-</v>
      </c>
      <c r="AZ428" s="242" t="str">
        <f t="shared" si="146"/>
        <v>-</v>
      </c>
      <c r="BA428" s="242" t="str">
        <f t="shared" si="163"/>
        <v>-</v>
      </c>
      <c r="BB428" s="242" t="str">
        <f t="shared" si="147"/>
        <v>-</v>
      </c>
      <c r="BC428" s="242" t="str">
        <f t="shared" si="147"/>
        <v>-</v>
      </c>
      <c r="BD428" s="242" t="str">
        <f t="shared" si="147"/>
        <v>-</v>
      </c>
      <c r="BE428" s="242" t="str">
        <f t="shared" si="164"/>
        <v>-</v>
      </c>
      <c r="BF428" s="242" t="str">
        <f t="shared" si="148"/>
        <v>-</v>
      </c>
      <c r="BG428" s="242" t="str">
        <f t="shared" si="148"/>
        <v>-</v>
      </c>
      <c r="BH428" s="242" t="str">
        <f t="shared" si="148"/>
        <v>-</v>
      </c>
      <c r="BI428" s="242" t="str">
        <f t="shared" si="165"/>
        <v>-</v>
      </c>
      <c r="BJ428" s="242" t="str">
        <f t="shared" si="149"/>
        <v>-</v>
      </c>
      <c r="BK428" s="242" t="str">
        <f t="shared" si="149"/>
        <v>-</v>
      </c>
      <c r="BL428" s="242" t="str">
        <f t="shared" si="149"/>
        <v>-</v>
      </c>
      <c r="BM428" s="245" t="str" cm="1">
        <f t="array" ref="BM428">IFERROR(INDEX($CD$38:$CD$41, $BT428), "-")</f>
        <v>-</v>
      </c>
      <c r="BN428" s="242" t="str" cm="1">
        <f t="array" ref="BN428">IFERROR(INDEX($CD$38:$CD$41, $BS428), "-")</f>
        <v>-</v>
      </c>
      <c r="BO428" s="242">
        <f t="shared" si="166"/>
        <v>0</v>
      </c>
      <c r="BP428" s="242">
        <f t="shared" si="167"/>
        <v>0</v>
      </c>
      <c r="BQ428" s="247" t="str">
        <f t="shared" si="150"/>
        <v>-</v>
      </c>
      <c r="BR428" s="247" t="str">
        <f t="shared" si="151"/>
        <v>-</v>
      </c>
      <c r="BS428" s="247" t="str">
        <f t="shared" si="152"/>
        <v>-</v>
      </c>
      <c r="BT428" s="247" t="str">
        <f t="shared" si="153"/>
        <v>-</v>
      </c>
      <c r="BU428" s="247">
        <f t="shared" si="168"/>
        <v>0</v>
      </c>
      <c r="BV428" s="247" t="str">
        <f t="shared" si="169"/>
        <v>-</v>
      </c>
      <c r="BW428" s="232"/>
      <c r="CF428" s="232"/>
    </row>
    <row r="429" spans="1:84" ht="12.75" customHeight="1" x14ac:dyDescent="0.2">
      <c r="A429" s="240"/>
      <c r="B429" s="228">
        <v>406</v>
      </c>
      <c r="C429" s="137"/>
      <c r="D429" s="65"/>
      <c r="E429" s="241" t="str">
        <f>IF(ISBLANK(D429), "", VLOOKUP(D429, Z!$A$2:$C$4127, 3, FALSE))</f>
        <v/>
      </c>
      <c r="F429" s="138"/>
      <c r="G429" s="120"/>
      <c r="H429" s="120"/>
      <c r="I429" s="120"/>
      <c r="J429" s="120"/>
      <c r="K429" s="139"/>
      <c r="L429" s="168"/>
      <c r="M429" s="139"/>
      <c r="N429" s="139"/>
      <c r="O429" s="242">
        <f t="shared" si="145"/>
        <v>0</v>
      </c>
      <c r="P429" s="139"/>
      <c r="Q429" s="242">
        <f t="shared" si="154"/>
        <v>0</v>
      </c>
      <c r="R429" s="242" t="str">
        <f t="shared" si="155"/>
        <v>-</v>
      </c>
      <c r="S429" s="140"/>
      <c r="T429" s="141"/>
      <c r="U429" s="120"/>
      <c r="V429" s="139"/>
      <c r="W429" s="166"/>
      <c r="X429" s="243">
        <f t="shared" si="156"/>
        <v>0</v>
      </c>
      <c r="Y429" s="140"/>
      <c r="Z429" s="141"/>
      <c r="AA429" s="139"/>
      <c r="AB429" s="120"/>
      <c r="AC429" s="139"/>
      <c r="AD429" s="166"/>
      <c r="AE429" s="243">
        <f t="shared" si="157"/>
        <v>0</v>
      </c>
      <c r="AF429" s="142"/>
      <c r="AG429" s="137"/>
      <c r="AH429" s="65"/>
      <c r="AI429" s="241" t="str">
        <f>IF(ISBLANK(AH429), "", VLOOKUP(AH429, Z!$A$2:$C$4127, 3, FALSE))</f>
        <v/>
      </c>
      <c r="AJ429" s="143"/>
      <c r="AK429" s="244">
        <f t="shared" si="158"/>
        <v>0</v>
      </c>
      <c r="AL429" s="232"/>
      <c r="AM429" s="242">
        <f t="shared" si="159"/>
        <v>0</v>
      </c>
      <c r="AN429" s="228">
        <f>15</f>
        <v>15</v>
      </c>
      <c r="AO429" s="228">
        <v>0.75</v>
      </c>
      <c r="AP429" s="242" t="str">
        <f t="shared" si="160"/>
        <v>-</v>
      </c>
      <c r="AQ429" s="242" t="str">
        <f t="shared" si="161"/>
        <v>-</v>
      </c>
      <c r="AR429" s="245" t="str" cm="1">
        <f t="array" ref="AR429">IF($AM$20="A",
IFERROR(INDEX($BZ$33:$CC$35, $BQ429,), "-"),
IFERROR(INDEX(($BZ$26:$CC$28,$BZ$29:$CC$31), $BQ429, , $BR429), "-"))</f>
        <v>-</v>
      </c>
      <c r="AS429" s="245"/>
      <c r="AT429" s="245"/>
      <c r="AU429" s="245"/>
      <c r="AV429" s="246" t="str" cm="1">
        <f t="array" ref="AV429">IF($AM$20="A",
IFERROR(INDEX($CE$33:$CE$35, $BQ429), "-"),
IFERROR(INDEX(($CE$26:$CE$28, $CE$29:$CE$31), $BQ429, , $BR429), "-"))</f>
        <v>-</v>
      </c>
      <c r="AW429" s="242" t="str">
        <f t="shared" si="162"/>
        <v>-</v>
      </c>
      <c r="AX429" s="242" t="str">
        <f t="shared" si="146"/>
        <v>-</v>
      </c>
      <c r="AY429" s="242" t="str">
        <f t="shared" si="146"/>
        <v>-</v>
      </c>
      <c r="AZ429" s="242" t="str">
        <f t="shared" si="146"/>
        <v>-</v>
      </c>
      <c r="BA429" s="242" t="str">
        <f t="shared" si="163"/>
        <v>-</v>
      </c>
      <c r="BB429" s="242" t="str">
        <f t="shared" si="147"/>
        <v>-</v>
      </c>
      <c r="BC429" s="242" t="str">
        <f t="shared" si="147"/>
        <v>-</v>
      </c>
      <c r="BD429" s="242" t="str">
        <f t="shared" si="147"/>
        <v>-</v>
      </c>
      <c r="BE429" s="242" t="str">
        <f t="shared" si="164"/>
        <v>-</v>
      </c>
      <c r="BF429" s="242" t="str">
        <f t="shared" si="148"/>
        <v>-</v>
      </c>
      <c r="BG429" s="242" t="str">
        <f t="shared" si="148"/>
        <v>-</v>
      </c>
      <c r="BH429" s="242" t="str">
        <f t="shared" si="148"/>
        <v>-</v>
      </c>
      <c r="BI429" s="242" t="str">
        <f t="shared" si="165"/>
        <v>-</v>
      </c>
      <c r="BJ429" s="242" t="str">
        <f t="shared" si="149"/>
        <v>-</v>
      </c>
      <c r="BK429" s="242" t="str">
        <f t="shared" si="149"/>
        <v>-</v>
      </c>
      <c r="BL429" s="242" t="str">
        <f t="shared" si="149"/>
        <v>-</v>
      </c>
      <c r="BM429" s="245" t="str" cm="1">
        <f t="array" ref="BM429">IFERROR(INDEX($CD$38:$CD$41, $BT429), "-")</f>
        <v>-</v>
      </c>
      <c r="BN429" s="242" t="str" cm="1">
        <f t="array" ref="BN429">IFERROR(INDEX($CD$38:$CD$41, $BS429), "-")</f>
        <v>-</v>
      </c>
      <c r="BO429" s="242">
        <f t="shared" si="166"/>
        <v>0</v>
      </c>
      <c r="BP429" s="242">
        <f t="shared" si="167"/>
        <v>0</v>
      </c>
      <c r="BQ429" s="247" t="str">
        <f t="shared" si="150"/>
        <v>-</v>
      </c>
      <c r="BR429" s="247" t="str">
        <f t="shared" si="151"/>
        <v>-</v>
      </c>
      <c r="BS429" s="247" t="str">
        <f t="shared" si="152"/>
        <v>-</v>
      </c>
      <c r="BT429" s="247" t="str">
        <f t="shared" si="153"/>
        <v>-</v>
      </c>
      <c r="BU429" s="247">
        <f t="shared" si="168"/>
        <v>0</v>
      </c>
      <c r="BV429" s="247" t="str">
        <f t="shared" si="169"/>
        <v>-</v>
      </c>
      <c r="BW429" s="232"/>
      <c r="CF429" s="232"/>
    </row>
    <row r="430" spans="1:84" ht="12.75" customHeight="1" x14ac:dyDescent="0.2">
      <c r="A430" s="240"/>
      <c r="B430" s="228">
        <v>407</v>
      </c>
      <c r="C430" s="137"/>
      <c r="D430" s="65"/>
      <c r="E430" s="241" t="str">
        <f>IF(ISBLANK(D430), "", VLOOKUP(D430, Z!$A$2:$C$4127, 3, FALSE))</f>
        <v/>
      </c>
      <c r="F430" s="138"/>
      <c r="G430" s="120"/>
      <c r="H430" s="120"/>
      <c r="I430" s="120"/>
      <c r="J430" s="120"/>
      <c r="K430" s="139"/>
      <c r="L430" s="168"/>
      <c r="M430" s="139"/>
      <c r="N430" s="139"/>
      <c r="O430" s="242">
        <f t="shared" si="145"/>
        <v>0</v>
      </c>
      <c r="P430" s="139"/>
      <c r="Q430" s="242">
        <f t="shared" si="154"/>
        <v>0</v>
      </c>
      <c r="R430" s="242" t="str">
        <f t="shared" si="155"/>
        <v>-</v>
      </c>
      <c r="S430" s="140"/>
      <c r="T430" s="141"/>
      <c r="U430" s="120"/>
      <c r="V430" s="139"/>
      <c r="W430" s="166"/>
      <c r="X430" s="243">
        <f t="shared" si="156"/>
        <v>0</v>
      </c>
      <c r="Y430" s="140"/>
      <c r="Z430" s="141"/>
      <c r="AA430" s="139"/>
      <c r="AB430" s="120"/>
      <c r="AC430" s="139"/>
      <c r="AD430" s="166"/>
      <c r="AE430" s="243">
        <f t="shared" si="157"/>
        <v>0</v>
      </c>
      <c r="AF430" s="142"/>
      <c r="AG430" s="137"/>
      <c r="AH430" s="65"/>
      <c r="AI430" s="241" t="str">
        <f>IF(ISBLANK(AH430), "", VLOOKUP(AH430, Z!$A$2:$C$4127, 3, FALSE))</f>
        <v/>
      </c>
      <c r="AJ430" s="143"/>
      <c r="AK430" s="244">
        <f t="shared" si="158"/>
        <v>0</v>
      </c>
      <c r="AL430" s="232"/>
      <c r="AM430" s="242">
        <f t="shared" si="159"/>
        <v>0</v>
      </c>
      <c r="AN430" s="228">
        <f>15</f>
        <v>15</v>
      </c>
      <c r="AO430" s="228">
        <v>0.75</v>
      </c>
      <c r="AP430" s="242" t="str">
        <f t="shared" si="160"/>
        <v>-</v>
      </c>
      <c r="AQ430" s="242" t="str">
        <f t="shared" si="161"/>
        <v>-</v>
      </c>
      <c r="AR430" s="245" t="str" cm="1">
        <f t="array" ref="AR430">IF($AM$20="A",
IFERROR(INDEX($BZ$33:$CC$35, $BQ430,), "-"),
IFERROR(INDEX(($BZ$26:$CC$28,$BZ$29:$CC$31), $BQ430, , $BR430), "-"))</f>
        <v>-</v>
      </c>
      <c r="AS430" s="245"/>
      <c r="AT430" s="245"/>
      <c r="AU430" s="245"/>
      <c r="AV430" s="246" t="str" cm="1">
        <f t="array" ref="AV430">IF($AM$20="A",
IFERROR(INDEX($CE$33:$CE$35, $BQ430), "-"),
IFERROR(INDEX(($CE$26:$CE$28, $CE$29:$CE$31), $BQ430, , $BR430), "-"))</f>
        <v>-</v>
      </c>
      <c r="AW430" s="242" t="str">
        <f t="shared" si="162"/>
        <v>-</v>
      </c>
      <c r="AX430" s="242" t="str">
        <f t="shared" si="146"/>
        <v>-</v>
      </c>
      <c r="AY430" s="242" t="str">
        <f t="shared" si="146"/>
        <v>-</v>
      </c>
      <c r="AZ430" s="242" t="str">
        <f t="shared" si="146"/>
        <v>-</v>
      </c>
      <c r="BA430" s="242" t="str">
        <f t="shared" si="163"/>
        <v>-</v>
      </c>
      <c r="BB430" s="242" t="str">
        <f t="shared" si="147"/>
        <v>-</v>
      </c>
      <c r="BC430" s="242" t="str">
        <f t="shared" si="147"/>
        <v>-</v>
      </c>
      <c r="BD430" s="242" t="str">
        <f t="shared" si="147"/>
        <v>-</v>
      </c>
      <c r="BE430" s="242" t="str">
        <f t="shared" si="164"/>
        <v>-</v>
      </c>
      <c r="BF430" s="242" t="str">
        <f t="shared" si="148"/>
        <v>-</v>
      </c>
      <c r="BG430" s="242" t="str">
        <f t="shared" si="148"/>
        <v>-</v>
      </c>
      <c r="BH430" s="242" t="str">
        <f t="shared" si="148"/>
        <v>-</v>
      </c>
      <c r="BI430" s="242" t="str">
        <f t="shared" si="165"/>
        <v>-</v>
      </c>
      <c r="BJ430" s="242" t="str">
        <f t="shared" si="149"/>
        <v>-</v>
      </c>
      <c r="BK430" s="242" t="str">
        <f t="shared" si="149"/>
        <v>-</v>
      </c>
      <c r="BL430" s="242" t="str">
        <f t="shared" si="149"/>
        <v>-</v>
      </c>
      <c r="BM430" s="245" t="str" cm="1">
        <f t="array" ref="BM430">IFERROR(INDEX($CD$38:$CD$41, $BT430), "-")</f>
        <v>-</v>
      </c>
      <c r="BN430" s="242" t="str" cm="1">
        <f t="array" ref="BN430">IFERROR(INDEX($CD$38:$CD$41, $BS430), "-")</f>
        <v>-</v>
      </c>
      <c r="BO430" s="242">
        <f t="shared" si="166"/>
        <v>0</v>
      </c>
      <c r="BP430" s="242">
        <f t="shared" si="167"/>
        <v>0</v>
      </c>
      <c r="BQ430" s="247" t="str">
        <f t="shared" si="150"/>
        <v>-</v>
      </c>
      <c r="BR430" s="247" t="str">
        <f t="shared" si="151"/>
        <v>-</v>
      </c>
      <c r="BS430" s="247" t="str">
        <f t="shared" si="152"/>
        <v>-</v>
      </c>
      <c r="BT430" s="247" t="str">
        <f t="shared" si="153"/>
        <v>-</v>
      </c>
      <c r="BU430" s="247">
        <f t="shared" si="168"/>
        <v>0</v>
      </c>
      <c r="BV430" s="247" t="str">
        <f t="shared" si="169"/>
        <v>-</v>
      </c>
      <c r="BW430" s="232"/>
      <c r="CF430" s="232"/>
    </row>
    <row r="431" spans="1:84" ht="12.75" customHeight="1" x14ac:dyDescent="0.2">
      <c r="A431" s="240"/>
      <c r="B431" s="228">
        <v>408</v>
      </c>
      <c r="C431" s="137"/>
      <c r="D431" s="65"/>
      <c r="E431" s="241" t="str">
        <f>IF(ISBLANK(D431), "", VLOOKUP(D431, Z!$A$2:$C$4127, 3, FALSE))</f>
        <v/>
      </c>
      <c r="F431" s="138"/>
      <c r="G431" s="120"/>
      <c r="H431" s="120"/>
      <c r="I431" s="120"/>
      <c r="J431" s="120"/>
      <c r="K431" s="139"/>
      <c r="L431" s="168"/>
      <c r="M431" s="139"/>
      <c r="N431" s="139"/>
      <c r="O431" s="242">
        <f t="shared" si="145"/>
        <v>0</v>
      </c>
      <c r="P431" s="139"/>
      <c r="Q431" s="242">
        <f t="shared" si="154"/>
        <v>0</v>
      </c>
      <c r="R431" s="242" t="str">
        <f t="shared" si="155"/>
        <v>-</v>
      </c>
      <c r="S431" s="140"/>
      <c r="T431" s="141"/>
      <c r="U431" s="120"/>
      <c r="V431" s="139"/>
      <c r="W431" s="166"/>
      <c r="X431" s="243">
        <f t="shared" si="156"/>
        <v>0</v>
      </c>
      <c r="Y431" s="140"/>
      <c r="Z431" s="141"/>
      <c r="AA431" s="139"/>
      <c r="AB431" s="120"/>
      <c r="AC431" s="139"/>
      <c r="AD431" s="166"/>
      <c r="AE431" s="243">
        <f t="shared" si="157"/>
        <v>0</v>
      </c>
      <c r="AF431" s="142"/>
      <c r="AG431" s="137"/>
      <c r="AH431" s="65"/>
      <c r="AI431" s="241" t="str">
        <f>IF(ISBLANK(AH431), "", VLOOKUP(AH431, Z!$A$2:$C$4127, 3, FALSE))</f>
        <v/>
      </c>
      <c r="AJ431" s="143"/>
      <c r="AK431" s="244">
        <f t="shared" si="158"/>
        <v>0</v>
      </c>
      <c r="AL431" s="232"/>
      <c r="AM431" s="242">
        <f t="shared" si="159"/>
        <v>0</v>
      </c>
      <c r="AN431" s="228">
        <f>15</f>
        <v>15</v>
      </c>
      <c r="AO431" s="228">
        <v>0.75</v>
      </c>
      <c r="AP431" s="242" t="str">
        <f t="shared" si="160"/>
        <v>-</v>
      </c>
      <c r="AQ431" s="242" t="str">
        <f t="shared" si="161"/>
        <v>-</v>
      </c>
      <c r="AR431" s="245" t="str" cm="1">
        <f t="array" ref="AR431">IF($AM$20="A",
IFERROR(INDEX($BZ$33:$CC$35, $BQ431,), "-"),
IFERROR(INDEX(($BZ$26:$CC$28,$BZ$29:$CC$31), $BQ431, , $BR431), "-"))</f>
        <v>-</v>
      </c>
      <c r="AS431" s="245"/>
      <c r="AT431" s="245"/>
      <c r="AU431" s="245"/>
      <c r="AV431" s="246" t="str" cm="1">
        <f t="array" ref="AV431">IF($AM$20="A",
IFERROR(INDEX($CE$33:$CE$35, $BQ431), "-"),
IFERROR(INDEX(($CE$26:$CE$28, $CE$29:$CE$31), $BQ431, , $BR431), "-"))</f>
        <v>-</v>
      </c>
      <c r="AW431" s="242" t="str">
        <f t="shared" si="162"/>
        <v>-</v>
      </c>
      <c r="AX431" s="242" t="str">
        <f t="shared" si="146"/>
        <v>-</v>
      </c>
      <c r="AY431" s="242" t="str">
        <f t="shared" si="146"/>
        <v>-</v>
      </c>
      <c r="AZ431" s="242" t="str">
        <f t="shared" si="146"/>
        <v>-</v>
      </c>
      <c r="BA431" s="242" t="str">
        <f t="shared" si="163"/>
        <v>-</v>
      </c>
      <c r="BB431" s="242" t="str">
        <f t="shared" si="147"/>
        <v>-</v>
      </c>
      <c r="BC431" s="242" t="str">
        <f t="shared" si="147"/>
        <v>-</v>
      </c>
      <c r="BD431" s="242" t="str">
        <f t="shared" si="147"/>
        <v>-</v>
      </c>
      <c r="BE431" s="242" t="str">
        <f t="shared" si="164"/>
        <v>-</v>
      </c>
      <c r="BF431" s="242" t="str">
        <f t="shared" si="148"/>
        <v>-</v>
      </c>
      <c r="BG431" s="242" t="str">
        <f t="shared" si="148"/>
        <v>-</v>
      </c>
      <c r="BH431" s="242" t="str">
        <f t="shared" si="148"/>
        <v>-</v>
      </c>
      <c r="BI431" s="242" t="str">
        <f t="shared" si="165"/>
        <v>-</v>
      </c>
      <c r="BJ431" s="242" t="str">
        <f t="shared" si="149"/>
        <v>-</v>
      </c>
      <c r="BK431" s="242" t="str">
        <f t="shared" si="149"/>
        <v>-</v>
      </c>
      <c r="BL431" s="242" t="str">
        <f t="shared" si="149"/>
        <v>-</v>
      </c>
      <c r="BM431" s="245" t="str" cm="1">
        <f t="array" ref="BM431">IFERROR(INDEX($CD$38:$CD$41, $BT431), "-")</f>
        <v>-</v>
      </c>
      <c r="BN431" s="242" t="str" cm="1">
        <f t="array" ref="BN431">IFERROR(INDEX($CD$38:$CD$41, $BS431), "-")</f>
        <v>-</v>
      </c>
      <c r="BO431" s="242">
        <f t="shared" si="166"/>
        <v>0</v>
      </c>
      <c r="BP431" s="242">
        <f t="shared" si="167"/>
        <v>0</v>
      </c>
      <c r="BQ431" s="247" t="str">
        <f t="shared" si="150"/>
        <v>-</v>
      </c>
      <c r="BR431" s="247" t="str">
        <f t="shared" si="151"/>
        <v>-</v>
      </c>
      <c r="BS431" s="247" t="str">
        <f t="shared" si="152"/>
        <v>-</v>
      </c>
      <c r="BT431" s="247" t="str">
        <f t="shared" si="153"/>
        <v>-</v>
      </c>
      <c r="BU431" s="247">
        <f t="shared" si="168"/>
        <v>0</v>
      </c>
      <c r="BV431" s="247" t="str">
        <f t="shared" si="169"/>
        <v>-</v>
      </c>
      <c r="BW431" s="232"/>
      <c r="CF431" s="232"/>
    </row>
    <row r="432" spans="1:84" ht="12.75" customHeight="1" x14ac:dyDescent="0.2">
      <c r="A432" s="240"/>
      <c r="B432" s="228">
        <v>409</v>
      </c>
      <c r="C432" s="137"/>
      <c r="D432" s="65"/>
      <c r="E432" s="241" t="str">
        <f>IF(ISBLANK(D432), "", VLOOKUP(D432, Z!$A$2:$C$4127, 3, FALSE))</f>
        <v/>
      </c>
      <c r="F432" s="138"/>
      <c r="G432" s="120"/>
      <c r="H432" s="120"/>
      <c r="I432" s="120"/>
      <c r="J432" s="120"/>
      <c r="K432" s="139"/>
      <c r="L432" s="168"/>
      <c r="M432" s="139"/>
      <c r="N432" s="139"/>
      <c r="O432" s="242">
        <f t="shared" si="145"/>
        <v>0</v>
      </c>
      <c r="P432" s="139"/>
      <c r="Q432" s="242">
        <f t="shared" si="154"/>
        <v>0</v>
      </c>
      <c r="R432" s="242" t="str">
        <f t="shared" si="155"/>
        <v>-</v>
      </c>
      <c r="S432" s="140"/>
      <c r="T432" s="141"/>
      <c r="U432" s="120"/>
      <c r="V432" s="139"/>
      <c r="W432" s="166"/>
      <c r="X432" s="243">
        <f t="shared" si="156"/>
        <v>0</v>
      </c>
      <c r="Y432" s="140"/>
      <c r="Z432" s="141"/>
      <c r="AA432" s="139"/>
      <c r="AB432" s="120"/>
      <c r="AC432" s="139"/>
      <c r="AD432" s="166"/>
      <c r="AE432" s="243">
        <f t="shared" si="157"/>
        <v>0</v>
      </c>
      <c r="AF432" s="142"/>
      <c r="AG432" s="137"/>
      <c r="AH432" s="65"/>
      <c r="AI432" s="241" t="str">
        <f>IF(ISBLANK(AH432), "", VLOOKUP(AH432, Z!$A$2:$C$4127, 3, FALSE))</f>
        <v/>
      </c>
      <c r="AJ432" s="143"/>
      <c r="AK432" s="244">
        <f t="shared" si="158"/>
        <v>0</v>
      </c>
      <c r="AL432" s="232"/>
      <c r="AM432" s="242">
        <f t="shared" si="159"/>
        <v>0</v>
      </c>
      <c r="AN432" s="228">
        <f>15</f>
        <v>15</v>
      </c>
      <c r="AO432" s="228">
        <v>0.75</v>
      </c>
      <c r="AP432" s="242" t="str">
        <f t="shared" si="160"/>
        <v>-</v>
      </c>
      <c r="AQ432" s="242" t="str">
        <f t="shared" si="161"/>
        <v>-</v>
      </c>
      <c r="AR432" s="245" t="str" cm="1">
        <f t="array" ref="AR432">IF($AM$20="A",
IFERROR(INDEX($BZ$33:$CC$35, $BQ432,), "-"),
IFERROR(INDEX(($BZ$26:$CC$28,$BZ$29:$CC$31), $BQ432, , $BR432), "-"))</f>
        <v>-</v>
      </c>
      <c r="AS432" s="245"/>
      <c r="AT432" s="245"/>
      <c r="AU432" s="245"/>
      <c r="AV432" s="246" t="str" cm="1">
        <f t="array" ref="AV432">IF($AM$20="A",
IFERROR(INDEX($CE$33:$CE$35, $BQ432), "-"),
IFERROR(INDEX(($CE$26:$CE$28, $CE$29:$CE$31), $BQ432, , $BR432), "-"))</f>
        <v>-</v>
      </c>
      <c r="AW432" s="242" t="str">
        <f t="shared" si="162"/>
        <v>-</v>
      </c>
      <c r="AX432" s="242" t="str">
        <f t="shared" si="146"/>
        <v>-</v>
      </c>
      <c r="AY432" s="242" t="str">
        <f t="shared" si="146"/>
        <v>-</v>
      </c>
      <c r="AZ432" s="242" t="str">
        <f t="shared" si="146"/>
        <v>-</v>
      </c>
      <c r="BA432" s="242" t="str">
        <f t="shared" si="163"/>
        <v>-</v>
      </c>
      <c r="BB432" s="242" t="str">
        <f t="shared" si="147"/>
        <v>-</v>
      </c>
      <c r="BC432" s="242" t="str">
        <f t="shared" si="147"/>
        <v>-</v>
      </c>
      <c r="BD432" s="242" t="str">
        <f t="shared" si="147"/>
        <v>-</v>
      </c>
      <c r="BE432" s="242" t="str">
        <f t="shared" si="164"/>
        <v>-</v>
      </c>
      <c r="BF432" s="242" t="str">
        <f t="shared" si="148"/>
        <v>-</v>
      </c>
      <c r="BG432" s="242" t="str">
        <f t="shared" si="148"/>
        <v>-</v>
      </c>
      <c r="BH432" s="242" t="str">
        <f t="shared" si="148"/>
        <v>-</v>
      </c>
      <c r="BI432" s="242" t="str">
        <f t="shared" si="165"/>
        <v>-</v>
      </c>
      <c r="BJ432" s="242" t="str">
        <f t="shared" si="149"/>
        <v>-</v>
      </c>
      <c r="BK432" s="242" t="str">
        <f t="shared" si="149"/>
        <v>-</v>
      </c>
      <c r="BL432" s="242" t="str">
        <f t="shared" si="149"/>
        <v>-</v>
      </c>
      <c r="BM432" s="245" t="str" cm="1">
        <f t="array" ref="BM432">IFERROR(INDEX($CD$38:$CD$41, $BT432), "-")</f>
        <v>-</v>
      </c>
      <c r="BN432" s="242" t="str" cm="1">
        <f t="array" ref="BN432">IFERROR(INDEX($CD$38:$CD$41, $BS432), "-")</f>
        <v>-</v>
      </c>
      <c r="BO432" s="242">
        <f t="shared" si="166"/>
        <v>0</v>
      </c>
      <c r="BP432" s="242">
        <f t="shared" si="167"/>
        <v>0</v>
      </c>
      <c r="BQ432" s="247" t="str">
        <f t="shared" si="150"/>
        <v>-</v>
      </c>
      <c r="BR432" s="247" t="str">
        <f t="shared" si="151"/>
        <v>-</v>
      </c>
      <c r="BS432" s="247" t="str">
        <f t="shared" si="152"/>
        <v>-</v>
      </c>
      <c r="BT432" s="247" t="str">
        <f t="shared" si="153"/>
        <v>-</v>
      </c>
      <c r="BU432" s="247">
        <f t="shared" si="168"/>
        <v>0</v>
      </c>
      <c r="BV432" s="247" t="str">
        <f t="shared" si="169"/>
        <v>-</v>
      </c>
      <c r="BW432" s="232"/>
      <c r="CF432" s="232"/>
    </row>
    <row r="433" spans="1:84" ht="12.75" customHeight="1" x14ac:dyDescent="0.2">
      <c r="A433" s="240"/>
      <c r="B433" s="228">
        <v>410</v>
      </c>
      <c r="C433" s="137"/>
      <c r="D433" s="65"/>
      <c r="E433" s="241" t="str">
        <f>IF(ISBLANK(D433), "", VLOOKUP(D433, Z!$A$2:$C$4127, 3, FALSE))</f>
        <v/>
      </c>
      <c r="F433" s="138"/>
      <c r="G433" s="120"/>
      <c r="H433" s="120"/>
      <c r="I433" s="120"/>
      <c r="J433" s="120"/>
      <c r="K433" s="139"/>
      <c r="L433" s="168"/>
      <c r="M433" s="139"/>
      <c r="N433" s="139"/>
      <c r="O433" s="242">
        <f t="shared" si="145"/>
        <v>0</v>
      </c>
      <c r="P433" s="139"/>
      <c r="Q433" s="242">
        <f t="shared" si="154"/>
        <v>0</v>
      </c>
      <c r="R433" s="242" t="str">
        <f t="shared" si="155"/>
        <v>-</v>
      </c>
      <c r="S433" s="140"/>
      <c r="T433" s="141"/>
      <c r="U433" s="120"/>
      <c r="V433" s="139"/>
      <c r="W433" s="166"/>
      <c r="X433" s="243">
        <f t="shared" si="156"/>
        <v>0</v>
      </c>
      <c r="Y433" s="140"/>
      <c r="Z433" s="141"/>
      <c r="AA433" s="139"/>
      <c r="AB433" s="120"/>
      <c r="AC433" s="139"/>
      <c r="AD433" s="166"/>
      <c r="AE433" s="243">
        <f t="shared" si="157"/>
        <v>0</v>
      </c>
      <c r="AF433" s="142"/>
      <c r="AG433" s="137"/>
      <c r="AH433" s="65"/>
      <c r="AI433" s="241" t="str">
        <f>IF(ISBLANK(AH433), "", VLOOKUP(AH433, Z!$A$2:$C$4127, 3, FALSE))</f>
        <v/>
      </c>
      <c r="AJ433" s="143"/>
      <c r="AK433" s="244">
        <f t="shared" si="158"/>
        <v>0</v>
      </c>
      <c r="AL433" s="232"/>
      <c r="AM433" s="242">
        <f t="shared" si="159"/>
        <v>0</v>
      </c>
      <c r="AN433" s="228">
        <f>15</f>
        <v>15</v>
      </c>
      <c r="AO433" s="228">
        <v>0.75</v>
      </c>
      <c r="AP433" s="242" t="str">
        <f t="shared" si="160"/>
        <v>-</v>
      </c>
      <c r="AQ433" s="242" t="str">
        <f t="shared" si="161"/>
        <v>-</v>
      </c>
      <c r="AR433" s="245" t="str" cm="1">
        <f t="array" ref="AR433">IF($AM$20="A",
IFERROR(INDEX($BZ$33:$CC$35, $BQ433,), "-"),
IFERROR(INDEX(($BZ$26:$CC$28,$BZ$29:$CC$31), $BQ433, , $BR433), "-"))</f>
        <v>-</v>
      </c>
      <c r="AS433" s="245"/>
      <c r="AT433" s="245"/>
      <c r="AU433" s="245"/>
      <c r="AV433" s="246" t="str" cm="1">
        <f t="array" ref="AV433">IF($AM$20="A",
IFERROR(INDEX($CE$33:$CE$35, $BQ433), "-"),
IFERROR(INDEX(($CE$26:$CE$28, $CE$29:$CE$31), $BQ433, , $BR433), "-"))</f>
        <v>-</v>
      </c>
      <c r="AW433" s="242" t="str">
        <f t="shared" si="162"/>
        <v>-</v>
      </c>
      <c r="AX433" s="242" t="str">
        <f t="shared" si="146"/>
        <v>-</v>
      </c>
      <c r="AY433" s="242" t="str">
        <f t="shared" si="146"/>
        <v>-</v>
      </c>
      <c r="AZ433" s="242" t="str">
        <f t="shared" si="146"/>
        <v>-</v>
      </c>
      <c r="BA433" s="242" t="str">
        <f t="shared" si="163"/>
        <v>-</v>
      </c>
      <c r="BB433" s="242" t="str">
        <f t="shared" si="147"/>
        <v>-</v>
      </c>
      <c r="BC433" s="242" t="str">
        <f t="shared" si="147"/>
        <v>-</v>
      </c>
      <c r="BD433" s="242" t="str">
        <f t="shared" si="147"/>
        <v>-</v>
      </c>
      <c r="BE433" s="242" t="str">
        <f t="shared" si="164"/>
        <v>-</v>
      </c>
      <c r="BF433" s="242" t="str">
        <f t="shared" si="148"/>
        <v>-</v>
      </c>
      <c r="BG433" s="242" t="str">
        <f t="shared" si="148"/>
        <v>-</v>
      </c>
      <c r="BH433" s="242" t="str">
        <f t="shared" si="148"/>
        <v>-</v>
      </c>
      <c r="BI433" s="242" t="str">
        <f t="shared" si="165"/>
        <v>-</v>
      </c>
      <c r="BJ433" s="242" t="str">
        <f t="shared" si="149"/>
        <v>-</v>
      </c>
      <c r="BK433" s="242" t="str">
        <f t="shared" si="149"/>
        <v>-</v>
      </c>
      <c r="BL433" s="242" t="str">
        <f t="shared" si="149"/>
        <v>-</v>
      </c>
      <c r="BM433" s="245" t="str" cm="1">
        <f t="array" ref="BM433">IFERROR(INDEX($CD$38:$CD$41, $BT433), "-")</f>
        <v>-</v>
      </c>
      <c r="BN433" s="242" t="str" cm="1">
        <f t="array" ref="BN433">IFERROR(INDEX($CD$38:$CD$41, $BS433), "-")</f>
        <v>-</v>
      </c>
      <c r="BO433" s="242">
        <f t="shared" si="166"/>
        <v>0</v>
      </c>
      <c r="BP433" s="242">
        <f t="shared" si="167"/>
        <v>0</v>
      </c>
      <c r="BQ433" s="247" t="str">
        <f t="shared" si="150"/>
        <v>-</v>
      </c>
      <c r="BR433" s="247" t="str">
        <f t="shared" si="151"/>
        <v>-</v>
      </c>
      <c r="BS433" s="247" t="str">
        <f t="shared" si="152"/>
        <v>-</v>
      </c>
      <c r="BT433" s="247" t="str">
        <f t="shared" si="153"/>
        <v>-</v>
      </c>
      <c r="BU433" s="247">
        <f t="shared" si="168"/>
        <v>0</v>
      </c>
      <c r="BV433" s="247" t="str">
        <f t="shared" si="169"/>
        <v>-</v>
      </c>
      <c r="BW433" s="232"/>
      <c r="CF433" s="232"/>
    </row>
    <row r="434" spans="1:84" ht="12.75" customHeight="1" x14ac:dyDescent="0.2">
      <c r="A434" s="240"/>
      <c r="B434" s="228">
        <v>411</v>
      </c>
      <c r="C434" s="137"/>
      <c r="D434" s="65"/>
      <c r="E434" s="241" t="str">
        <f>IF(ISBLANK(D434), "", VLOOKUP(D434, Z!$A$2:$C$4127, 3, FALSE))</f>
        <v/>
      </c>
      <c r="F434" s="138"/>
      <c r="G434" s="120"/>
      <c r="H434" s="120"/>
      <c r="I434" s="120"/>
      <c r="J434" s="120"/>
      <c r="K434" s="139"/>
      <c r="L434" s="168"/>
      <c r="M434" s="139"/>
      <c r="N434" s="139"/>
      <c r="O434" s="242">
        <f t="shared" si="145"/>
        <v>0</v>
      </c>
      <c r="P434" s="139"/>
      <c r="Q434" s="242">
        <f t="shared" si="154"/>
        <v>0</v>
      </c>
      <c r="R434" s="242" t="str">
        <f t="shared" si="155"/>
        <v>-</v>
      </c>
      <c r="S434" s="140"/>
      <c r="T434" s="141"/>
      <c r="U434" s="120"/>
      <c r="V434" s="139"/>
      <c r="W434" s="166"/>
      <c r="X434" s="243">
        <f t="shared" si="156"/>
        <v>0</v>
      </c>
      <c r="Y434" s="140"/>
      <c r="Z434" s="141"/>
      <c r="AA434" s="139"/>
      <c r="AB434" s="120"/>
      <c r="AC434" s="139"/>
      <c r="AD434" s="166"/>
      <c r="AE434" s="243">
        <f t="shared" si="157"/>
        <v>0</v>
      </c>
      <c r="AF434" s="142"/>
      <c r="AG434" s="137"/>
      <c r="AH434" s="65"/>
      <c r="AI434" s="241" t="str">
        <f>IF(ISBLANK(AH434), "", VLOOKUP(AH434, Z!$A$2:$C$4127, 3, FALSE))</f>
        <v/>
      </c>
      <c r="AJ434" s="143"/>
      <c r="AK434" s="244">
        <f t="shared" si="158"/>
        <v>0</v>
      </c>
      <c r="AL434" s="232"/>
      <c r="AM434" s="242">
        <f t="shared" si="159"/>
        <v>0</v>
      </c>
      <c r="AN434" s="228">
        <f>15</f>
        <v>15</v>
      </c>
      <c r="AO434" s="228">
        <v>0.75</v>
      </c>
      <c r="AP434" s="242" t="str">
        <f t="shared" si="160"/>
        <v>-</v>
      </c>
      <c r="AQ434" s="242" t="str">
        <f t="shared" si="161"/>
        <v>-</v>
      </c>
      <c r="AR434" s="245" t="str" cm="1">
        <f t="array" ref="AR434">IF($AM$20="A",
IFERROR(INDEX($BZ$33:$CC$35, $BQ434,), "-"),
IFERROR(INDEX(($BZ$26:$CC$28,$BZ$29:$CC$31), $BQ434, , $BR434), "-"))</f>
        <v>-</v>
      </c>
      <c r="AS434" s="245"/>
      <c r="AT434" s="245"/>
      <c r="AU434" s="245"/>
      <c r="AV434" s="246" t="str" cm="1">
        <f t="array" ref="AV434">IF($AM$20="A",
IFERROR(INDEX($CE$33:$CE$35, $BQ434), "-"),
IFERROR(INDEX(($CE$26:$CE$28, $CE$29:$CE$31), $BQ434, , $BR434), "-"))</f>
        <v>-</v>
      </c>
      <c r="AW434" s="242" t="str">
        <f t="shared" si="162"/>
        <v>-</v>
      </c>
      <c r="AX434" s="242" t="str">
        <f t="shared" si="146"/>
        <v>-</v>
      </c>
      <c r="AY434" s="242" t="str">
        <f t="shared" si="146"/>
        <v>-</v>
      </c>
      <c r="AZ434" s="242" t="str">
        <f t="shared" si="146"/>
        <v>-</v>
      </c>
      <c r="BA434" s="242" t="str">
        <f t="shared" si="163"/>
        <v>-</v>
      </c>
      <c r="BB434" s="242" t="str">
        <f t="shared" si="147"/>
        <v>-</v>
      </c>
      <c r="BC434" s="242" t="str">
        <f t="shared" si="147"/>
        <v>-</v>
      </c>
      <c r="BD434" s="242" t="str">
        <f t="shared" si="147"/>
        <v>-</v>
      </c>
      <c r="BE434" s="242" t="str">
        <f t="shared" si="164"/>
        <v>-</v>
      </c>
      <c r="BF434" s="242" t="str">
        <f t="shared" si="148"/>
        <v>-</v>
      </c>
      <c r="BG434" s="242" t="str">
        <f t="shared" si="148"/>
        <v>-</v>
      </c>
      <c r="BH434" s="242" t="str">
        <f t="shared" si="148"/>
        <v>-</v>
      </c>
      <c r="BI434" s="242" t="str">
        <f t="shared" si="165"/>
        <v>-</v>
      </c>
      <c r="BJ434" s="242" t="str">
        <f t="shared" si="149"/>
        <v>-</v>
      </c>
      <c r="BK434" s="242" t="str">
        <f t="shared" si="149"/>
        <v>-</v>
      </c>
      <c r="BL434" s="242" t="str">
        <f t="shared" si="149"/>
        <v>-</v>
      </c>
      <c r="BM434" s="245" t="str" cm="1">
        <f t="array" ref="BM434">IFERROR(INDEX($CD$38:$CD$41, $BT434), "-")</f>
        <v>-</v>
      </c>
      <c r="BN434" s="242" t="str" cm="1">
        <f t="array" ref="BN434">IFERROR(INDEX($CD$38:$CD$41, $BS434), "-")</f>
        <v>-</v>
      </c>
      <c r="BO434" s="242">
        <f t="shared" si="166"/>
        <v>0</v>
      </c>
      <c r="BP434" s="242">
        <f t="shared" si="167"/>
        <v>0</v>
      </c>
      <c r="BQ434" s="247" t="str">
        <f t="shared" si="150"/>
        <v>-</v>
      </c>
      <c r="BR434" s="247" t="str">
        <f t="shared" si="151"/>
        <v>-</v>
      </c>
      <c r="BS434" s="247" t="str">
        <f t="shared" si="152"/>
        <v>-</v>
      </c>
      <c r="BT434" s="247" t="str">
        <f t="shared" si="153"/>
        <v>-</v>
      </c>
      <c r="BU434" s="247">
        <f t="shared" si="168"/>
        <v>0</v>
      </c>
      <c r="BV434" s="247" t="str">
        <f t="shared" si="169"/>
        <v>-</v>
      </c>
      <c r="BW434" s="232"/>
      <c r="CF434" s="232"/>
    </row>
    <row r="435" spans="1:84" ht="12.75" customHeight="1" x14ac:dyDescent="0.2">
      <c r="A435" s="240"/>
      <c r="B435" s="228">
        <v>412</v>
      </c>
      <c r="C435" s="137"/>
      <c r="D435" s="65"/>
      <c r="E435" s="241" t="str">
        <f>IF(ISBLANK(D435), "", VLOOKUP(D435, Z!$A$2:$C$4127, 3, FALSE))</f>
        <v/>
      </c>
      <c r="F435" s="138"/>
      <c r="G435" s="120"/>
      <c r="H435" s="120"/>
      <c r="I435" s="120"/>
      <c r="J435" s="120"/>
      <c r="K435" s="139"/>
      <c r="L435" s="168"/>
      <c r="M435" s="139"/>
      <c r="N435" s="139"/>
      <c r="O435" s="242">
        <f t="shared" si="145"/>
        <v>0</v>
      </c>
      <c r="P435" s="139"/>
      <c r="Q435" s="242">
        <f t="shared" si="154"/>
        <v>0</v>
      </c>
      <c r="R435" s="242" t="str">
        <f t="shared" si="155"/>
        <v>-</v>
      </c>
      <c r="S435" s="140"/>
      <c r="T435" s="141"/>
      <c r="U435" s="120"/>
      <c r="V435" s="139"/>
      <c r="W435" s="166"/>
      <c r="X435" s="243">
        <f t="shared" si="156"/>
        <v>0</v>
      </c>
      <c r="Y435" s="140"/>
      <c r="Z435" s="141"/>
      <c r="AA435" s="139"/>
      <c r="AB435" s="120"/>
      <c r="AC435" s="139"/>
      <c r="AD435" s="166"/>
      <c r="AE435" s="243">
        <f t="shared" si="157"/>
        <v>0</v>
      </c>
      <c r="AF435" s="142"/>
      <c r="AG435" s="137"/>
      <c r="AH435" s="65"/>
      <c r="AI435" s="241" t="str">
        <f>IF(ISBLANK(AH435), "", VLOOKUP(AH435, Z!$A$2:$C$4127, 3, FALSE))</f>
        <v/>
      </c>
      <c r="AJ435" s="143"/>
      <c r="AK435" s="244">
        <f t="shared" si="158"/>
        <v>0</v>
      </c>
      <c r="AL435" s="232"/>
      <c r="AM435" s="242">
        <f t="shared" si="159"/>
        <v>0</v>
      </c>
      <c r="AN435" s="228">
        <f>15</f>
        <v>15</v>
      </c>
      <c r="AO435" s="228">
        <v>0.75</v>
      </c>
      <c r="AP435" s="242" t="str">
        <f t="shared" si="160"/>
        <v>-</v>
      </c>
      <c r="AQ435" s="242" t="str">
        <f t="shared" si="161"/>
        <v>-</v>
      </c>
      <c r="AR435" s="245" t="str" cm="1">
        <f t="array" ref="AR435">IF($AM$20="A",
IFERROR(INDEX($BZ$33:$CC$35, $BQ435,), "-"),
IFERROR(INDEX(($BZ$26:$CC$28,$BZ$29:$CC$31), $BQ435, , $BR435), "-"))</f>
        <v>-</v>
      </c>
      <c r="AS435" s="245"/>
      <c r="AT435" s="245"/>
      <c r="AU435" s="245"/>
      <c r="AV435" s="246" t="str" cm="1">
        <f t="array" ref="AV435">IF($AM$20="A",
IFERROR(INDEX($CE$33:$CE$35, $BQ435), "-"),
IFERROR(INDEX(($CE$26:$CE$28, $CE$29:$CE$31), $BQ435, , $BR435), "-"))</f>
        <v>-</v>
      </c>
      <c r="AW435" s="242" t="str">
        <f t="shared" si="162"/>
        <v>-</v>
      </c>
      <c r="AX435" s="242" t="str">
        <f t="shared" si="146"/>
        <v>-</v>
      </c>
      <c r="AY435" s="242" t="str">
        <f t="shared" si="146"/>
        <v>-</v>
      </c>
      <c r="AZ435" s="242" t="str">
        <f t="shared" si="146"/>
        <v>-</v>
      </c>
      <c r="BA435" s="242" t="str">
        <f t="shared" si="163"/>
        <v>-</v>
      </c>
      <c r="BB435" s="242" t="str">
        <f t="shared" si="147"/>
        <v>-</v>
      </c>
      <c r="BC435" s="242" t="str">
        <f t="shared" si="147"/>
        <v>-</v>
      </c>
      <c r="BD435" s="242" t="str">
        <f t="shared" si="147"/>
        <v>-</v>
      </c>
      <c r="BE435" s="242" t="str">
        <f t="shared" si="164"/>
        <v>-</v>
      </c>
      <c r="BF435" s="242" t="str">
        <f t="shared" si="148"/>
        <v>-</v>
      </c>
      <c r="BG435" s="242" t="str">
        <f t="shared" si="148"/>
        <v>-</v>
      </c>
      <c r="BH435" s="242" t="str">
        <f t="shared" si="148"/>
        <v>-</v>
      </c>
      <c r="BI435" s="242" t="str">
        <f t="shared" si="165"/>
        <v>-</v>
      </c>
      <c r="BJ435" s="242" t="str">
        <f t="shared" si="149"/>
        <v>-</v>
      </c>
      <c r="BK435" s="242" t="str">
        <f t="shared" si="149"/>
        <v>-</v>
      </c>
      <c r="BL435" s="242" t="str">
        <f t="shared" si="149"/>
        <v>-</v>
      </c>
      <c r="BM435" s="245" t="str" cm="1">
        <f t="array" ref="BM435">IFERROR(INDEX($CD$38:$CD$41, $BT435), "-")</f>
        <v>-</v>
      </c>
      <c r="BN435" s="242" t="str" cm="1">
        <f t="array" ref="BN435">IFERROR(INDEX($CD$38:$CD$41, $BS435), "-")</f>
        <v>-</v>
      </c>
      <c r="BO435" s="242">
        <f t="shared" si="166"/>
        <v>0</v>
      </c>
      <c r="BP435" s="242">
        <f t="shared" si="167"/>
        <v>0</v>
      </c>
      <c r="BQ435" s="247" t="str">
        <f t="shared" si="150"/>
        <v>-</v>
      </c>
      <c r="BR435" s="247" t="str">
        <f t="shared" si="151"/>
        <v>-</v>
      </c>
      <c r="BS435" s="247" t="str">
        <f t="shared" si="152"/>
        <v>-</v>
      </c>
      <c r="BT435" s="247" t="str">
        <f t="shared" si="153"/>
        <v>-</v>
      </c>
      <c r="BU435" s="247">
        <f t="shared" si="168"/>
        <v>0</v>
      </c>
      <c r="BV435" s="247" t="str">
        <f t="shared" si="169"/>
        <v>-</v>
      </c>
      <c r="BW435" s="232"/>
      <c r="CF435" s="232"/>
    </row>
    <row r="436" spans="1:84" ht="12.75" customHeight="1" x14ac:dyDescent="0.2">
      <c r="A436" s="240"/>
      <c r="B436" s="228">
        <v>413</v>
      </c>
      <c r="C436" s="137"/>
      <c r="D436" s="65"/>
      <c r="E436" s="241" t="str">
        <f>IF(ISBLANK(D436), "", VLOOKUP(D436, Z!$A$2:$C$4127, 3, FALSE))</f>
        <v/>
      </c>
      <c r="F436" s="138"/>
      <c r="G436" s="120"/>
      <c r="H436" s="120"/>
      <c r="I436" s="120"/>
      <c r="J436" s="120"/>
      <c r="K436" s="139"/>
      <c r="L436" s="168"/>
      <c r="M436" s="139"/>
      <c r="N436" s="139"/>
      <c r="O436" s="242">
        <f t="shared" si="145"/>
        <v>0</v>
      </c>
      <c r="P436" s="139"/>
      <c r="Q436" s="242">
        <f t="shared" si="154"/>
        <v>0</v>
      </c>
      <c r="R436" s="242" t="str">
        <f t="shared" si="155"/>
        <v>-</v>
      </c>
      <c r="S436" s="140"/>
      <c r="T436" s="141"/>
      <c r="U436" s="120"/>
      <c r="V436" s="139"/>
      <c r="W436" s="166"/>
      <c r="X436" s="243">
        <f t="shared" si="156"/>
        <v>0</v>
      </c>
      <c r="Y436" s="140"/>
      <c r="Z436" s="141"/>
      <c r="AA436" s="139"/>
      <c r="AB436" s="120"/>
      <c r="AC436" s="139"/>
      <c r="AD436" s="166"/>
      <c r="AE436" s="243">
        <f t="shared" si="157"/>
        <v>0</v>
      </c>
      <c r="AF436" s="142"/>
      <c r="AG436" s="137"/>
      <c r="AH436" s="65"/>
      <c r="AI436" s="241" t="str">
        <f>IF(ISBLANK(AH436), "", VLOOKUP(AH436, Z!$A$2:$C$4127, 3, FALSE))</f>
        <v/>
      </c>
      <c r="AJ436" s="143"/>
      <c r="AK436" s="244">
        <f t="shared" si="158"/>
        <v>0</v>
      </c>
      <c r="AL436" s="232"/>
      <c r="AM436" s="242">
        <f t="shared" si="159"/>
        <v>0</v>
      </c>
      <c r="AN436" s="228">
        <f>15</f>
        <v>15</v>
      </c>
      <c r="AO436" s="228">
        <v>0.75</v>
      </c>
      <c r="AP436" s="242" t="str">
        <f t="shared" si="160"/>
        <v>-</v>
      </c>
      <c r="AQ436" s="242" t="str">
        <f t="shared" si="161"/>
        <v>-</v>
      </c>
      <c r="AR436" s="245" t="str" cm="1">
        <f t="array" ref="AR436">IF($AM$20="A",
IFERROR(INDEX($BZ$33:$CC$35, $BQ436,), "-"),
IFERROR(INDEX(($BZ$26:$CC$28,$BZ$29:$CC$31), $BQ436, , $BR436), "-"))</f>
        <v>-</v>
      </c>
      <c r="AS436" s="245"/>
      <c r="AT436" s="245"/>
      <c r="AU436" s="245"/>
      <c r="AV436" s="246" t="str" cm="1">
        <f t="array" ref="AV436">IF($AM$20="A",
IFERROR(INDEX($CE$33:$CE$35, $BQ436), "-"),
IFERROR(INDEX(($CE$26:$CE$28, $CE$29:$CE$31), $BQ436, , $BR436), "-"))</f>
        <v>-</v>
      </c>
      <c r="AW436" s="242" t="str">
        <f t="shared" si="162"/>
        <v>-</v>
      </c>
      <c r="AX436" s="242" t="str">
        <f t="shared" si="146"/>
        <v>-</v>
      </c>
      <c r="AY436" s="242" t="str">
        <f t="shared" si="146"/>
        <v>-</v>
      </c>
      <c r="AZ436" s="242" t="str">
        <f t="shared" si="146"/>
        <v>-</v>
      </c>
      <c r="BA436" s="242" t="str">
        <f t="shared" si="163"/>
        <v>-</v>
      </c>
      <c r="BB436" s="242" t="str">
        <f t="shared" si="147"/>
        <v>-</v>
      </c>
      <c r="BC436" s="242" t="str">
        <f t="shared" si="147"/>
        <v>-</v>
      </c>
      <c r="BD436" s="242" t="str">
        <f t="shared" si="147"/>
        <v>-</v>
      </c>
      <c r="BE436" s="242" t="str">
        <f t="shared" si="164"/>
        <v>-</v>
      </c>
      <c r="BF436" s="242" t="str">
        <f t="shared" si="148"/>
        <v>-</v>
      </c>
      <c r="BG436" s="242" t="str">
        <f t="shared" si="148"/>
        <v>-</v>
      </c>
      <c r="BH436" s="242" t="str">
        <f t="shared" si="148"/>
        <v>-</v>
      </c>
      <c r="BI436" s="242" t="str">
        <f t="shared" si="165"/>
        <v>-</v>
      </c>
      <c r="BJ436" s="242" t="str">
        <f t="shared" si="149"/>
        <v>-</v>
      </c>
      <c r="BK436" s="242" t="str">
        <f t="shared" si="149"/>
        <v>-</v>
      </c>
      <c r="BL436" s="242" t="str">
        <f t="shared" si="149"/>
        <v>-</v>
      </c>
      <c r="BM436" s="245" t="str" cm="1">
        <f t="array" ref="BM436">IFERROR(INDEX($CD$38:$CD$41, $BT436), "-")</f>
        <v>-</v>
      </c>
      <c r="BN436" s="242" t="str" cm="1">
        <f t="array" ref="BN436">IFERROR(INDEX($CD$38:$CD$41, $BS436), "-")</f>
        <v>-</v>
      </c>
      <c r="BO436" s="242">
        <f t="shared" si="166"/>
        <v>0</v>
      </c>
      <c r="BP436" s="242">
        <f t="shared" si="167"/>
        <v>0</v>
      </c>
      <c r="BQ436" s="247" t="str">
        <f t="shared" si="150"/>
        <v>-</v>
      </c>
      <c r="BR436" s="247" t="str">
        <f t="shared" si="151"/>
        <v>-</v>
      </c>
      <c r="BS436" s="247" t="str">
        <f t="shared" si="152"/>
        <v>-</v>
      </c>
      <c r="BT436" s="247" t="str">
        <f t="shared" si="153"/>
        <v>-</v>
      </c>
      <c r="BU436" s="247">
        <f t="shared" si="168"/>
        <v>0</v>
      </c>
      <c r="BV436" s="247" t="str">
        <f t="shared" si="169"/>
        <v>-</v>
      </c>
      <c r="BW436" s="232"/>
      <c r="CF436" s="232"/>
    </row>
    <row r="437" spans="1:84" ht="12.75" customHeight="1" x14ac:dyDescent="0.2">
      <c r="A437" s="240"/>
      <c r="B437" s="228">
        <v>414</v>
      </c>
      <c r="C437" s="137"/>
      <c r="D437" s="65"/>
      <c r="E437" s="241" t="str">
        <f>IF(ISBLANK(D437), "", VLOOKUP(D437, Z!$A$2:$C$4127, 3, FALSE))</f>
        <v/>
      </c>
      <c r="F437" s="138"/>
      <c r="G437" s="120"/>
      <c r="H437" s="120"/>
      <c r="I437" s="120"/>
      <c r="J437" s="120"/>
      <c r="K437" s="139"/>
      <c r="L437" s="168"/>
      <c r="M437" s="139"/>
      <c r="N437" s="139"/>
      <c r="O437" s="242">
        <f t="shared" si="145"/>
        <v>0</v>
      </c>
      <c r="P437" s="139"/>
      <c r="Q437" s="242">
        <f t="shared" si="154"/>
        <v>0</v>
      </c>
      <c r="R437" s="242" t="str">
        <f t="shared" si="155"/>
        <v>-</v>
      </c>
      <c r="S437" s="140"/>
      <c r="T437" s="141"/>
      <c r="U437" s="120"/>
      <c r="V437" s="139"/>
      <c r="W437" s="166"/>
      <c r="X437" s="243">
        <f t="shared" si="156"/>
        <v>0</v>
      </c>
      <c r="Y437" s="140"/>
      <c r="Z437" s="141"/>
      <c r="AA437" s="139"/>
      <c r="AB437" s="120"/>
      <c r="AC437" s="139"/>
      <c r="AD437" s="166"/>
      <c r="AE437" s="243">
        <f t="shared" si="157"/>
        <v>0</v>
      </c>
      <c r="AF437" s="142"/>
      <c r="AG437" s="137"/>
      <c r="AH437" s="65"/>
      <c r="AI437" s="241" t="str">
        <f>IF(ISBLANK(AH437), "", VLOOKUP(AH437, Z!$A$2:$C$4127, 3, FALSE))</f>
        <v/>
      </c>
      <c r="AJ437" s="143"/>
      <c r="AK437" s="244">
        <f t="shared" si="158"/>
        <v>0</v>
      </c>
      <c r="AL437" s="232"/>
      <c r="AM437" s="242">
        <f t="shared" si="159"/>
        <v>0</v>
      </c>
      <c r="AN437" s="228">
        <f>15</f>
        <v>15</v>
      </c>
      <c r="AO437" s="228">
        <v>0.75</v>
      </c>
      <c r="AP437" s="242" t="str">
        <f t="shared" si="160"/>
        <v>-</v>
      </c>
      <c r="AQ437" s="242" t="str">
        <f t="shared" si="161"/>
        <v>-</v>
      </c>
      <c r="AR437" s="245" t="str" cm="1">
        <f t="array" ref="AR437">IF($AM$20="A",
IFERROR(INDEX($BZ$33:$CC$35, $BQ437,), "-"),
IFERROR(INDEX(($BZ$26:$CC$28,$BZ$29:$CC$31), $BQ437, , $BR437), "-"))</f>
        <v>-</v>
      </c>
      <c r="AS437" s="245"/>
      <c r="AT437" s="245"/>
      <c r="AU437" s="245"/>
      <c r="AV437" s="246" t="str" cm="1">
        <f t="array" ref="AV437">IF($AM$20="A",
IFERROR(INDEX($CE$33:$CE$35, $BQ437), "-"),
IFERROR(INDEX(($CE$26:$CE$28, $CE$29:$CE$31), $BQ437, , $BR437), "-"))</f>
        <v>-</v>
      </c>
      <c r="AW437" s="242" t="str">
        <f t="shared" si="162"/>
        <v>-</v>
      </c>
      <c r="AX437" s="242" t="str">
        <f t="shared" si="146"/>
        <v>-</v>
      </c>
      <c r="AY437" s="242" t="str">
        <f t="shared" si="146"/>
        <v>-</v>
      </c>
      <c r="AZ437" s="242" t="str">
        <f t="shared" si="146"/>
        <v>-</v>
      </c>
      <c r="BA437" s="242" t="str">
        <f t="shared" si="163"/>
        <v>-</v>
      </c>
      <c r="BB437" s="242" t="str">
        <f t="shared" si="147"/>
        <v>-</v>
      </c>
      <c r="BC437" s="242" t="str">
        <f t="shared" si="147"/>
        <v>-</v>
      </c>
      <c r="BD437" s="242" t="str">
        <f t="shared" si="147"/>
        <v>-</v>
      </c>
      <c r="BE437" s="242" t="str">
        <f t="shared" si="164"/>
        <v>-</v>
      </c>
      <c r="BF437" s="242" t="str">
        <f t="shared" si="148"/>
        <v>-</v>
      </c>
      <c r="BG437" s="242" t="str">
        <f t="shared" si="148"/>
        <v>-</v>
      </c>
      <c r="BH437" s="242" t="str">
        <f t="shared" si="148"/>
        <v>-</v>
      </c>
      <c r="BI437" s="242" t="str">
        <f t="shared" si="165"/>
        <v>-</v>
      </c>
      <c r="BJ437" s="242" t="str">
        <f t="shared" si="149"/>
        <v>-</v>
      </c>
      <c r="BK437" s="242" t="str">
        <f t="shared" si="149"/>
        <v>-</v>
      </c>
      <c r="BL437" s="242" t="str">
        <f t="shared" si="149"/>
        <v>-</v>
      </c>
      <c r="BM437" s="245" t="str" cm="1">
        <f t="array" ref="BM437">IFERROR(INDEX($CD$38:$CD$41, $BT437), "-")</f>
        <v>-</v>
      </c>
      <c r="BN437" s="242" t="str" cm="1">
        <f t="array" ref="BN437">IFERROR(INDEX($CD$38:$CD$41, $BS437), "-")</f>
        <v>-</v>
      </c>
      <c r="BO437" s="242">
        <f t="shared" si="166"/>
        <v>0</v>
      </c>
      <c r="BP437" s="242">
        <f t="shared" si="167"/>
        <v>0</v>
      </c>
      <c r="BQ437" s="247" t="str">
        <f t="shared" si="150"/>
        <v>-</v>
      </c>
      <c r="BR437" s="247" t="str">
        <f t="shared" si="151"/>
        <v>-</v>
      </c>
      <c r="BS437" s="247" t="str">
        <f t="shared" si="152"/>
        <v>-</v>
      </c>
      <c r="BT437" s="247" t="str">
        <f t="shared" si="153"/>
        <v>-</v>
      </c>
      <c r="BU437" s="247">
        <f t="shared" si="168"/>
        <v>0</v>
      </c>
      <c r="BV437" s="247" t="str">
        <f t="shared" si="169"/>
        <v>-</v>
      </c>
      <c r="BW437" s="232"/>
      <c r="CF437" s="232"/>
    </row>
    <row r="438" spans="1:84" ht="12.75" customHeight="1" x14ac:dyDescent="0.2">
      <c r="A438" s="240"/>
      <c r="B438" s="228">
        <v>415</v>
      </c>
      <c r="C438" s="137"/>
      <c r="D438" s="65"/>
      <c r="E438" s="241" t="str">
        <f>IF(ISBLANK(D438), "", VLOOKUP(D438, Z!$A$2:$C$4127, 3, FALSE))</f>
        <v/>
      </c>
      <c r="F438" s="138"/>
      <c r="G438" s="120"/>
      <c r="H438" s="120"/>
      <c r="I438" s="120"/>
      <c r="J438" s="120"/>
      <c r="K438" s="139"/>
      <c r="L438" s="168"/>
      <c r="M438" s="139"/>
      <c r="N438" s="139"/>
      <c r="O438" s="242">
        <f t="shared" si="145"/>
        <v>0</v>
      </c>
      <c r="P438" s="139"/>
      <c r="Q438" s="242">
        <f t="shared" si="154"/>
        <v>0</v>
      </c>
      <c r="R438" s="242" t="str">
        <f t="shared" si="155"/>
        <v>-</v>
      </c>
      <c r="S438" s="140"/>
      <c r="T438" s="141"/>
      <c r="U438" s="120"/>
      <c r="V438" s="139"/>
      <c r="W438" s="166"/>
      <c r="X438" s="243">
        <f t="shared" si="156"/>
        <v>0</v>
      </c>
      <c r="Y438" s="140"/>
      <c r="Z438" s="141"/>
      <c r="AA438" s="139"/>
      <c r="AB438" s="120"/>
      <c r="AC438" s="139"/>
      <c r="AD438" s="166"/>
      <c r="AE438" s="243">
        <f t="shared" si="157"/>
        <v>0</v>
      </c>
      <c r="AF438" s="142"/>
      <c r="AG438" s="137"/>
      <c r="AH438" s="65"/>
      <c r="AI438" s="241" t="str">
        <f>IF(ISBLANK(AH438), "", VLOOKUP(AH438, Z!$A$2:$C$4127, 3, FALSE))</f>
        <v/>
      </c>
      <c r="AJ438" s="143"/>
      <c r="AK438" s="244">
        <f t="shared" si="158"/>
        <v>0</v>
      </c>
      <c r="AL438" s="232"/>
      <c r="AM438" s="242">
        <f t="shared" si="159"/>
        <v>0</v>
      </c>
      <c r="AN438" s="228">
        <f>15</f>
        <v>15</v>
      </c>
      <c r="AO438" s="228">
        <v>0.75</v>
      </c>
      <c r="AP438" s="242" t="str">
        <f t="shared" si="160"/>
        <v>-</v>
      </c>
      <c r="AQ438" s="242" t="str">
        <f t="shared" si="161"/>
        <v>-</v>
      </c>
      <c r="AR438" s="245" t="str" cm="1">
        <f t="array" ref="AR438">IF($AM$20="A",
IFERROR(INDEX($BZ$33:$CC$35, $BQ438,), "-"),
IFERROR(INDEX(($BZ$26:$CC$28,$BZ$29:$CC$31), $BQ438, , $BR438), "-"))</f>
        <v>-</v>
      </c>
      <c r="AS438" s="245"/>
      <c r="AT438" s="245"/>
      <c r="AU438" s="245"/>
      <c r="AV438" s="246" t="str" cm="1">
        <f t="array" ref="AV438">IF($AM$20="A",
IFERROR(INDEX($CE$33:$CE$35, $BQ438), "-"),
IFERROR(INDEX(($CE$26:$CE$28, $CE$29:$CE$31), $BQ438, , $BR438), "-"))</f>
        <v>-</v>
      </c>
      <c r="AW438" s="242" t="str">
        <f t="shared" si="162"/>
        <v>-</v>
      </c>
      <c r="AX438" s="242" t="str">
        <f t="shared" si="146"/>
        <v>-</v>
      </c>
      <c r="AY438" s="242" t="str">
        <f t="shared" si="146"/>
        <v>-</v>
      </c>
      <c r="AZ438" s="242" t="str">
        <f t="shared" si="146"/>
        <v>-</v>
      </c>
      <c r="BA438" s="242" t="str">
        <f t="shared" si="163"/>
        <v>-</v>
      </c>
      <c r="BB438" s="242" t="str">
        <f t="shared" si="147"/>
        <v>-</v>
      </c>
      <c r="BC438" s="242" t="str">
        <f t="shared" si="147"/>
        <v>-</v>
      </c>
      <c r="BD438" s="242" t="str">
        <f t="shared" si="147"/>
        <v>-</v>
      </c>
      <c r="BE438" s="242" t="str">
        <f t="shared" si="164"/>
        <v>-</v>
      </c>
      <c r="BF438" s="242" t="str">
        <f t="shared" si="148"/>
        <v>-</v>
      </c>
      <c r="BG438" s="242" t="str">
        <f t="shared" si="148"/>
        <v>-</v>
      </c>
      <c r="BH438" s="242" t="str">
        <f t="shared" si="148"/>
        <v>-</v>
      </c>
      <c r="BI438" s="242" t="str">
        <f t="shared" si="165"/>
        <v>-</v>
      </c>
      <c r="BJ438" s="242" t="str">
        <f t="shared" si="149"/>
        <v>-</v>
      </c>
      <c r="BK438" s="242" t="str">
        <f t="shared" si="149"/>
        <v>-</v>
      </c>
      <c r="BL438" s="242" t="str">
        <f t="shared" si="149"/>
        <v>-</v>
      </c>
      <c r="BM438" s="245" t="str" cm="1">
        <f t="array" ref="BM438">IFERROR(INDEX($CD$38:$CD$41, $BT438), "-")</f>
        <v>-</v>
      </c>
      <c r="BN438" s="242" t="str" cm="1">
        <f t="array" ref="BN438">IFERROR(INDEX($CD$38:$CD$41, $BS438), "-")</f>
        <v>-</v>
      </c>
      <c r="BO438" s="242">
        <f t="shared" si="166"/>
        <v>0</v>
      </c>
      <c r="BP438" s="242">
        <f t="shared" si="167"/>
        <v>0</v>
      </c>
      <c r="BQ438" s="247" t="str">
        <f t="shared" si="150"/>
        <v>-</v>
      </c>
      <c r="BR438" s="247" t="str">
        <f t="shared" si="151"/>
        <v>-</v>
      </c>
      <c r="BS438" s="247" t="str">
        <f t="shared" si="152"/>
        <v>-</v>
      </c>
      <c r="BT438" s="247" t="str">
        <f t="shared" si="153"/>
        <v>-</v>
      </c>
      <c r="BU438" s="247">
        <f t="shared" si="168"/>
        <v>0</v>
      </c>
      <c r="BV438" s="247" t="str">
        <f t="shared" si="169"/>
        <v>-</v>
      </c>
      <c r="BW438" s="232"/>
      <c r="CF438" s="232"/>
    </row>
    <row r="439" spans="1:84" ht="12.75" customHeight="1" x14ac:dyDescent="0.2">
      <c r="A439" s="240"/>
      <c r="B439" s="228">
        <v>416</v>
      </c>
      <c r="C439" s="137"/>
      <c r="D439" s="65"/>
      <c r="E439" s="241" t="str">
        <f>IF(ISBLANK(D439), "", VLOOKUP(D439, Z!$A$2:$C$4127, 3, FALSE))</f>
        <v/>
      </c>
      <c r="F439" s="138"/>
      <c r="G439" s="120"/>
      <c r="H439" s="120"/>
      <c r="I439" s="120"/>
      <c r="J439" s="120"/>
      <c r="K439" s="139"/>
      <c r="L439" s="168"/>
      <c r="M439" s="139"/>
      <c r="N439" s="139"/>
      <c r="O439" s="242">
        <f t="shared" si="145"/>
        <v>0</v>
      </c>
      <c r="P439" s="139"/>
      <c r="Q439" s="242">
        <f t="shared" si="154"/>
        <v>0</v>
      </c>
      <c r="R439" s="242" t="str">
        <f t="shared" si="155"/>
        <v>-</v>
      </c>
      <c r="S439" s="140"/>
      <c r="T439" s="141"/>
      <c r="U439" s="120"/>
      <c r="V439" s="139"/>
      <c r="W439" s="166"/>
      <c r="X439" s="243">
        <f t="shared" si="156"/>
        <v>0</v>
      </c>
      <c r="Y439" s="140"/>
      <c r="Z439" s="141"/>
      <c r="AA439" s="139"/>
      <c r="AB439" s="120"/>
      <c r="AC439" s="139"/>
      <c r="AD439" s="166"/>
      <c r="AE439" s="243">
        <f t="shared" si="157"/>
        <v>0</v>
      </c>
      <c r="AF439" s="142"/>
      <c r="AG439" s="137"/>
      <c r="AH439" s="65"/>
      <c r="AI439" s="241" t="str">
        <f>IF(ISBLANK(AH439), "", VLOOKUP(AH439, Z!$A$2:$C$4127, 3, FALSE))</f>
        <v/>
      </c>
      <c r="AJ439" s="143"/>
      <c r="AK439" s="244">
        <f t="shared" si="158"/>
        <v>0</v>
      </c>
      <c r="AL439" s="232"/>
      <c r="AM439" s="242">
        <f t="shared" si="159"/>
        <v>0</v>
      </c>
      <c r="AN439" s="228">
        <f>15</f>
        <v>15</v>
      </c>
      <c r="AO439" s="228">
        <v>0.75</v>
      </c>
      <c r="AP439" s="242" t="str">
        <f t="shared" si="160"/>
        <v>-</v>
      </c>
      <c r="AQ439" s="242" t="str">
        <f t="shared" si="161"/>
        <v>-</v>
      </c>
      <c r="AR439" s="245" t="str" cm="1">
        <f t="array" ref="AR439">IF($AM$20="A",
IFERROR(INDEX($BZ$33:$CC$35, $BQ439,), "-"),
IFERROR(INDEX(($BZ$26:$CC$28,$BZ$29:$CC$31), $BQ439, , $BR439), "-"))</f>
        <v>-</v>
      </c>
      <c r="AS439" s="245"/>
      <c r="AT439" s="245"/>
      <c r="AU439" s="245"/>
      <c r="AV439" s="246" t="str" cm="1">
        <f t="array" ref="AV439">IF($AM$20="A",
IFERROR(INDEX($CE$33:$CE$35, $BQ439), "-"),
IFERROR(INDEX(($CE$26:$CE$28, $CE$29:$CE$31), $BQ439, , $BR439), "-"))</f>
        <v>-</v>
      </c>
      <c r="AW439" s="242" t="str">
        <f t="shared" si="162"/>
        <v>-</v>
      </c>
      <c r="AX439" s="242" t="str">
        <f t="shared" si="146"/>
        <v>-</v>
      </c>
      <c r="AY439" s="242" t="str">
        <f t="shared" si="146"/>
        <v>-</v>
      </c>
      <c r="AZ439" s="242" t="str">
        <f t="shared" si="146"/>
        <v>-</v>
      </c>
      <c r="BA439" s="242" t="str">
        <f t="shared" si="163"/>
        <v>-</v>
      </c>
      <c r="BB439" s="242" t="str">
        <f t="shared" si="147"/>
        <v>-</v>
      </c>
      <c r="BC439" s="242" t="str">
        <f t="shared" si="147"/>
        <v>-</v>
      </c>
      <c r="BD439" s="242" t="str">
        <f t="shared" si="147"/>
        <v>-</v>
      </c>
      <c r="BE439" s="242" t="str">
        <f t="shared" si="164"/>
        <v>-</v>
      </c>
      <c r="BF439" s="242" t="str">
        <f t="shared" si="148"/>
        <v>-</v>
      </c>
      <c r="BG439" s="242" t="str">
        <f t="shared" si="148"/>
        <v>-</v>
      </c>
      <c r="BH439" s="242" t="str">
        <f t="shared" si="148"/>
        <v>-</v>
      </c>
      <c r="BI439" s="242" t="str">
        <f t="shared" si="165"/>
        <v>-</v>
      </c>
      <c r="BJ439" s="242" t="str">
        <f t="shared" si="149"/>
        <v>-</v>
      </c>
      <c r="BK439" s="242" t="str">
        <f t="shared" si="149"/>
        <v>-</v>
      </c>
      <c r="BL439" s="242" t="str">
        <f t="shared" si="149"/>
        <v>-</v>
      </c>
      <c r="BM439" s="245" t="str" cm="1">
        <f t="array" ref="BM439">IFERROR(INDEX($CD$38:$CD$41, $BT439), "-")</f>
        <v>-</v>
      </c>
      <c r="BN439" s="242" t="str" cm="1">
        <f t="array" ref="BN439">IFERROR(INDEX($CD$38:$CD$41, $BS439), "-")</f>
        <v>-</v>
      </c>
      <c r="BO439" s="242">
        <f t="shared" si="166"/>
        <v>0</v>
      </c>
      <c r="BP439" s="242">
        <f t="shared" si="167"/>
        <v>0</v>
      </c>
      <c r="BQ439" s="247" t="str">
        <f t="shared" si="150"/>
        <v>-</v>
      </c>
      <c r="BR439" s="247" t="str">
        <f t="shared" si="151"/>
        <v>-</v>
      </c>
      <c r="BS439" s="247" t="str">
        <f t="shared" si="152"/>
        <v>-</v>
      </c>
      <c r="BT439" s="247" t="str">
        <f t="shared" si="153"/>
        <v>-</v>
      </c>
      <c r="BU439" s="247">
        <f t="shared" si="168"/>
        <v>0</v>
      </c>
      <c r="BV439" s="247" t="str">
        <f t="shared" si="169"/>
        <v>-</v>
      </c>
      <c r="BW439" s="232"/>
      <c r="CF439" s="232"/>
    </row>
    <row r="440" spans="1:84" ht="12.75" customHeight="1" x14ac:dyDescent="0.2">
      <c r="A440" s="240"/>
      <c r="B440" s="228">
        <v>417</v>
      </c>
      <c r="C440" s="137"/>
      <c r="D440" s="65"/>
      <c r="E440" s="241" t="str">
        <f>IF(ISBLANK(D440), "", VLOOKUP(D440, Z!$A$2:$C$4127, 3, FALSE))</f>
        <v/>
      </c>
      <c r="F440" s="138"/>
      <c r="G440" s="120"/>
      <c r="H440" s="120"/>
      <c r="I440" s="120"/>
      <c r="J440" s="120"/>
      <c r="K440" s="139"/>
      <c r="L440" s="168"/>
      <c r="M440" s="139"/>
      <c r="N440" s="139"/>
      <c r="O440" s="242">
        <f t="shared" si="145"/>
        <v>0</v>
      </c>
      <c r="P440" s="139"/>
      <c r="Q440" s="242">
        <f t="shared" si="154"/>
        <v>0</v>
      </c>
      <c r="R440" s="242" t="str">
        <f t="shared" si="155"/>
        <v>-</v>
      </c>
      <c r="S440" s="140"/>
      <c r="T440" s="141"/>
      <c r="U440" s="120"/>
      <c r="V440" s="139"/>
      <c r="W440" s="166"/>
      <c r="X440" s="243">
        <f t="shared" si="156"/>
        <v>0</v>
      </c>
      <c r="Y440" s="140"/>
      <c r="Z440" s="141"/>
      <c r="AA440" s="139"/>
      <c r="AB440" s="120"/>
      <c r="AC440" s="139"/>
      <c r="AD440" s="166"/>
      <c r="AE440" s="243">
        <f t="shared" si="157"/>
        <v>0</v>
      </c>
      <c r="AF440" s="142"/>
      <c r="AG440" s="137"/>
      <c r="AH440" s="65"/>
      <c r="AI440" s="241" t="str">
        <f>IF(ISBLANK(AH440), "", VLOOKUP(AH440, Z!$A$2:$C$4127, 3, FALSE))</f>
        <v/>
      </c>
      <c r="AJ440" s="143"/>
      <c r="AK440" s="244">
        <f t="shared" si="158"/>
        <v>0</v>
      </c>
      <c r="AL440" s="232"/>
      <c r="AM440" s="242">
        <f t="shared" si="159"/>
        <v>0</v>
      </c>
      <c r="AN440" s="228">
        <f>15</f>
        <v>15</v>
      </c>
      <c r="AO440" s="228">
        <v>0.75</v>
      </c>
      <c r="AP440" s="242" t="str">
        <f t="shared" si="160"/>
        <v>-</v>
      </c>
      <c r="AQ440" s="242" t="str">
        <f t="shared" si="161"/>
        <v>-</v>
      </c>
      <c r="AR440" s="245" t="str" cm="1">
        <f t="array" ref="AR440">IF($AM$20="A",
IFERROR(INDEX($BZ$33:$CC$35, $BQ440,), "-"),
IFERROR(INDEX(($BZ$26:$CC$28,$BZ$29:$CC$31), $BQ440, , $BR440), "-"))</f>
        <v>-</v>
      </c>
      <c r="AS440" s="245"/>
      <c r="AT440" s="245"/>
      <c r="AU440" s="245"/>
      <c r="AV440" s="246" t="str" cm="1">
        <f t="array" ref="AV440">IF($AM$20="A",
IFERROR(INDEX($CE$33:$CE$35, $BQ440), "-"),
IFERROR(INDEX(($CE$26:$CE$28, $CE$29:$CE$31), $BQ440, , $BR440), "-"))</f>
        <v>-</v>
      </c>
      <c r="AW440" s="242" t="str">
        <f t="shared" si="162"/>
        <v>-</v>
      </c>
      <c r="AX440" s="242" t="str">
        <f t="shared" si="146"/>
        <v>-</v>
      </c>
      <c r="AY440" s="242" t="str">
        <f t="shared" si="146"/>
        <v>-</v>
      </c>
      <c r="AZ440" s="242" t="str">
        <f t="shared" si="146"/>
        <v>-</v>
      </c>
      <c r="BA440" s="242" t="str">
        <f t="shared" si="163"/>
        <v>-</v>
      </c>
      <c r="BB440" s="242" t="str">
        <f t="shared" si="147"/>
        <v>-</v>
      </c>
      <c r="BC440" s="242" t="str">
        <f t="shared" si="147"/>
        <v>-</v>
      </c>
      <c r="BD440" s="242" t="str">
        <f t="shared" si="147"/>
        <v>-</v>
      </c>
      <c r="BE440" s="242" t="str">
        <f t="shared" si="164"/>
        <v>-</v>
      </c>
      <c r="BF440" s="242" t="str">
        <f t="shared" si="148"/>
        <v>-</v>
      </c>
      <c r="BG440" s="242" t="str">
        <f t="shared" si="148"/>
        <v>-</v>
      </c>
      <c r="BH440" s="242" t="str">
        <f t="shared" si="148"/>
        <v>-</v>
      </c>
      <c r="BI440" s="242" t="str">
        <f t="shared" si="165"/>
        <v>-</v>
      </c>
      <c r="BJ440" s="242" t="str">
        <f t="shared" si="149"/>
        <v>-</v>
      </c>
      <c r="BK440" s="242" t="str">
        <f t="shared" si="149"/>
        <v>-</v>
      </c>
      <c r="BL440" s="242" t="str">
        <f t="shared" si="149"/>
        <v>-</v>
      </c>
      <c r="BM440" s="245" t="str" cm="1">
        <f t="array" ref="BM440">IFERROR(INDEX($CD$38:$CD$41, $BT440), "-")</f>
        <v>-</v>
      </c>
      <c r="BN440" s="242" t="str" cm="1">
        <f t="array" ref="BN440">IFERROR(INDEX($CD$38:$CD$41, $BS440), "-")</f>
        <v>-</v>
      </c>
      <c r="BO440" s="242">
        <f t="shared" si="166"/>
        <v>0</v>
      </c>
      <c r="BP440" s="242">
        <f t="shared" si="167"/>
        <v>0</v>
      </c>
      <c r="BQ440" s="247" t="str">
        <f t="shared" si="150"/>
        <v>-</v>
      </c>
      <c r="BR440" s="247" t="str">
        <f t="shared" si="151"/>
        <v>-</v>
      </c>
      <c r="BS440" s="247" t="str">
        <f t="shared" si="152"/>
        <v>-</v>
      </c>
      <c r="BT440" s="247" t="str">
        <f t="shared" si="153"/>
        <v>-</v>
      </c>
      <c r="BU440" s="247">
        <f t="shared" si="168"/>
        <v>0</v>
      </c>
      <c r="BV440" s="247" t="str">
        <f t="shared" si="169"/>
        <v>-</v>
      </c>
      <c r="BW440" s="232"/>
      <c r="CF440" s="232"/>
    </row>
    <row r="441" spans="1:84" ht="12.75" customHeight="1" x14ac:dyDescent="0.2">
      <c r="A441" s="240"/>
      <c r="B441" s="228">
        <v>418</v>
      </c>
      <c r="C441" s="137"/>
      <c r="D441" s="65"/>
      <c r="E441" s="241" t="str">
        <f>IF(ISBLANK(D441), "", VLOOKUP(D441, Z!$A$2:$C$4127, 3, FALSE))</f>
        <v/>
      </c>
      <c r="F441" s="138"/>
      <c r="G441" s="120"/>
      <c r="H441" s="120"/>
      <c r="I441" s="120"/>
      <c r="J441" s="120"/>
      <c r="K441" s="139"/>
      <c r="L441" s="168"/>
      <c r="M441" s="139"/>
      <c r="N441" s="139"/>
      <c r="O441" s="242">
        <f t="shared" si="145"/>
        <v>0</v>
      </c>
      <c r="P441" s="139"/>
      <c r="Q441" s="242">
        <f t="shared" si="154"/>
        <v>0</v>
      </c>
      <c r="R441" s="242" t="str">
        <f t="shared" si="155"/>
        <v>-</v>
      </c>
      <c r="S441" s="140"/>
      <c r="T441" s="141"/>
      <c r="U441" s="120"/>
      <c r="V441" s="139"/>
      <c r="W441" s="166"/>
      <c r="X441" s="243">
        <f t="shared" si="156"/>
        <v>0</v>
      </c>
      <c r="Y441" s="140"/>
      <c r="Z441" s="141"/>
      <c r="AA441" s="139"/>
      <c r="AB441" s="120"/>
      <c r="AC441" s="139"/>
      <c r="AD441" s="166"/>
      <c r="AE441" s="243">
        <f t="shared" si="157"/>
        <v>0</v>
      </c>
      <c r="AF441" s="142"/>
      <c r="AG441" s="137"/>
      <c r="AH441" s="65"/>
      <c r="AI441" s="241" t="str">
        <f>IF(ISBLANK(AH441), "", VLOOKUP(AH441, Z!$A$2:$C$4127, 3, FALSE))</f>
        <v/>
      </c>
      <c r="AJ441" s="143"/>
      <c r="AK441" s="244">
        <f t="shared" si="158"/>
        <v>0</v>
      </c>
      <c r="AL441" s="232"/>
      <c r="AM441" s="242">
        <f t="shared" si="159"/>
        <v>0</v>
      </c>
      <c r="AN441" s="228">
        <f>15</f>
        <v>15</v>
      </c>
      <c r="AO441" s="228">
        <v>0.75</v>
      </c>
      <c r="AP441" s="242" t="str">
        <f t="shared" si="160"/>
        <v>-</v>
      </c>
      <c r="AQ441" s="242" t="str">
        <f t="shared" si="161"/>
        <v>-</v>
      </c>
      <c r="AR441" s="245" t="str" cm="1">
        <f t="array" ref="AR441">IF($AM$20="A",
IFERROR(INDEX($BZ$33:$CC$35, $BQ441,), "-"),
IFERROR(INDEX(($BZ$26:$CC$28,$BZ$29:$CC$31), $BQ441, , $BR441), "-"))</f>
        <v>-</v>
      </c>
      <c r="AS441" s="245"/>
      <c r="AT441" s="245"/>
      <c r="AU441" s="245"/>
      <c r="AV441" s="246" t="str" cm="1">
        <f t="array" ref="AV441">IF($AM$20="A",
IFERROR(INDEX($CE$33:$CE$35, $BQ441), "-"),
IFERROR(INDEX(($CE$26:$CE$28, $CE$29:$CE$31), $BQ441, , $BR441), "-"))</f>
        <v>-</v>
      </c>
      <c r="AW441" s="242" t="str">
        <f t="shared" si="162"/>
        <v>-</v>
      </c>
      <c r="AX441" s="242" t="str">
        <f t="shared" si="146"/>
        <v>-</v>
      </c>
      <c r="AY441" s="242" t="str">
        <f t="shared" si="146"/>
        <v>-</v>
      </c>
      <c r="AZ441" s="242" t="str">
        <f t="shared" si="146"/>
        <v>-</v>
      </c>
      <c r="BA441" s="242" t="str">
        <f t="shared" si="163"/>
        <v>-</v>
      </c>
      <c r="BB441" s="242" t="str">
        <f t="shared" si="147"/>
        <v>-</v>
      </c>
      <c r="BC441" s="242" t="str">
        <f t="shared" si="147"/>
        <v>-</v>
      </c>
      <c r="BD441" s="242" t="str">
        <f t="shared" si="147"/>
        <v>-</v>
      </c>
      <c r="BE441" s="242" t="str">
        <f t="shared" si="164"/>
        <v>-</v>
      </c>
      <c r="BF441" s="242" t="str">
        <f t="shared" si="148"/>
        <v>-</v>
      </c>
      <c r="BG441" s="242" t="str">
        <f t="shared" si="148"/>
        <v>-</v>
      </c>
      <c r="BH441" s="242" t="str">
        <f t="shared" si="148"/>
        <v>-</v>
      </c>
      <c r="BI441" s="242" t="str">
        <f t="shared" si="165"/>
        <v>-</v>
      </c>
      <c r="BJ441" s="242" t="str">
        <f t="shared" si="149"/>
        <v>-</v>
      </c>
      <c r="BK441" s="242" t="str">
        <f t="shared" si="149"/>
        <v>-</v>
      </c>
      <c r="BL441" s="242" t="str">
        <f t="shared" si="149"/>
        <v>-</v>
      </c>
      <c r="BM441" s="245" t="str" cm="1">
        <f t="array" ref="BM441">IFERROR(INDEX($CD$38:$CD$41, $BT441), "-")</f>
        <v>-</v>
      </c>
      <c r="BN441" s="242" t="str" cm="1">
        <f t="array" ref="BN441">IFERROR(INDEX($CD$38:$CD$41, $BS441), "-")</f>
        <v>-</v>
      </c>
      <c r="BO441" s="242">
        <f t="shared" si="166"/>
        <v>0</v>
      </c>
      <c r="BP441" s="242">
        <f t="shared" si="167"/>
        <v>0</v>
      </c>
      <c r="BQ441" s="247" t="str">
        <f t="shared" si="150"/>
        <v>-</v>
      </c>
      <c r="BR441" s="247" t="str">
        <f t="shared" si="151"/>
        <v>-</v>
      </c>
      <c r="BS441" s="247" t="str">
        <f t="shared" si="152"/>
        <v>-</v>
      </c>
      <c r="BT441" s="247" t="str">
        <f t="shared" si="153"/>
        <v>-</v>
      </c>
      <c r="BU441" s="247">
        <f t="shared" si="168"/>
        <v>0</v>
      </c>
      <c r="BV441" s="247" t="str">
        <f t="shared" si="169"/>
        <v>-</v>
      </c>
      <c r="BW441" s="232"/>
      <c r="CF441" s="232"/>
    </row>
    <row r="442" spans="1:84" ht="12.75" customHeight="1" x14ac:dyDescent="0.2">
      <c r="A442" s="240"/>
      <c r="B442" s="228">
        <v>419</v>
      </c>
      <c r="C442" s="137"/>
      <c r="D442" s="65"/>
      <c r="E442" s="241" t="str">
        <f>IF(ISBLANK(D442), "", VLOOKUP(D442, Z!$A$2:$C$4127, 3, FALSE))</f>
        <v/>
      </c>
      <c r="F442" s="138"/>
      <c r="G442" s="120"/>
      <c r="H442" s="120"/>
      <c r="I442" s="120"/>
      <c r="J442" s="120"/>
      <c r="K442" s="139"/>
      <c r="L442" s="168"/>
      <c r="M442" s="139"/>
      <c r="N442" s="139"/>
      <c r="O442" s="242">
        <f t="shared" si="145"/>
        <v>0</v>
      </c>
      <c r="P442" s="139"/>
      <c r="Q442" s="242">
        <f t="shared" si="154"/>
        <v>0</v>
      </c>
      <c r="R442" s="242" t="str">
        <f t="shared" si="155"/>
        <v>-</v>
      </c>
      <c r="S442" s="140"/>
      <c r="T442" s="141"/>
      <c r="U442" s="120"/>
      <c r="V442" s="139"/>
      <c r="W442" s="166"/>
      <c r="X442" s="243">
        <f t="shared" si="156"/>
        <v>0</v>
      </c>
      <c r="Y442" s="140"/>
      <c r="Z442" s="141"/>
      <c r="AA442" s="139"/>
      <c r="AB442" s="120"/>
      <c r="AC442" s="139"/>
      <c r="AD442" s="166"/>
      <c r="AE442" s="243">
        <f t="shared" si="157"/>
        <v>0</v>
      </c>
      <c r="AF442" s="142"/>
      <c r="AG442" s="137"/>
      <c r="AH442" s="65"/>
      <c r="AI442" s="241" t="str">
        <f>IF(ISBLANK(AH442), "", VLOOKUP(AH442, Z!$A$2:$C$4127, 3, FALSE))</f>
        <v/>
      </c>
      <c r="AJ442" s="143"/>
      <c r="AK442" s="244">
        <f t="shared" si="158"/>
        <v>0</v>
      </c>
      <c r="AL442" s="232"/>
      <c r="AM442" s="242">
        <f t="shared" si="159"/>
        <v>0</v>
      </c>
      <c r="AN442" s="228">
        <f>15</f>
        <v>15</v>
      </c>
      <c r="AO442" s="228">
        <v>0.75</v>
      </c>
      <c r="AP442" s="242" t="str">
        <f t="shared" si="160"/>
        <v>-</v>
      </c>
      <c r="AQ442" s="242" t="str">
        <f t="shared" si="161"/>
        <v>-</v>
      </c>
      <c r="AR442" s="245" t="str" cm="1">
        <f t="array" ref="AR442">IF($AM$20="A",
IFERROR(INDEX($BZ$33:$CC$35, $BQ442,), "-"),
IFERROR(INDEX(($BZ$26:$CC$28,$BZ$29:$CC$31), $BQ442, , $BR442), "-"))</f>
        <v>-</v>
      </c>
      <c r="AS442" s="245"/>
      <c r="AT442" s="245"/>
      <c r="AU442" s="245"/>
      <c r="AV442" s="246" t="str" cm="1">
        <f t="array" ref="AV442">IF($AM$20="A",
IFERROR(INDEX($CE$33:$CE$35, $BQ442), "-"),
IFERROR(INDEX(($CE$26:$CE$28, $CE$29:$CE$31), $BQ442, , $BR442), "-"))</f>
        <v>-</v>
      </c>
      <c r="AW442" s="242" t="str">
        <f t="shared" si="162"/>
        <v>-</v>
      </c>
      <c r="AX442" s="242" t="str">
        <f t="shared" si="146"/>
        <v>-</v>
      </c>
      <c r="AY442" s="242" t="str">
        <f t="shared" si="146"/>
        <v>-</v>
      </c>
      <c r="AZ442" s="242" t="str">
        <f t="shared" si="146"/>
        <v>-</v>
      </c>
      <c r="BA442" s="242" t="str">
        <f t="shared" si="163"/>
        <v>-</v>
      </c>
      <c r="BB442" s="242" t="str">
        <f t="shared" si="147"/>
        <v>-</v>
      </c>
      <c r="BC442" s="242" t="str">
        <f t="shared" si="147"/>
        <v>-</v>
      </c>
      <c r="BD442" s="242" t="str">
        <f t="shared" si="147"/>
        <v>-</v>
      </c>
      <c r="BE442" s="242" t="str">
        <f t="shared" si="164"/>
        <v>-</v>
      </c>
      <c r="BF442" s="242" t="str">
        <f t="shared" si="148"/>
        <v>-</v>
      </c>
      <c r="BG442" s="242" t="str">
        <f t="shared" si="148"/>
        <v>-</v>
      </c>
      <c r="BH442" s="242" t="str">
        <f t="shared" si="148"/>
        <v>-</v>
      </c>
      <c r="BI442" s="242" t="str">
        <f t="shared" si="165"/>
        <v>-</v>
      </c>
      <c r="BJ442" s="242" t="str">
        <f t="shared" si="149"/>
        <v>-</v>
      </c>
      <c r="BK442" s="242" t="str">
        <f t="shared" si="149"/>
        <v>-</v>
      </c>
      <c r="BL442" s="242" t="str">
        <f t="shared" si="149"/>
        <v>-</v>
      </c>
      <c r="BM442" s="245" t="str" cm="1">
        <f t="array" ref="BM442">IFERROR(INDEX($CD$38:$CD$41, $BT442), "-")</f>
        <v>-</v>
      </c>
      <c r="BN442" s="242" t="str" cm="1">
        <f t="array" ref="BN442">IFERROR(INDEX($CD$38:$CD$41, $BS442), "-")</f>
        <v>-</v>
      </c>
      <c r="BO442" s="242">
        <f t="shared" si="166"/>
        <v>0</v>
      </c>
      <c r="BP442" s="242">
        <f t="shared" si="167"/>
        <v>0</v>
      </c>
      <c r="BQ442" s="247" t="str">
        <f t="shared" si="150"/>
        <v>-</v>
      </c>
      <c r="BR442" s="247" t="str">
        <f t="shared" si="151"/>
        <v>-</v>
      </c>
      <c r="BS442" s="247" t="str">
        <f t="shared" si="152"/>
        <v>-</v>
      </c>
      <c r="BT442" s="247" t="str">
        <f t="shared" si="153"/>
        <v>-</v>
      </c>
      <c r="BU442" s="247">
        <f t="shared" si="168"/>
        <v>0</v>
      </c>
      <c r="BV442" s="247" t="str">
        <f t="shared" si="169"/>
        <v>-</v>
      </c>
      <c r="BW442" s="232"/>
      <c r="CF442" s="232"/>
    </row>
    <row r="443" spans="1:84" ht="12.75" customHeight="1" x14ac:dyDescent="0.2">
      <c r="A443" s="240"/>
      <c r="B443" s="228">
        <v>420</v>
      </c>
      <c r="C443" s="137"/>
      <c r="D443" s="65"/>
      <c r="E443" s="241" t="str">
        <f>IF(ISBLANK(D443), "", VLOOKUP(D443, Z!$A$2:$C$4127, 3, FALSE))</f>
        <v/>
      </c>
      <c r="F443" s="138"/>
      <c r="G443" s="120"/>
      <c r="H443" s="120"/>
      <c r="I443" s="120"/>
      <c r="J443" s="120"/>
      <c r="K443" s="139"/>
      <c r="L443" s="168"/>
      <c r="M443" s="139"/>
      <c r="N443" s="139"/>
      <c r="O443" s="242">
        <f t="shared" si="145"/>
        <v>0</v>
      </c>
      <c r="P443" s="139"/>
      <c r="Q443" s="242">
        <f t="shared" si="154"/>
        <v>0</v>
      </c>
      <c r="R443" s="242" t="str">
        <f t="shared" si="155"/>
        <v>-</v>
      </c>
      <c r="S443" s="140"/>
      <c r="T443" s="141"/>
      <c r="U443" s="120"/>
      <c r="V443" s="139"/>
      <c r="W443" s="166"/>
      <c r="X443" s="243">
        <f t="shared" si="156"/>
        <v>0</v>
      </c>
      <c r="Y443" s="140"/>
      <c r="Z443" s="141"/>
      <c r="AA443" s="139"/>
      <c r="AB443" s="120"/>
      <c r="AC443" s="139"/>
      <c r="AD443" s="166"/>
      <c r="AE443" s="243">
        <f t="shared" si="157"/>
        <v>0</v>
      </c>
      <c r="AF443" s="142"/>
      <c r="AG443" s="137"/>
      <c r="AH443" s="65"/>
      <c r="AI443" s="241" t="str">
        <f>IF(ISBLANK(AH443), "", VLOOKUP(AH443, Z!$A$2:$C$4127, 3, FALSE))</f>
        <v/>
      </c>
      <c r="AJ443" s="143"/>
      <c r="AK443" s="244">
        <f t="shared" si="158"/>
        <v>0</v>
      </c>
      <c r="AL443" s="232"/>
      <c r="AM443" s="242">
        <f t="shared" si="159"/>
        <v>0</v>
      </c>
      <c r="AN443" s="228">
        <f>15</f>
        <v>15</v>
      </c>
      <c r="AO443" s="228">
        <v>0.75</v>
      </c>
      <c r="AP443" s="242" t="str">
        <f t="shared" si="160"/>
        <v>-</v>
      </c>
      <c r="AQ443" s="242" t="str">
        <f t="shared" si="161"/>
        <v>-</v>
      </c>
      <c r="AR443" s="245" t="str" cm="1">
        <f t="array" ref="AR443">IF($AM$20="A",
IFERROR(INDEX($BZ$33:$CC$35, $BQ443,), "-"),
IFERROR(INDEX(($BZ$26:$CC$28,$BZ$29:$CC$31), $BQ443, , $BR443), "-"))</f>
        <v>-</v>
      </c>
      <c r="AS443" s="245"/>
      <c r="AT443" s="245"/>
      <c r="AU443" s="245"/>
      <c r="AV443" s="246" t="str" cm="1">
        <f t="array" ref="AV443">IF($AM$20="A",
IFERROR(INDEX($CE$33:$CE$35, $BQ443), "-"),
IFERROR(INDEX(($CE$26:$CE$28, $CE$29:$CE$31), $BQ443, , $BR443), "-"))</f>
        <v>-</v>
      </c>
      <c r="AW443" s="242" t="str">
        <f t="shared" si="162"/>
        <v>-</v>
      </c>
      <c r="AX443" s="242" t="str">
        <f t="shared" si="146"/>
        <v>-</v>
      </c>
      <c r="AY443" s="242" t="str">
        <f t="shared" si="146"/>
        <v>-</v>
      </c>
      <c r="AZ443" s="242" t="str">
        <f t="shared" si="146"/>
        <v>-</v>
      </c>
      <c r="BA443" s="242" t="str">
        <f t="shared" si="163"/>
        <v>-</v>
      </c>
      <c r="BB443" s="242" t="str">
        <f t="shared" si="147"/>
        <v>-</v>
      </c>
      <c r="BC443" s="242" t="str">
        <f t="shared" si="147"/>
        <v>-</v>
      </c>
      <c r="BD443" s="242" t="str">
        <f t="shared" si="147"/>
        <v>-</v>
      </c>
      <c r="BE443" s="242" t="str">
        <f t="shared" si="164"/>
        <v>-</v>
      </c>
      <c r="BF443" s="242" t="str">
        <f t="shared" si="148"/>
        <v>-</v>
      </c>
      <c r="BG443" s="242" t="str">
        <f t="shared" si="148"/>
        <v>-</v>
      </c>
      <c r="BH443" s="242" t="str">
        <f t="shared" si="148"/>
        <v>-</v>
      </c>
      <c r="BI443" s="242" t="str">
        <f t="shared" si="165"/>
        <v>-</v>
      </c>
      <c r="BJ443" s="242" t="str">
        <f t="shared" si="149"/>
        <v>-</v>
      </c>
      <c r="BK443" s="242" t="str">
        <f t="shared" si="149"/>
        <v>-</v>
      </c>
      <c r="BL443" s="242" t="str">
        <f t="shared" si="149"/>
        <v>-</v>
      </c>
      <c r="BM443" s="245" t="str" cm="1">
        <f t="array" ref="BM443">IFERROR(INDEX($CD$38:$CD$41, $BT443), "-")</f>
        <v>-</v>
      </c>
      <c r="BN443" s="242" t="str" cm="1">
        <f t="array" ref="BN443">IFERROR(INDEX($CD$38:$CD$41, $BS443), "-")</f>
        <v>-</v>
      </c>
      <c r="BO443" s="242">
        <f t="shared" si="166"/>
        <v>0</v>
      </c>
      <c r="BP443" s="242">
        <f t="shared" si="167"/>
        <v>0</v>
      </c>
      <c r="BQ443" s="247" t="str">
        <f t="shared" si="150"/>
        <v>-</v>
      </c>
      <c r="BR443" s="247" t="str">
        <f t="shared" si="151"/>
        <v>-</v>
      </c>
      <c r="BS443" s="247" t="str">
        <f t="shared" si="152"/>
        <v>-</v>
      </c>
      <c r="BT443" s="247" t="str">
        <f t="shared" si="153"/>
        <v>-</v>
      </c>
      <c r="BU443" s="247">
        <f t="shared" si="168"/>
        <v>0</v>
      </c>
      <c r="BV443" s="247" t="str">
        <f t="shared" si="169"/>
        <v>-</v>
      </c>
      <c r="BW443" s="232"/>
      <c r="CF443" s="232"/>
    </row>
    <row r="444" spans="1:84" ht="12.75" customHeight="1" x14ac:dyDescent="0.2">
      <c r="A444" s="240"/>
      <c r="B444" s="228">
        <v>421</v>
      </c>
      <c r="C444" s="137"/>
      <c r="D444" s="65"/>
      <c r="E444" s="241" t="str">
        <f>IF(ISBLANK(D444), "", VLOOKUP(D444, Z!$A$2:$C$4127, 3, FALSE))</f>
        <v/>
      </c>
      <c r="F444" s="138"/>
      <c r="G444" s="120"/>
      <c r="H444" s="120"/>
      <c r="I444" s="120"/>
      <c r="J444" s="120"/>
      <c r="K444" s="139"/>
      <c r="L444" s="168"/>
      <c r="M444" s="139"/>
      <c r="N444" s="139"/>
      <c r="O444" s="242">
        <f t="shared" si="145"/>
        <v>0</v>
      </c>
      <c r="P444" s="139"/>
      <c r="Q444" s="242">
        <f t="shared" si="154"/>
        <v>0</v>
      </c>
      <c r="R444" s="242" t="str">
        <f t="shared" si="155"/>
        <v>-</v>
      </c>
      <c r="S444" s="140"/>
      <c r="T444" s="141"/>
      <c r="U444" s="120"/>
      <c r="V444" s="139"/>
      <c r="W444" s="166"/>
      <c r="X444" s="243">
        <f t="shared" si="156"/>
        <v>0</v>
      </c>
      <c r="Y444" s="140"/>
      <c r="Z444" s="141"/>
      <c r="AA444" s="139"/>
      <c r="AB444" s="120"/>
      <c r="AC444" s="139"/>
      <c r="AD444" s="166"/>
      <c r="AE444" s="243">
        <f t="shared" si="157"/>
        <v>0</v>
      </c>
      <c r="AF444" s="142"/>
      <c r="AG444" s="137"/>
      <c r="AH444" s="65"/>
      <c r="AI444" s="241" t="str">
        <f>IF(ISBLANK(AH444), "", VLOOKUP(AH444, Z!$A$2:$C$4127, 3, FALSE))</f>
        <v/>
      </c>
      <c r="AJ444" s="143"/>
      <c r="AK444" s="244">
        <f t="shared" si="158"/>
        <v>0</v>
      </c>
      <c r="AL444" s="232"/>
      <c r="AM444" s="242">
        <f t="shared" si="159"/>
        <v>0</v>
      </c>
      <c r="AN444" s="228">
        <f>15</f>
        <v>15</v>
      </c>
      <c r="AO444" s="228">
        <v>0.75</v>
      </c>
      <c r="AP444" s="242" t="str">
        <f t="shared" si="160"/>
        <v>-</v>
      </c>
      <c r="AQ444" s="242" t="str">
        <f t="shared" si="161"/>
        <v>-</v>
      </c>
      <c r="AR444" s="245" t="str" cm="1">
        <f t="array" ref="AR444">IF($AM$20="A",
IFERROR(INDEX($BZ$33:$CC$35, $BQ444,), "-"),
IFERROR(INDEX(($BZ$26:$CC$28,$BZ$29:$CC$31), $BQ444, , $BR444), "-"))</f>
        <v>-</v>
      </c>
      <c r="AS444" s="245"/>
      <c r="AT444" s="245"/>
      <c r="AU444" s="245"/>
      <c r="AV444" s="246" t="str" cm="1">
        <f t="array" ref="AV444">IF($AM$20="A",
IFERROR(INDEX($CE$33:$CE$35, $BQ444), "-"),
IFERROR(INDEX(($CE$26:$CE$28, $CE$29:$CE$31), $BQ444, , $BR444), "-"))</f>
        <v>-</v>
      </c>
      <c r="AW444" s="242" t="str">
        <f t="shared" si="162"/>
        <v>-</v>
      </c>
      <c r="AX444" s="242" t="str">
        <f t="shared" si="146"/>
        <v>-</v>
      </c>
      <c r="AY444" s="242" t="str">
        <f t="shared" si="146"/>
        <v>-</v>
      </c>
      <c r="AZ444" s="242" t="str">
        <f t="shared" si="146"/>
        <v>-</v>
      </c>
      <c r="BA444" s="242" t="str">
        <f t="shared" si="163"/>
        <v>-</v>
      </c>
      <c r="BB444" s="242" t="str">
        <f t="shared" si="147"/>
        <v>-</v>
      </c>
      <c r="BC444" s="242" t="str">
        <f t="shared" si="147"/>
        <v>-</v>
      </c>
      <c r="BD444" s="242" t="str">
        <f t="shared" si="147"/>
        <v>-</v>
      </c>
      <c r="BE444" s="242" t="str">
        <f t="shared" si="164"/>
        <v>-</v>
      </c>
      <c r="BF444" s="242" t="str">
        <f t="shared" si="148"/>
        <v>-</v>
      </c>
      <c r="BG444" s="242" t="str">
        <f t="shared" si="148"/>
        <v>-</v>
      </c>
      <c r="BH444" s="242" t="str">
        <f t="shared" si="148"/>
        <v>-</v>
      </c>
      <c r="BI444" s="242" t="str">
        <f t="shared" si="165"/>
        <v>-</v>
      </c>
      <c r="BJ444" s="242" t="str">
        <f t="shared" si="149"/>
        <v>-</v>
      </c>
      <c r="BK444" s="242" t="str">
        <f t="shared" si="149"/>
        <v>-</v>
      </c>
      <c r="BL444" s="242" t="str">
        <f t="shared" si="149"/>
        <v>-</v>
      </c>
      <c r="BM444" s="245" t="str" cm="1">
        <f t="array" ref="BM444">IFERROR(INDEX($CD$38:$CD$41, $BT444), "-")</f>
        <v>-</v>
      </c>
      <c r="BN444" s="242" t="str" cm="1">
        <f t="array" ref="BN444">IFERROR(INDEX($CD$38:$CD$41, $BS444), "-")</f>
        <v>-</v>
      </c>
      <c r="BO444" s="242">
        <f t="shared" si="166"/>
        <v>0</v>
      </c>
      <c r="BP444" s="242">
        <f t="shared" si="167"/>
        <v>0</v>
      </c>
      <c r="BQ444" s="247" t="str">
        <f t="shared" si="150"/>
        <v>-</v>
      </c>
      <c r="BR444" s="247" t="str">
        <f t="shared" si="151"/>
        <v>-</v>
      </c>
      <c r="BS444" s="247" t="str">
        <f t="shared" si="152"/>
        <v>-</v>
      </c>
      <c r="BT444" s="247" t="str">
        <f t="shared" si="153"/>
        <v>-</v>
      </c>
      <c r="BU444" s="247">
        <f t="shared" si="168"/>
        <v>0</v>
      </c>
      <c r="BV444" s="247" t="str">
        <f t="shared" si="169"/>
        <v>-</v>
      </c>
      <c r="BW444" s="232"/>
      <c r="CF444" s="232"/>
    </row>
    <row r="445" spans="1:84" ht="12.75" customHeight="1" x14ac:dyDescent="0.2">
      <c r="A445" s="240"/>
      <c r="B445" s="228">
        <v>422</v>
      </c>
      <c r="C445" s="137"/>
      <c r="D445" s="65"/>
      <c r="E445" s="241" t="str">
        <f>IF(ISBLANK(D445), "", VLOOKUP(D445, Z!$A$2:$C$4127, 3, FALSE))</f>
        <v/>
      </c>
      <c r="F445" s="138"/>
      <c r="G445" s="120"/>
      <c r="H445" s="120"/>
      <c r="I445" s="120"/>
      <c r="J445" s="120"/>
      <c r="K445" s="139"/>
      <c r="L445" s="168"/>
      <c r="M445" s="139"/>
      <c r="N445" s="139"/>
      <c r="O445" s="242">
        <f t="shared" si="145"/>
        <v>0</v>
      </c>
      <c r="P445" s="139"/>
      <c r="Q445" s="242">
        <f t="shared" si="154"/>
        <v>0</v>
      </c>
      <c r="R445" s="242" t="str">
        <f t="shared" si="155"/>
        <v>-</v>
      </c>
      <c r="S445" s="140"/>
      <c r="T445" s="141"/>
      <c r="U445" s="120"/>
      <c r="V445" s="139"/>
      <c r="W445" s="166"/>
      <c r="X445" s="243">
        <f t="shared" si="156"/>
        <v>0</v>
      </c>
      <c r="Y445" s="140"/>
      <c r="Z445" s="141"/>
      <c r="AA445" s="139"/>
      <c r="AB445" s="120"/>
      <c r="AC445" s="139"/>
      <c r="AD445" s="166"/>
      <c r="AE445" s="243">
        <f t="shared" si="157"/>
        <v>0</v>
      </c>
      <c r="AF445" s="142"/>
      <c r="AG445" s="137"/>
      <c r="AH445" s="65"/>
      <c r="AI445" s="241" t="str">
        <f>IF(ISBLANK(AH445), "", VLOOKUP(AH445, Z!$A$2:$C$4127, 3, FALSE))</f>
        <v/>
      </c>
      <c r="AJ445" s="143"/>
      <c r="AK445" s="244">
        <f t="shared" si="158"/>
        <v>0</v>
      </c>
      <c r="AL445" s="232"/>
      <c r="AM445" s="242">
        <f t="shared" si="159"/>
        <v>0</v>
      </c>
      <c r="AN445" s="228">
        <f>15</f>
        <v>15</v>
      </c>
      <c r="AO445" s="228">
        <v>0.75</v>
      </c>
      <c r="AP445" s="242" t="str">
        <f t="shared" si="160"/>
        <v>-</v>
      </c>
      <c r="AQ445" s="242" t="str">
        <f t="shared" si="161"/>
        <v>-</v>
      </c>
      <c r="AR445" s="245" t="str" cm="1">
        <f t="array" ref="AR445">IF($AM$20="A",
IFERROR(INDEX($BZ$33:$CC$35, $BQ445,), "-"),
IFERROR(INDEX(($BZ$26:$CC$28,$BZ$29:$CC$31), $BQ445, , $BR445), "-"))</f>
        <v>-</v>
      </c>
      <c r="AS445" s="245"/>
      <c r="AT445" s="245"/>
      <c r="AU445" s="245"/>
      <c r="AV445" s="246" t="str" cm="1">
        <f t="array" ref="AV445">IF($AM$20="A",
IFERROR(INDEX($CE$33:$CE$35, $BQ445), "-"),
IFERROR(INDEX(($CE$26:$CE$28, $CE$29:$CE$31), $BQ445, , $BR445), "-"))</f>
        <v>-</v>
      </c>
      <c r="AW445" s="242" t="str">
        <f t="shared" si="162"/>
        <v>-</v>
      </c>
      <c r="AX445" s="242" t="str">
        <f t="shared" si="146"/>
        <v>-</v>
      </c>
      <c r="AY445" s="242" t="str">
        <f t="shared" si="146"/>
        <v>-</v>
      </c>
      <c r="AZ445" s="242" t="str">
        <f t="shared" si="146"/>
        <v>-</v>
      </c>
      <c r="BA445" s="242" t="str">
        <f t="shared" si="163"/>
        <v>-</v>
      </c>
      <c r="BB445" s="242" t="str">
        <f t="shared" si="147"/>
        <v>-</v>
      </c>
      <c r="BC445" s="242" t="str">
        <f t="shared" si="147"/>
        <v>-</v>
      </c>
      <c r="BD445" s="242" t="str">
        <f t="shared" si="147"/>
        <v>-</v>
      </c>
      <c r="BE445" s="242" t="str">
        <f t="shared" si="164"/>
        <v>-</v>
      </c>
      <c r="BF445" s="242" t="str">
        <f t="shared" si="148"/>
        <v>-</v>
      </c>
      <c r="BG445" s="242" t="str">
        <f t="shared" si="148"/>
        <v>-</v>
      </c>
      <c r="BH445" s="242" t="str">
        <f t="shared" si="148"/>
        <v>-</v>
      </c>
      <c r="BI445" s="242" t="str">
        <f t="shared" si="165"/>
        <v>-</v>
      </c>
      <c r="BJ445" s="242" t="str">
        <f t="shared" si="149"/>
        <v>-</v>
      </c>
      <c r="BK445" s="242" t="str">
        <f t="shared" si="149"/>
        <v>-</v>
      </c>
      <c r="BL445" s="242" t="str">
        <f t="shared" si="149"/>
        <v>-</v>
      </c>
      <c r="BM445" s="245" t="str" cm="1">
        <f t="array" ref="BM445">IFERROR(INDEX($CD$38:$CD$41, $BT445), "-")</f>
        <v>-</v>
      </c>
      <c r="BN445" s="242" t="str" cm="1">
        <f t="array" ref="BN445">IFERROR(INDEX($CD$38:$CD$41, $BS445), "-")</f>
        <v>-</v>
      </c>
      <c r="BO445" s="242">
        <f t="shared" si="166"/>
        <v>0</v>
      </c>
      <c r="BP445" s="242">
        <f t="shared" si="167"/>
        <v>0</v>
      </c>
      <c r="BQ445" s="247" t="str">
        <f t="shared" si="150"/>
        <v>-</v>
      </c>
      <c r="BR445" s="247" t="str">
        <f t="shared" si="151"/>
        <v>-</v>
      </c>
      <c r="BS445" s="247" t="str">
        <f t="shared" si="152"/>
        <v>-</v>
      </c>
      <c r="BT445" s="247" t="str">
        <f t="shared" si="153"/>
        <v>-</v>
      </c>
      <c r="BU445" s="247">
        <f t="shared" si="168"/>
        <v>0</v>
      </c>
      <c r="BV445" s="247" t="str">
        <f t="shared" si="169"/>
        <v>-</v>
      </c>
      <c r="BW445" s="232"/>
      <c r="CF445" s="232"/>
    </row>
    <row r="446" spans="1:84" ht="12.75" customHeight="1" x14ac:dyDescent="0.2">
      <c r="A446" s="240"/>
      <c r="B446" s="228">
        <v>423</v>
      </c>
      <c r="C446" s="137"/>
      <c r="D446" s="65"/>
      <c r="E446" s="241" t="str">
        <f>IF(ISBLANK(D446), "", VLOOKUP(D446, Z!$A$2:$C$4127, 3, FALSE))</f>
        <v/>
      </c>
      <c r="F446" s="138"/>
      <c r="G446" s="120"/>
      <c r="H446" s="120"/>
      <c r="I446" s="120"/>
      <c r="J446" s="120"/>
      <c r="K446" s="139"/>
      <c r="L446" s="168"/>
      <c r="M446" s="139"/>
      <c r="N446" s="139"/>
      <c r="O446" s="242">
        <f t="shared" si="145"/>
        <v>0</v>
      </c>
      <c r="P446" s="139"/>
      <c r="Q446" s="242">
        <f t="shared" si="154"/>
        <v>0</v>
      </c>
      <c r="R446" s="242" t="str">
        <f t="shared" si="155"/>
        <v>-</v>
      </c>
      <c r="S446" s="140"/>
      <c r="T446" s="141"/>
      <c r="U446" s="120"/>
      <c r="V446" s="139"/>
      <c r="W446" s="166"/>
      <c r="X446" s="243">
        <f t="shared" si="156"/>
        <v>0</v>
      </c>
      <c r="Y446" s="140"/>
      <c r="Z446" s="141"/>
      <c r="AA446" s="139"/>
      <c r="AB446" s="120"/>
      <c r="AC446" s="139"/>
      <c r="AD446" s="166"/>
      <c r="AE446" s="243">
        <f t="shared" si="157"/>
        <v>0</v>
      </c>
      <c r="AF446" s="142"/>
      <c r="AG446" s="137"/>
      <c r="AH446" s="65"/>
      <c r="AI446" s="241" t="str">
        <f>IF(ISBLANK(AH446), "", VLOOKUP(AH446, Z!$A$2:$C$4127, 3, FALSE))</f>
        <v/>
      </c>
      <c r="AJ446" s="143"/>
      <c r="AK446" s="244">
        <f t="shared" si="158"/>
        <v>0</v>
      </c>
      <c r="AL446" s="232"/>
      <c r="AM446" s="242">
        <f t="shared" si="159"/>
        <v>0</v>
      </c>
      <c r="AN446" s="228">
        <f>15</f>
        <v>15</v>
      </c>
      <c r="AO446" s="228">
        <v>0.75</v>
      </c>
      <c r="AP446" s="242" t="str">
        <f t="shared" si="160"/>
        <v>-</v>
      </c>
      <c r="AQ446" s="242" t="str">
        <f t="shared" si="161"/>
        <v>-</v>
      </c>
      <c r="AR446" s="245" t="str" cm="1">
        <f t="array" ref="AR446">IF($AM$20="A",
IFERROR(INDEX($BZ$33:$CC$35, $BQ446,), "-"),
IFERROR(INDEX(($BZ$26:$CC$28,$BZ$29:$CC$31), $BQ446, , $BR446), "-"))</f>
        <v>-</v>
      </c>
      <c r="AS446" s="245"/>
      <c r="AT446" s="245"/>
      <c r="AU446" s="245"/>
      <c r="AV446" s="246" t="str" cm="1">
        <f t="array" ref="AV446">IF($AM$20="A",
IFERROR(INDEX($CE$33:$CE$35, $BQ446), "-"),
IFERROR(INDEX(($CE$26:$CE$28, $CE$29:$CE$31), $BQ446, , $BR446), "-"))</f>
        <v>-</v>
      </c>
      <c r="AW446" s="242" t="str">
        <f t="shared" si="162"/>
        <v>-</v>
      </c>
      <c r="AX446" s="242" t="str">
        <f t="shared" si="146"/>
        <v>-</v>
      </c>
      <c r="AY446" s="242" t="str">
        <f t="shared" si="146"/>
        <v>-</v>
      </c>
      <c r="AZ446" s="242" t="str">
        <f t="shared" si="146"/>
        <v>-</v>
      </c>
      <c r="BA446" s="242" t="str">
        <f t="shared" si="163"/>
        <v>-</v>
      </c>
      <c r="BB446" s="242" t="str">
        <f t="shared" si="147"/>
        <v>-</v>
      </c>
      <c r="BC446" s="242" t="str">
        <f t="shared" si="147"/>
        <v>-</v>
      </c>
      <c r="BD446" s="242" t="str">
        <f t="shared" si="147"/>
        <v>-</v>
      </c>
      <c r="BE446" s="242" t="str">
        <f t="shared" si="164"/>
        <v>-</v>
      </c>
      <c r="BF446" s="242" t="str">
        <f t="shared" si="148"/>
        <v>-</v>
      </c>
      <c r="BG446" s="242" t="str">
        <f t="shared" si="148"/>
        <v>-</v>
      </c>
      <c r="BH446" s="242" t="str">
        <f t="shared" si="148"/>
        <v>-</v>
      </c>
      <c r="BI446" s="242" t="str">
        <f t="shared" si="165"/>
        <v>-</v>
      </c>
      <c r="BJ446" s="242" t="str">
        <f t="shared" si="149"/>
        <v>-</v>
      </c>
      <c r="BK446" s="242" t="str">
        <f t="shared" si="149"/>
        <v>-</v>
      </c>
      <c r="BL446" s="242" t="str">
        <f t="shared" si="149"/>
        <v>-</v>
      </c>
      <c r="BM446" s="245" t="str" cm="1">
        <f t="array" ref="BM446">IFERROR(INDEX($CD$38:$CD$41, $BT446), "-")</f>
        <v>-</v>
      </c>
      <c r="BN446" s="242" t="str" cm="1">
        <f t="array" ref="BN446">IFERROR(INDEX($CD$38:$CD$41, $BS446), "-")</f>
        <v>-</v>
      </c>
      <c r="BO446" s="242">
        <f t="shared" si="166"/>
        <v>0</v>
      </c>
      <c r="BP446" s="242">
        <f t="shared" si="167"/>
        <v>0</v>
      </c>
      <c r="BQ446" s="247" t="str">
        <f t="shared" si="150"/>
        <v>-</v>
      </c>
      <c r="BR446" s="247" t="str">
        <f t="shared" si="151"/>
        <v>-</v>
      </c>
      <c r="BS446" s="247" t="str">
        <f t="shared" si="152"/>
        <v>-</v>
      </c>
      <c r="BT446" s="247" t="str">
        <f t="shared" si="153"/>
        <v>-</v>
      </c>
      <c r="BU446" s="247">
        <f t="shared" si="168"/>
        <v>0</v>
      </c>
      <c r="BV446" s="247" t="str">
        <f t="shared" si="169"/>
        <v>-</v>
      </c>
      <c r="BW446" s="232"/>
      <c r="CF446" s="232"/>
    </row>
    <row r="447" spans="1:84" ht="12.75" customHeight="1" x14ac:dyDescent="0.2">
      <c r="A447" s="240"/>
      <c r="B447" s="228">
        <v>424</v>
      </c>
      <c r="C447" s="137"/>
      <c r="D447" s="65"/>
      <c r="E447" s="241" t="str">
        <f>IF(ISBLANK(D447), "", VLOOKUP(D447, Z!$A$2:$C$4127, 3, FALSE))</f>
        <v/>
      </c>
      <c r="F447" s="138"/>
      <c r="G447" s="120"/>
      <c r="H447" s="120"/>
      <c r="I447" s="120"/>
      <c r="J447" s="120"/>
      <c r="K447" s="139"/>
      <c r="L447" s="168"/>
      <c r="M447" s="139"/>
      <c r="N447" s="139"/>
      <c r="O447" s="242">
        <f t="shared" si="145"/>
        <v>0</v>
      </c>
      <c r="P447" s="139"/>
      <c r="Q447" s="242">
        <f t="shared" si="154"/>
        <v>0</v>
      </c>
      <c r="R447" s="242" t="str">
        <f t="shared" si="155"/>
        <v>-</v>
      </c>
      <c r="S447" s="140"/>
      <c r="T447" s="141"/>
      <c r="U447" s="120"/>
      <c r="V447" s="139"/>
      <c r="W447" s="166"/>
      <c r="X447" s="243">
        <f t="shared" si="156"/>
        <v>0</v>
      </c>
      <c r="Y447" s="140"/>
      <c r="Z447" s="141"/>
      <c r="AA447" s="139"/>
      <c r="AB447" s="120"/>
      <c r="AC447" s="139"/>
      <c r="AD447" s="166"/>
      <c r="AE447" s="243">
        <f t="shared" si="157"/>
        <v>0</v>
      </c>
      <c r="AF447" s="142"/>
      <c r="AG447" s="137"/>
      <c r="AH447" s="65"/>
      <c r="AI447" s="241" t="str">
        <f>IF(ISBLANK(AH447), "", VLOOKUP(AH447, Z!$A$2:$C$4127, 3, FALSE))</f>
        <v/>
      </c>
      <c r="AJ447" s="143"/>
      <c r="AK447" s="244">
        <f t="shared" si="158"/>
        <v>0</v>
      </c>
      <c r="AL447" s="232"/>
      <c r="AM447" s="242">
        <f t="shared" si="159"/>
        <v>0</v>
      </c>
      <c r="AN447" s="228">
        <f>15</f>
        <v>15</v>
      </c>
      <c r="AO447" s="228">
        <v>0.75</v>
      </c>
      <c r="AP447" s="242" t="str">
        <f t="shared" si="160"/>
        <v>-</v>
      </c>
      <c r="AQ447" s="242" t="str">
        <f t="shared" si="161"/>
        <v>-</v>
      </c>
      <c r="AR447" s="245" t="str" cm="1">
        <f t="array" ref="AR447">IF($AM$20="A",
IFERROR(INDEX($BZ$33:$CC$35, $BQ447,), "-"),
IFERROR(INDEX(($BZ$26:$CC$28,$BZ$29:$CC$31), $BQ447, , $BR447), "-"))</f>
        <v>-</v>
      </c>
      <c r="AS447" s="245"/>
      <c r="AT447" s="245"/>
      <c r="AU447" s="245"/>
      <c r="AV447" s="246" t="str" cm="1">
        <f t="array" ref="AV447">IF($AM$20="A",
IFERROR(INDEX($CE$33:$CE$35, $BQ447), "-"),
IFERROR(INDEX(($CE$26:$CE$28, $CE$29:$CE$31), $BQ447, , $BR447), "-"))</f>
        <v>-</v>
      </c>
      <c r="AW447" s="242" t="str">
        <f t="shared" si="162"/>
        <v>-</v>
      </c>
      <c r="AX447" s="242" t="str">
        <f t="shared" si="146"/>
        <v>-</v>
      </c>
      <c r="AY447" s="242" t="str">
        <f t="shared" si="146"/>
        <v>-</v>
      </c>
      <c r="AZ447" s="242" t="str">
        <f t="shared" si="146"/>
        <v>-</v>
      </c>
      <c r="BA447" s="242" t="str">
        <f t="shared" si="163"/>
        <v>-</v>
      </c>
      <c r="BB447" s="242" t="str">
        <f t="shared" si="147"/>
        <v>-</v>
      </c>
      <c r="BC447" s="242" t="str">
        <f t="shared" si="147"/>
        <v>-</v>
      </c>
      <c r="BD447" s="242" t="str">
        <f t="shared" si="147"/>
        <v>-</v>
      </c>
      <c r="BE447" s="242" t="str">
        <f t="shared" si="164"/>
        <v>-</v>
      </c>
      <c r="BF447" s="242" t="str">
        <f t="shared" si="148"/>
        <v>-</v>
      </c>
      <c r="BG447" s="242" t="str">
        <f t="shared" si="148"/>
        <v>-</v>
      </c>
      <c r="BH447" s="242" t="str">
        <f t="shared" si="148"/>
        <v>-</v>
      </c>
      <c r="BI447" s="242" t="str">
        <f t="shared" si="165"/>
        <v>-</v>
      </c>
      <c r="BJ447" s="242" t="str">
        <f t="shared" si="149"/>
        <v>-</v>
      </c>
      <c r="BK447" s="242" t="str">
        <f t="shared" si="149"/>
        <v>-</v>
      </c>
      <c r="BL447" s="242" t="str">
        <f t="shared" si="149"/>
        <v>-</v>
      </c>
      <c r="BM447" s="245" t="str" cm="1">
        <f t="array" ref="BM447">IFERROR(INDEX($CD$38:$CD$41, $BT447), "-")</f>
        <v>-</v>
      </c>
      <c r="BN447" s="242" t="str" cm="1">
        <f t="array" ref="BN447">IFERROR(INDEX($CD$38:$CD$41, $BS447), "-")</f>
        <v>-</v>
      </c>
      <c r="BO447" s="242">
        <f t="shared" si="166"/>
        <v>0</v>
      </c>
      <c r="BP447" s="242">
        <f t="shared" si="167"/>
        <v>0</v>
      </c>
      <c r="BQ447" s="247" t="str">
        <f t="shared" si="150"/>
        <v>-</v>
      </c>
      <c r="BR447" s="247" t="str">
        <f t="shared" si="151"/>
        <v>-</v>
      </c>
      <c r="BS447" s="247" t="str">
        <f t="shared" si="152"/>
        <v>-</v>
      </c>
      <c r="BT447" s="247" t="str">
        <f t="shared" si="153"/>
        <v>-</v>
      </c>
      <c r="BU447" s="247">
        <f t="shared" si="168"/>
        <v>0</v>
      </c>
      <c r="BV447" s="247" t="str">
        <f t="shared" si="169"/>
        <v>-</v>
      </c>
      <c r="BW447" s="232"/>
      <c r="CF447" s="232"/>
    </row>
    <row r="448" spans="1:84" ht="12.75" customHeight="1" x14ac:dyDescent="0.2">
      <c r="A448" s="240"/>
      <c r="B448" s="228">
        <v>425</v>
      </c>
      <c r="C448" s="137"/>
      <c r="D448" s="65"/>
      <c r="E448" s="241" t="str">
        <f>IF(ISBLANK(D448), "", VLOOKUP(D448, Z!$A$2:$C$4127, 3, FALSE))</f>
        <v/>
      </c>
      <c r="F448" s="138"/>
      <c r="G448" s="120"/>
      <c r="H448" s="120"/>
      <c r="I448" s="120"/>
      <c r="J448" s="120"/>
      <c r="K448" s="139"/>
      <c r="L448" s="168"/>
      <c r="M448" s="139"/>
      <c r="N448" s="139"/>
      <c r="O448" s="242">
        <f t="shared" si="145"/>
        <v>0</v>
      </c>
      <c r="P448" s="139"/>
      <c r="Q448" s="242">
        <f t="shared" si="154"/>
        <v>0</v>
      </c>
      <c r="R448" s="242" t="str">
        <f t="shared" si="155"/>
        <v>-</v>
      </c>
      <c r="S448" s="140"/>
      <c r="T448" s="141"/>
      <c r="U448" s="120"/>
      <c r="V448" s="139"/>
      <c r="W448" s="166"/>
      <c r="X448" s="243">
        <f t="shared" si="156"/>
        <v>0</v>
      </c>
      <c r="Y448" s="140"/>
      <c r="Z448" s="141"/>
      <c r="AA448" s="139"/>
      <c r="AB448" s="120"/>
      <c r="AC448" s="139"/>
      <c r="AD448" s="166"/>
      <c r="AE448" s="243">
        <f t="shared" si="157"/>
        <v>0</v>
      </c>
      <c r="AF448" s="142"/>
      <c r="AG448" s="137"/>
      <c r="AH448" s="65"/>
      <c r="AI448" s="241" t="str">
        <f>IF(ISBLANK(AH448), "", VLOOKUP(AH448, Z!$A$2:$C$4127, 3, FALSE))</f>
        <v/>
      </c>
      <c r="AJ448" s="143"/>
      <c r="AK448" s="244">
        <f t="shared" si="158"/>
        <v>0</v>
      </c>
      <c r="AL448" s="232"/>
      <c r="AM448" s="242">
        <f t="shared" si="159"/>
        <v>0</v>
      </c>
      <c r="AN448" s="228">
        <f>15</f>
        <v>15</v>
      </c>
      <c r="AO448" s="228">
        <v>0.75</v>
      </c>
      <c r="AP448" s="242" t="str">
        <f t="shared" si="160"/>
        <v>-</v>
      </c>
      <c r="AQ448" s="242" t="str">
        <f t="shared" si="161"/>
        <v>-</v>
      </c>
      <c r="AR448" s="245" t="str" cm="1">
        <f t="array" ref="AR448">IF($AM$20="A",
IFERROR(INDEX($BZ$33:$CC$35, $BQ448,), "-"),
IFERROR(INDEX(($BZ$26:$CC$28,$BZ$29:$CC$31), $BQ448, , $BR448), "-"))</f>
        <v>-</v>
      </c>
      <c r="AS448" s="245"/>
      <c r="AT448" s="245"/>
      <c r="AU448" s="245"/>
      <c r="AV448" s="246" t="str" cm="1">
        <f t="array" ref="AV448">IF($AM$20="A",
IFERROR(INDEX($CE$33:$CE$35, $BQ448), "-"),
IFERROR(INDEX(($CE$26:$CE$28, $CE$29:$CE$31), $BQ448, , $BR448), "-"))</f>
        <v>-</v>
      </c>
      <c r="AW448" s="242" t="str">
        <f t="shared" si="162"/>
        <v>-</v>
      </c>
      <c r="AX448" s="242" t="str">
        <f t="shared" si="146"/>
        <v>-</v>
      </c>
      <c r="AY448" s="242" t="str">
        <f t="shared" si="146"/>
        <v>-</v>
      </c>
      <c r="AZ448" s="242" t="str">
        <f t="shared" si="146"/>
        <v>-</v>
      </c>
      <c r="BA448" s="242" t="str">
        <f t="shared" si="163"/>
        <v>-</v>
      </c>
      <c r="BB448" s="242" t="str">
        <f t="shared" si="147"/>
        <v>-</v>
      </c>
      <c r="BC448" s="242" t="str">
        <f t="shared" si="147"/>
        <v>-</v>
      </c>
      <c r="BD448" s="242" t="str">
        <f t="shared" si="147"/>
        <v>-</v>
      </c>
      <c r="BE448" s="242" t="str">
        <f t="shared" si="164"/>
        <v>-</v>
      </c>
      <c r="BF448" s="242" t="str">
        <f t="shared" si="148"/>
        <v>-</v>
      </c>
      <c r="BG448" s="242" t="str">
        <f t="shared" si="148"/>
        <v>-</v>
      </c>
      <c r="BH448" s="242" t="str">
        <f t="shared" si="148"/>
        <v>-</v>
      </c>
      <c r="BI448" s="242" t="str">
        <f t="shared" si="165"/>
        <v>-</v>
      </c>
      <c r="BJ448" s="242" t="str">
        <f t="shared" si="149"/>
        <v>-</v>
      </c>
      <c r="BK448" s="242" t="str">
        <f t="shared" si="149"/>
        <v>-</v>
      </c>
      <c r="BL448" s="242" t="str">
        <f t="shared" si="149"/>
        <v>-</v>
      </c>
      <c r="BM448" s="245" t="str" cm="1">
        <f t="array" ref="BM448">IFERROR(INDEX($CD$38:$CD$41, $BT448), "-")</f>
        <v>-</v>
      </c>
      <c r="BN448" s="242" t="str" cm="1">
        <f t="array" ref="BN448">IFERROR(INDEX($CD$38:$CD$41, $BS448), "-")</f>
        <v>-</v>
      </c>
      <c r="BO448" s="242">
        <f t="shared" si="166"/>
        <v>0</v>
      </c>
      <c r="BP448" s="242">
        <f t="shared" si="167"/>
        <v>0</v>
      </c>
      <c r="BQ448" s="247" t="str">
        <f t="shared" si="150"/>
        <v>-</v>
      </c>
      <c r="BR448" s="247" t="str">
        <f t="shared" si="151"/>
        <v>-</v>
      </c>
      <c r="BS448" s="247" t="str">
        <f t="shared" si="152"/>
        <v>-</v>
      </c>
      <c r="BT448" s="247" t="str">
        <f t="shared" si="153"/>
        <v>-</v>
      </c>
      <c r="BU448" s="247">
        <f t="shared" si="168"/>
        <v>0</v>
      </c>
      <c r="BV448" s="247" t="str">
        <f t="shared" si="169"/>
        <v>-</v>
      </c>
      <c r="BW448" s="232"/>
      <c r="CF448" s="232"/>
    </row>
    <row r="449" spans="1:84" ht="12.75" customHeight="1" x14ac:dyDescent="0.2">
      <c r="A449" s="240"/>
      <c r="B449" s="228">
        <v>426</v>
      </c>
      <c r="C449" s="137"/>
      <c r="D449" s="65"/>
      <c r="E449" s="241" t="str">
        <f>IF(ISBLANK(D449), "", VLOOKUP(D449, Z!$A$2:$C$4127, 3, FALSE))</f>
        <v/>
      </c>
      <c r="F449" s="138"/>
      <c r="G449" s="120"/>
      <c r="H449" s="120"/>
      <c r="I449" s="120"/>
      <c r="J449" s="120"/>
      <c r="K449" s="139"/>
      <c r="L449" s="168"/>
      <c r="M449" s="139"/>
      <c r="N449" s="139"/>
      <c r="O449" s="242">
        <f t="shared" si="145"/>
        <v>0</v>
      </c>
      <c r="P449" s="139"/>
      <c r="Q449" s="242">
        <f t="shared" si="154"/>
        <v>0</v>
      </c>
      <c r="R449" s="242" t="str">
        <f t="shared" si="155"/>
        <v>-</v>
      </c>
      <c r="S449" s="140"/>
      <c r="T449" s="141"/>
      <c r="U449" s="120"/>
      <c r="V449" s="139"/>
      <c r="W449" s="166"/>
      <c r="X449" s="243">
        <f t="shared" si="156"/>
        <v>0</v>
      </c>
      <c r="Y449" s="140"/>
      <c r="Z449" s="141"/>
      <c r="AA449" s="139"/>
      <c r="AB449" s="120"/>
      <c r="AC449" s="139"/>
      <c r="AD449" s="166"/>
      <c r="AE449" s="243">
        <f t="shared" si="157"/>
        <v>0</v>
      </c>
      <c r="AF449" s="142"/>
      <c r="AG449" s="137"/>
      <c r="AH449" s="65"/>
      <c r="AI449" s="241" t="str">
        <f>IF(ISBLANK(AH449), "", VLOOKUP(AH449, Z!$A$2:$C$4127, 3, FALSE))</f>
        <v/>
      </c>
      <c r="AJ449" s="143"/>
      <c r="AK449" s="244">
        <f t="shared" si="158"/>
        <v>0</v>
      </c>
      <c r="AL449" s="232"/>
      <c r="AM449" s="242">
        <f t="shared" si="159"/>
        <v>0</v>
      </c>
      <c r="AN449" s="228">
        <f>15</f>
        <v>15</v>
      </c>
      <c r="AO449" s="228">
        <v>0.75</v>
      </c>
      <c r="AP449" s="242" t="str">
        <f t="shared" si="160"/>
        <v>-</v>
      </c>
      <c r="AQ449" s="242" t="str">
        <f t="shared" si="161"/>
        <v>-</v>
      </c>
      <c r="AR449" s="245" t="str" cm="1">
        <f t="array" ref="AR449">IF($AM$20="A",
IFERROR(INDEX($BZ$33:$CC$35, $BQ449,), "-"),
IFERROR(INDEX(($BZ$26:$CC$28,$BZ$29:$CC$31), $BQ449, , $BR449), "-"))</f>
        <v>-</v>
      </c>
      <c r="AS449" s="245"/>
      <c r="AT449" s="245"/>
      <c r="AU449" s="245"/>
      <c r="AV449" s="246" t="str" cm="1">
        <f t="array" ref="AV449">IF($AM$20="A",
IFERROR(INDEX($CE$33:$CE$35, $BQ449), "-"),
IFERROR(INDEX(($CE$26:$CE$28, $CE$29:$CE$31), $BQ449, , $BR449), "-"))</f>
        <v>-</v>
      </c>
      <c r="AW449" s="242" t="str">
        <f t="shared" si="162"/>
        <v>-</v>
      </c>
      <c r="AX449" s="242" t="str">
        <f t="shared" si="146"/>
        <v>-</v>
      </c>
      <c r="AY449" s="242" t="str">
        <f t="shared" si="146"/>
        <v>-</v>
      </c>
      <c r="AZ449" s="242" t="str">
        <f t="shared" si="146"/>
        <v>-</v>
      </c>
      <c r="BA449" s="242" t="str">
        <f t="shared" si="163"/>
        <v>-</v>
      </c>
      <c r="BB449" s="242" t="str">
        <f t="shared" si="147"/>
        <v>-</v>
      </c>
      <c r="BC449" s="242" t="str">
        <f t="shared" si="147"/>
        <v>-</v>
      </c>
      <c r="BD449" s="242" t="str">
        <f t="shared" si="147"/>
        <v>-</v>
      </c>
      <c r="BE449" s="242" t="str">
        <f t="shared" si="164"/>
        <v>-</v>
      </c>
      <c r="BF449" s="242" t="str">
        <f t="shared" si="148"/>
        <v>-</v>
      </c>
      <c r="BG449" s="242" t="str">
        <f t="shared" si="148"/>
        <v>-</v>
      </c>
      <c r="BH449" s="242" t="str">
        <f t="shared" si="148"/>
        <v>-</v>
      </c>
      <c r="BI449" s="242" t="str">
        <f t="shared" si="165"/>
        <v>-</v>
      </c>
      <c r="BJ449" s="242" t="str">
        <f t="shared" si="149"/>
        <v>-</v>
      </c>
      <c r="BK449" s="242" t="str">
        <f t="shared" si="149"/>
        <v>-</v>
      </c>
      <c r="BL449" s="242" t="str">
        <f t="shared" si="149"/>
        <v>-</v>
      </c>
      <c r="BM449" s="245" t="str" cm="1">
        <f t="array" ref="BM449">IFERROR(INDEX($CD$38:$CD$41, $BT449), "-")</f>
        <v>-</v>
      </c>
      <c r="BN449" s="242" t="str" cm="1">
        <f t="array" ref="BN449">IFERROR(INDEX($CD$38:$CD$41, $BS449), "-")</f>
        <v>-</v>
      </c>
      <c r="BO449" s="242">
        <f t="shared" si="166"/>
        <v>0</v>
      </c>
      <c r="BP449" s="242">
        <f t="shared" si="167"/>
        <v>0</v>
      </c>
      <c r="BQ449" s="247" t="str">
        <f t="shared" si="150"/>
        <v>-</v>
      </c>
      <c r="BR449" s="247" t="str">
        <f t="shared" si="151"/>
        <v>-</v>
      </c>
      <c r="BS449" s="247" t="str">
        <f t="shared" si="152"/>
        <v>-</v>
      </c>
      <c r="BT449" s="247" t="str">
        <f t="shared" si="153"/>
        <v>-</v>
      </c>
      <c r="BU449" s="247">
        <f t="shared" si="168"/>
        <v>0</v>
      </c>
      <c r="BV449" s="247" t="str">
        <f t="shared" si="169"/>
        <v>-</v>
      </c>
      <c r="BW449" s="232"/>
      <c r="CF449" s="232"/>
    </row>
    <row r="450" spans="1:84" ht="12.75" customHeight="1" x14ac:dyDescent="0.2">
      <c r="A450" s="240"/>
      <c r="B450" s="228">
        <v>427</v>
      </c>
      <c r="C450" s="137"/>
      <c r="D450" s="65"/>
      <c r="E450" s="241" t="str">
        <f>IF(ISBLANK(D450), "", VLOOKUP(D450, Z!$A$2:$C$4127, 3, FALSE))</f>
        <v/>
      </c>
      <c r="F450" s="138"/>
      <c r="G450" s="120"/>
      <c r="H450" s="120"/>
      <c r="I450" s="120"/>
      <c r="J450" s="120"/>
      <c r="K450" s="139"/>
      <c r="L450" s="168"/>
      <c r="M450" s="139"/>
      <c r="N450" s="139"/>
      <c r="O450" s="242">
        <f t="shared" si="145"/>
        <v>0</v>
      </c>
      <c r="P450" s="139"/>
      <c r="Q450" s="242">
        <f t="shared" si="154"/>
        <v>0</v>
      </c>
      <c r="R450" s="242" t="str">
        <f t="shared" si="155"/>
        <v>-</v>
      </c>
      <c r="S450" s="140"/>
      <c r="T450" s="141"/>
      <c r="U450" s="120"/>
      <c r="V450" s="139"/>
      <c r="W450" s="166"/>
      <c r="X450" s="243">
        <f t="shared" si="156"/>
        <v>0</v>
      </c>
      <c r="Y450" s="140"/>
      <c r="Z450" s="141"/>
      <c r="AA450" s="139"/>
      <c r="AB450" s="120"/>
      <c r="AC450" s="139"/>
      <c r="AD450" s="166"/>
      <c r="AE450" s="243">
        <f t="shared" si="157"/>
        <v>0</v>
      </c>
      <c r="AF450" s="142"/>
      <c r="AG450" s="137"/>
      <c r="AH450" s="65"/>
      <c r="AI450" s="241" t="str">
        <f>IF(ISBLANK(AH450), "", VLOOKUP(AH450, Z!$A$2:$C$4127, 3, FALSE))</f>
        <v/>
      </c>
      <c r="AJ450" s="143"/>
      <c r="AK450" s="244">
        <f t="shared" si="158"/>
        <v>0</v>
      </c>
      <c r="AL450" s="232"/>
      <c r="AM450" s="242">
        <f t="shared" si="159"/>
        <v>0</v>
      </c>
      <c r="AN450" s="228">
        <f>15</f>
        <v>15</v>
      </c>
      <c r="AO450" s="228">
        <v>0.75</v>
      </c>
      <c r="AP450" s="242" t="str">
        <f t="shared" si="160"/>
        <v>-</v>
      </c>
      <c r="AQ450" s="242" t="str">
        <f t="shared" si="161"/>
        <v>-</v>
      </c>
      <c r="AR450" s="245" t="str" cm="1">
        <f t="array" ref="AR450">IF($AM$20="A",
IFERROR(INDEX($BZ$33:$CC$35, $BQ450,), "-"),
IFERROR(INDEX(($BZ$26:$CC$28,$BZ$29:$CC$31), $BQ450, , $BR450), "-"))</f>
        <v>-</v>
      </c>
      <c r="AS450" s="245"/>
      <c r="AT450" s="245"/>
      <c r="AU450" s="245"/>
      <c r="AV450" s="246" t="str" cm="1">
        <f t="array" ref="AV450">IF($AM$20="A",
IFERROR(INDEX($CE$33:$CE$35, $BQ450), "-"),
IFERROR(INDEX(($CE$26:$CE$28, $CE$29:$CE$31), $BQ450, , $BR450), "-"))</f>
        <v>-</v>
      </c>
      <c r="AW450" s="242" t="str">
        <f t="shared" si="162"/>
        <v>-</v>
      </c>
      <c r="AX450" s="242" t="str">
        <f t="shared" si="146"/>
        <v>-</v>
      </c>
      <c r="AY450" s="242" t="str">
        <f t="shared" si="146"/>
        <v>-</v>
      </c>
      <c r="AZ450" s="242" t="str">
        <f t="shared" si="146"/>
        <v>-</v>
      </c>
      <c r="BA450" s="242" t="str">
        <f t="shared" si="163"/>
        <v>-</v>
      </c>
      <c r="BB450" s="242" t="str">
        <f t="shared" si="147"/>
        <v>-</v>
      </c>
      <c r="BC450" s="242" t="str">
        <f t="shared" si="147"/>
        <v>-</v>
      </c>
      <c r="BD450" s="242" t="str">
        <f t="shared" si="147"/>
        <v>-</v>
      </c>
      <c r="BE450" s="242" t="str">
        <f t="shared" si="164"/>
        <v>-</v>
      </c>
      <c r="BF450" s="242" t="str">
        <f t="shared" si="148"/>
        <v>-</v>
      </c>
      <c r="BG450" s="242" t="str">
        <f t="shared" si="148"/>
        <v>-</v>
      </c>
      <c r="BH450" s="242" t="str">
        <f t="shared" si="148"/>
        <v>-</v>
      </c>
      <c r="BI450" s="242" t="str">
        <f t="shared" si="165"/>
        <v>-</v>
      </c>
      <c r="BJ450" s="242" t="str">
        <f t="shared" si="149"/>
        <v>-</v>
      </c>
      <c r="BK450" s="242" t="str">
        <f t="shared" si="149"/>
        <v>-</v>
      </c>
      <c r="BL450" s="242" t="str">
        <f t="shared" si="149"/>
        <v>-</v>
      </c>
      <c r="BM450" s="245" t="str" cm="1">
        <f t="array" ref="BM450">IFERROR(INDEX($CD$38:$CD$41, $BT450), "-")</f>
        <v>-</v>
      </c>
      <c r="BN450" s="242" t="str" cm="1">
        <f t="array" ref="BN450">IFERROR(INDEX($CD$38:$CD$41, $BS450), "-")</f>
        <v>-</v>
      </c>
      <c r="BO450" s="242">
        <f t="shared" si="166"/>
        <v>0</v>
      </c>
      <c r="BP450" s="242">
        <f t="shared" si="167"/>
        <v>0</v>
      </c>
      <c r="BQ450" s="247" t="str">
        <f t="shared" si="150"/>
        <v>-</v>
      </c>
      <c r="BR450" s="247" t="str">
        <f t="shared" si="151"/>
        <v>-</v>
      </c>
      <c r="BS450" s="247" t="str">
        <f t="shared" si="152"/>
        <v>-</v>
      </c>
      <c r="BT450" s="247" t="str">
        <f t="shared" si="153"/>
        <v>-</v>
      </c>
      <c r="BU450" s="247">
        <f t="shared" si="168"/>
        <v>0</v>
      </c>
      <c r="BV450" s="247" t="str">
        <f t="shared" si="169"/>
        <v>-</v>
      </c>
      <c r="BW450" s="232"/>
      <c r="CF450" s="232"/>
    </row>
    <row r="451" spans="1:84" ht="12.75" customHeight="1" x14ac:dyDescent="0.2">
      <c r="A451" s="240"/>
      <c r="B451" s="228">
        <v>428</v>
      </c>
      <c r="C451" s="137"/>
      <c r="D451" s="65"/>
      <c r="E451" s="241" t="str">
        <f>IF(ISBLANK(D451), "", VLOOKUP(D451, Z!$A$2:$C$4127, 3, FALSE))</f>
        <v/>
      </c>
      <c r="F451" s="138"/>
      <c r="G451" s="120"/>
      <c r="H451" s="120"/>
      <c r="I451" s="120"/>
      <c r="J451" s="120"/>
      <c r="K451" s="139"/>
      <c r="L451" s="168"/>
      <c r="M451" s="139"/>
      <c r="N451" s="139"/>
      <c r="O451" s="242">
        <f t="shared" si="145"/>
        <v>0</v>
      </c>
      <c r="P451" s="139"/>
      <c r="Q451" s="242">
        <f t="shared" si="154"/>
        <v>0</v>
      </c>
      <c r="R451" s="242" t="str">
        <f t="shared" si="155"/>
        <v>-</v>
      </c>
      <c r="S451" s="140"/>
      <c r="T451" s="141"/>
      <c r="U451" s="120"/>
      <c r="V451" s="139"/>
      <c r="W451" s="166"/>
      <c r="X451" s="243">
        <f t="shared" si="156"/>
        <v>0</v>
      </c>
      <c r="Y451" s="140"/>
      <c r="Z451" s="141"/>
      <c r="AA451" s="139"/>
      <c r="AB451" s="120"/>
      <c r="AC451" s="139"/>
      <c r="AD451" s="166"/>
      <c r="AE451" s="243">
        <f t="shared" si="157"/>
        <v>0</v>
      </c>
      <c r="AF451" s="142"/>
      <c r="AG451" s="137"/>
      <c r="AH451" s="65"/>
      <c r="AI451" s="241" t="str">
        <f>IF(ISBLANK(AH451), "", VLOOKUP(AH451, Z!$A$2:$C$4127, 3, FALSE))</f>
        <v/>
      </c>
      <c r="AJ451" s="143"/>
      <c r="AK451" s="244">
        <f t="shared" si="158"/>
        <v>0</v>
      </c>
      <c r="AL451" s="232"/>
      <c r="AM451" s="242">
        <f t="shared" si="159"/>
        <v>0</v>
      </c>
      <c r="AN451" s="228">
        <f>15</f>
        <v>15</v>
      </c>
      <c r="AO451" s="228">
        <v>0.75</v>
      </c>
      <c r="AP451" s="242" t="str">
        <f t="shared" si="160"/>
        <v>-</v>
      </c>
      <c r="AQ451" s="242" t="str">
        <f t="shared" si="161"/>
        <v>-</v>
      </c>
      <c r="AR451" s="245" t="str" cm="1">
        <f t="array" ref="AR451">IF($AM$20="A",
IFERROR(INDEX($BZ$33:$CC$35, $BQ451,), "-"),
IFERROR(INDEX(($BZ$26:$CC$28,$BZ$29:$CC$31), $BQ451, , $BR451), "-"))</f>
        <v>-</v>
      </c>
      <c r="AS451" s="245"/>
      <c r="AT451" s="245"/>
      <c r="AU451" s="245"/>
      <c r="AV451" s="246" t="str" cm="1">
        <f t="array" ref="AV451">IF($AM$20="A",
IFERROR(INDEX($CE$33:$CE$35, $BQ451), "-"),
IFERROR(INDEX(($CE$26:$CE$28, $CE$29:$CE$31), $BQ451, , $BR451), "-"))</f>
        <v>-</v>
      </c>
      <c r="AW451" s="242" t="str">
        <f t="shared" si="162"/>
        <v>-</v>
      </c>
      <c r="AX451" s="242" t="str">
        <f t="shared" si="146"/>
        <v>-</v>
      </c>
      <c r="AY451" s="242" t="str">
        <f t="shared" si="146"/>
        <v>-</v>
      </c>
      <c r="AZ451" s="242" t="str">
        <f t="shared" si="146"/>
        <v>-</v>
      </c>
      <c r="BA451" s="242" t="str">
        <f t="shared" si="163"/>
        <v>-</v>
      </c>
      <c r="BB451" s="242" t="str">
        <f t="shared" si="147"/>
        <v>-</v>
      </c>
      <c r="BC451" s="242" t="str">
        <f t="shared" si="147"/>
        <v>-</v>
      </c>
      <c r="BD451" s="242" t="str">
        <f t="shared" si="147"/>
        <v>-</v>
      </c>
      <c r="BE451" s="242" t="str">
        <f t="shared" si="164"/>
        <v>-</v>
      </c>
      <c r="BF451" s="242" t="str">
        <f t="shared" si="148"/>
        <v>-</v>
      </c>
      <c r="BG451" s="242" t="str">
        <f t="shared" si="148"/>
        <v>-</v>
      </c>
      <c r="BH451" s="242" t="str">
        <f t="shared" si="148"/>
        <v>-</v>
      </c>
      <c r="BI451" s="242" t="str">
        <f t="shared" si="165"/>
        <v>-</v>
      </c>
      <c r="BJ451" s="242" t="str">
        <f t="shared" si="149"/>
        <v>-</v>
      </c>
      <c r="BK451" s="242" t="str">
        <f t="shared" si="149"/>
        <v>-</v>
      </c>
      <c r="BL451" s="242" t="str">
        <f t="shared" si="149"/>
        <v>-</v>
      </c>
      <c r="BM451" s="245" t="str" cm="1">
        <f t="array" ref="BM451">IFERROR(INDEX($CD$38:$CD$41, $BT451), "-")</f>
        <v>-</v>
      </c>
      <c r="BN451" s="242" t="str" cm="1">
        <f t="array" ref="BN451">IFERROR(INDEX($CD$38:$CD$41, $BS451), "-")</f>
        <v>-</v>
      </c>
      <c r="BO451" s="242">
        <f t="shared" si="166"/>
        <v>0</v>
      </c>
      <c r="BP451" s="242">
        <f t="shared" si="167"/>
        <v>0</v>
      </c>
      <c r="BQ451" s="247" t="str">
        <f t="shared" si="150"/>
        <v>-</v>
      </c>
      <c r="BR451" s="247" t="str">
        <f t="shared" si="151"/>
        <v>-</v>
      </c>
      <c r="BS451" s="247" t="str">
        <f t="shared" si="152"/>
        <v>-</v>
      </c>
      <c r="BT451" s="247" t="str">
        <f t="shared" si="153"/>
        <v>-</v>
      </c>
      <c r="BU451" s="247">
        <f t="shared" si="168"/>
        <v>0</v>
      </c>
      <c r="BV451" s="247" t="str">
        <f t="shared" si="169"/>
        <v>-</v>
      </c>
      <c r="BW451" s="232"/>
      <c r="CF451" s="232"/>
    </row>
    <row r="452" spans="1:84" ht="12.75" customHeight="1" x14ac:dyDescent="0.2">
      <c r="A452" s="240"/>
      <c r="B452" s="228">
        <v>429</v>
      </c>
      <c r="C452" s="137"/>
      <c r="D452" s="65"/>
      <c r="E452" s="241" t="str">
        <f>IF(ISBLANK(D452), "", VLOOKUP(D452, Z!$A$2:$C$4127, 3, FALSE))</f>
        <v/>
      </c>
      <c r="F452" s="138"/>
      <c r="G452" s="120"/>
      <c r="H452" s="120"/>
      <c r="I452" s="120"/>
      <c r="J452" s="120"/>
      <c r="K452" s="139"/>
      <c r="L452" s="168"/>
      <c r="M452" s="139"/>
      <c r="N452" s="139"/>
      <c r="O452" s="242">
        <f t="shared" si="145"/>
        <v>0</v>
      </c>
      <c r="P452" s="139"/>
      <c r="Q452" s="242">
        <f t="shared" si="154"/>
        <v>0</v>
      </c>
      <c r="R452" s="242" t="str">
        <f t="shared" si="155"/>
        <v>-</v>
      </c>
      <c r="S452" s="140"/>
      <c r="T452" s="141"/>
      <c r="U452" s="120"/>
      <c r="V452" s="139"/>
      <c r="W452" s="166"/>
      <c r="X452" s="243">
        <f t="shared" si="156"/>
        <v>0</v>
      </c>
      <c r="Y452" s="140"/>
      <c r="Z452" s="141"/>
      <c r="AA452" s="139"/>
      <c r="AB452" s="120"/>
      <c r="AC452" s="139"/>
      <c r="AD452" s="166"/>
      <c r="AE452" s="243">
        <f t="shared" si="157"/>
        <v>0</v>
      </c>
      <c r="AF452" s="142"/>
      <c r="AG452" s="137"/>
      <c r="AH452" s="65"/>
      <c r="AI452" s="241" t="str">
        <f>IF(ISBLANK(AH452), "", VLOOKUP(AH452, Z!$A$2:$C$4127, 3, FALSE))</f>
        <v/>
      </c>
      <c r="AJ452" s="143"/>
      <c r="AK452" s="244">
        <f t="shared" si="158"/>
        <v>0</v>
      </c>
      <c r="AL452" s="232"/>
      <c r="AM452" s="242">
        <f t="shared" si="159"/>
        <v>0</v>
      </c>
      <c r="AN452" s="228">
        <f>15</f>
        <v>15</v>
      </c>
      <c r="AO452" s="228">
        <v>0.75</v>
      </c>
      <c r="AP452" s="242" t="str">
        <f t="shared" si="160"/>
        <v>-</v>
      </c>
      <c r="AQ452" s="242" t="str">
        <f t="shared" si="161"/>
        <v>-</v>
      </c>
      <c r="AR452" s="245" t="str" cm="1">
        <f t="array" ref="AR452">IF($AM$20="A",
IFERROR(INDEX($BZ$33:$CC$35, $BQ452,), "-"),
IFERROR(INDEX(($BZ$26:$CC$28,$BZ$29:$CC$31), $BQ452, , $BR452), "-"))</f>
        <v>-</v>
      </c>
      <c r="AS452" s="245"/>
      <c r="AT452" s="245"/>
      <c r="AU452" s="245"/>
      <c r="AV452" s="246" t="str" cm="1">
        <f t="array" ref="AV452">IF($AM$20="A",
IFERROR(INDEX($CE$33:$CE$35, $BQ452), "-"),
IFERROR(INDEX(($CE$26:$CE$28, $CE$29:$CE$31), $BQ452, , $BR452), "-"))</f>
        <v>-</v>
      </c>
      <c r="AW452" s="242" t="str">
        <f t="shared" si="162"/>
        <v>-</v>
      </c>
      <c r="AX452" s="242" t="str">
        <f t="shared" si="146"/>
        <v>-</v>
      </c>
      <c r="AY452" s="242" t="str">
        <f t="shared" si="146"/>
        <v>-</v>
      </c>
      <c r="AZ452" s="242" t="str">
        <f t="shared" si="146"/>
        <v>-</v>
      </c>
      <c r="BA452" s="242" t="str">
        <f t="shared" si="163"/>
        <v>-</v>
      </c>
      <c r="BB452" s="242" t="str">
        <f t="shared" si="147"/>
        <v>-</v>
      </c>
      <c r="BC452" s="242" t="str">
        <f t="shared" si="147"/>
        <v>-</v>
      </c>
      <c r="BD452" s="242" t="str">
        <f t="shared" si="147"/>
        <v>-</v>
      </c>
      <c r="BE452" s="242" t="str">
        <f t="shared" si="164"/>
        <v>-</v>
      </c>
      <c r="BF452" s="242" t="str">
        <f t="shared" si="148"/>
        <v>-</v>
      </c>
      <c r="BG452" s="242" t="str">
        <f t="shared" si="148"/>
        <v>-</v>
      </c>
      <c r="BH452" s="242" t="str">
        <f t="shared" si="148"/>
        <v>-</v>
      </c>
      <c r="BI452" s="242" t="str">
        <f t="shared" si="165"/>
        <v>-</v>
      </c>
      <c r="BJ452" s="242" t="str">
        <f t="shared" si="149"/>
        <v>-</v>
      </c>
      <c r="BK452" s="242" t="str">
        <f t="shared" si="149"/>
        <v>-</v>
      </c>
      <c r="BL452" s="242" t="str">
        <f t="shared" si="149"/>
        <v>-</v>
      </c>
      <c r="BM452" s="245" t="str" cm="1">
        <f t="array" ref="BM452">IFERROR(INDEX($CD$38:$CD$41, $BT452), "-")</f>
        <v>-</v>
      </c>
      <c r="BN452" s="242" t="str" cm="1">
        <f t="array" ref="BN452">IFERROR(INDEX($CD$38:$CD$41, $BS452), "-")</f>
        <v>-</v>
      </c>
      <c r="BO452" s="242">
        <f t="shared" si="166"/>
        <v>0</v>
      </c>
      <c r="BP452" s="242">
        <f t="shared" si="167"/>
        <v>0</v>
      </c>
      <c r="BQ452" s="247" t="str">
        <f t="shared" si="150"/>
        <v>-</v>
      </c>
      <c r="BR452" s="247" t="str">
        <f t="shared" si="151"/>
        <v>-</v>
      </c>
      <c r="BS452" s="247" t="str">
        <f t="shared" si="152"/>
        <v>-</v>
      </c>
      <c r="BT452" s="247" t="str">
        <f t="shared" si="153"/>
        <v>-</v>
      </c>
      <c r="BU452" s="247">
        <f t="shared" si="168"/>
        <v>0</v>
      </c>
      <c r="BV452" s="247" t="str">
        <f t="shared" si="169"/>
        <v>-</v>
      </c>
      <c r="BW452" s="232"/>
      <c r="CF452" s="232"/>
    </row>
    <row r="453" spans="1:84" ht="12.75" customHeight="1" x14ac:dyDescent="0.2">
      <c r="A453" s="240"/>
      <c r="B453" s="228">
        <v>430</v>
      </c>
      <c r="C453" s="137"/>
      <c r="D453" s="65"/>
      <c r="E453" s="241" t="str">
        <f>IF(ISBLANK(D453), "", VLOOKUP(D453, Z!$A$2:$C$4127, 3, FALSE))</f>
        <v/>
      </c>
      <c r="F453" s="138"/>
      <c r="G453" s="120"/>
      <c r="H453" s="120"/>
      <c r="I453" s="120"/>
      <c r="J453" s="120"/>
      <c r="K453" s="139"/>
      <c r="L453" s="168"/>
      <c r="M453" s="139"/>
      <c r="N453" s="139"/>
      <c r="O453" s="242">
        <f t="shared" si="145"/>
        <v>0</v>
      </c>
      <c r="P453" s="139"/>
      <c r="Q453" s="242">
        <f t="shared" si="154"/>
        <v>0</v>
      </c>
      <c r="R453" s="242" t="str">
        <f t="shared" si="155"/>
        <v>-</v>
      </c>
      <c r="S453" s="140"/>
      <c r="T453" s="141"/>
      <c r="U453" s="120"/>
      <c r="V453" s="139"/>
      <c r="W453" s="166"/>
      <c r="X453" s="243">
        <f t="shared" si="156"/>
        <v>0</v>
      </c>
      <c r="Y453" s="140"/>
      <c r="Z453" s="141"/>
      <c r="AA453" s="139"/>
      <c r="AB453" s="120"/>
      <c r="AC453" s="139"/>
      <c r="AD453" s="166"/>
      <c r="AE453" s="243">
        <f t="shared" si="157"/>
        <v>0</v>
      </c>
      <c r="AF453" s="142"/>
      <c r="AG453" s="137"/>
      <c r="AH453" s="65"/>
      <c r="AI453" s="241" t="str">
        <f>IF(ISBLANK(AH453), "", VLOOKUP(AH453, Z!$A$2:$C$4127, 3, FALSE))</f>
        <v/>
      </c>
      <c r="AJ453" s="143"/>
      <c r="AK453" s="244">
        <f t="shared" si="158"/>
        <v>0</v>
      </c>
      <c r="AL453" s="232"/>
      <c r="AM453" s="242">
        <f t="shared" si="159"/>
        <v>0</v>
      </c>
      <c r="AN453" s="228">
        <f>15</f>
        <v>15</v>
      </c>
      <c r="AO453" s="228">
        <v>0.75</v>
      </c>
      <c r="AP453" s="242" t="str">
        <f t="shared" si="160"/>
        <v>-</v>
      </c>
      <c r="AQ453" s="242" t="str">
        <f t="shared" si="161"/>
        <v>-</v>
      </c>
      <c r="AR453" s="245" t="str" cm="1">
        <f t="array" ref="AR453">IF($AM$20="A",
IFERROR(INDEX($BZ$33:$CC$35, $BQ453,), "-"),
IFERROR(INDEX(($BZ$26:$CC$28,$BZ$29:$CC$31), $BQ453, , $BR453), "-"))</f>
        <v>-</v>
      </c>
      <c r="AS453" s="245"/>
      <c r="AT453" s="245"/>
      <c r="AU453" s="245"/>
      <c r="AV453" s="246" t="str" cm="1">
        <f t="array" ref="AV453">IF($AM$20="A",
IFERROR(INDEX($CE$33:$CE$35, $BQ453), "-"),
IFERROR(INDEX(($CE$26:$CE$28, $CE$29:$CE$31), $BQ453, , $BR453), "-"))</f>
        <v>-</v>
      </c>
      <c r="AW453" s="242" t="str">
        <f t="shared" si="162"/>
        <v>-</v>
      </c>
      <c r="AX453" s="242" t="str">
        <f t="shared" si="146"/>
        <v>-</v>
      </c>
      <c r="AY453" s="242" t="str">
        <f t="shared" si="146"/>
        <v>-</v>
      </c>
      <c r="AZ453" s="242" t="str">
        <f t="shared" si="146"/>
        <v>-</v>
      </c>
      <c r="BA453" s="242" t="str">
        <f t="shared" si="163"/>
        <v>-</v>
      </c>
      <c r="BB453" s="242" t="str">
        <f t="shared" si="147"/>
        <v>-</v>
      </c>
      <c r="BC453" s="242" t="str">
        <f t="shared" si="147"/>
        <v>-</v>
      </c>
      <c r="BD453" s="242" t="str">
        <f t="shared" si="147"/>
        <v>-</v>
      </c>
      <c r="BE453" s="242" t="str">
        <f t="shared" si="164"/>
        <v>-</v>
      </c>
      <c r="BF453" s="242" t="str">
        <f t="shared" si="148"/>
        <v>-</v>
      </c>
      <c r="BG453" s="242" t="str">
        <f t="shared" si="148"/>
        <v>-</v>
      </c>
      <c r="BH453" s="242" t="str">
        <f t="shared" si="148"/>
        <v>-</v>
      </c>
      <c r="BI453" s="242" t="str">
        <f t="shared" si="165"/>
        <v>-</v>
      </c>
      <c r="BJ453" s="242" t="str">
        <f t="shared" si="149"/>
        <v>-</v>
      </c>
      <c r="BK453" s="242" t="str">
        <f t="shared" si="149"/>
        <v>-</v>
      </c>
      <c r="BL453" s="242" t="str">
        <f t="shared" si="149"/>
        <v>-</v>
      </c>
      <c r="BM453" s="245" t="str" cm="1">
        <f t="array" ref="BM453">IFERROR(INDEX($CD$38:$CD$41, $BT453), "-")</f>
        <v>-</v>
      </c>
      <c r="BN453" s="242" t="str" cm="1">
        <f t="array" ref="BN453">IFERROR(INDEX($CD$38:$CD$41, $BS453), "-")</f>
        <v>-</v>
      </c>
      <c r="BO453" s="242">
        <f t="shared" si="166"/>
        <v>0</v>
      </c>
      <c r="BP453" s="242">
        <f t="shared" si="167"/>
        <v>0</v>
      </c>
      <c r="BQ453" s="247" t="str">
        <f t="shared" si="150"/>
        <v>-</v>
      </c>
      <c r="BR453" s="247" t="str">
        <f t="shared" si="151"/>
        <v>-</v>
      </c>
      <c r="BS453" s="247" t="str">
        <f t="shared" si="152"/>
        <v>-</v>
      </c>
      <c r="BT453" s="247" t="str">
        <f t="shared" si="153"/>
        <v>-</v>
      </c>
      <c r="BU453" s="247">
        <f t="shared" si="168"/>
        <v>0</v>
      </c>
      <c r="BV453" s="247" t="str">
        <f t="shared" si="169"/>
        <v>-</v>
      </c>
      <c r="BW453" s="232"/>
      <c r="CF453" s="232"/>
    </row>
    <row r="454" spans="1:84" ht="12.75" customHeight="1" x14ac:dyDescent="0.2">
      <c r="A454" s="240"/>
      <c r="B454" s="228">
        <v>431</v>
      </c>
      <c r="C454" s="137"/>
      <c r="D454" s="65"/>
      <c r="E454" s="241" t="str">
        <f>IF(ISBLANK(D454), "", VLOOKUP(D454, Z!$A$2:$C$4127, 3, FALSE))</f>
        <v/>
      </c>
      <c r="F454" s="138"/>
      <c r="G454" s="120"/>
      <c r="H454" s="120"/>
      <c r="I454" s="120"/>
      <c r="J454" s="120"/>
      <c r="K454" s="139"/>
      <c r="L454" s="168"/>
      <c r="M454" s="139"/>
      <c r="N454" s="139"/>
      <c r="O454" s="242">
        <f t="shared" si="145"/>
        <v>0</v>
      </c>
      <c r="P454" s="139"/>
      <c r="Q454" s="242">
        <f t="shared" si="154"/>
        <v>0</v>
      </c>
      <c r="R454" s="242" t="str">
        <f t="shared" si="155"/>
        <v>-</v>
      </c>
      <c r="S454" s="140"/>
      <c r="T454" s="141"/>
      <c r="U454" s="120"/>
      <c r="V454" s="139"/>
      <c r="W454" s="166"/>
      <c r="X454" s="243">
        <f t="shared" si="156"/>
        <v>0</v>
      </c>
      <c r="Y454" s="140"/>
      <c r="Z454" s="141"/>
      <c r="AA454" s="139"/>
      <c r="AB454" s="120"/>
      <c r="AC454" s="139"/>
      <c r="AD454" s="166"/>
      <c r="AE454" s="243">
        <f t="shared" si="157"/>
        <v>0</v>
      </c>
      <c r="AF454" s="142"/>
      <c r="AG454" s="137"/>
      <c r="AH454" s="65"/>
      <c r="AI454" s="241" t="str">
        <f>IF(ISBLANK(AH454), "", VLOOKUP(AH454, Z!$A$2:$C$4127, 3, FALSE))</f>
        <v/>
      </c>
      <c r="AJ454" s="143"/>
      <c r="AK454" s="244">
        <f t="shared" si="158"/>
        <v>0</v>
      </c>
      <c r="AL454" s="232"/>
      <c r="AM454" s="242">
        <f t="shared" si="159"/>
        <v>0</v>
      </c>
      <c r="AN454" s="228">
        <f>15</f>
        <v>15</v>
      </c>
      <c r="AO454" s="228">
        <v>0.75</v>
      </c>
      <c r="AP454" s="242" t="str">
        <f t="shared" si="160"/>
        <v>-</v>
      </c>
      <c r="AQ454" s="242" t="str">
        <f t="shared" si="161"/>
        <v>-</v>
      </c>
      <c r="AR454" s="245" t="str" cm="1">
        <f t="array" ref="AR454">IF($AM$20="A",
IFERROR(INDEX($BZ$33:$CC$35, $BQ454,), "-"),
IFERROR(INDEX(($BZ$26:$CC$28,$BZ$29:$CC$31), $BQ454, , $BR454), "-"))</f>
        <v>-</v>
      </c>
      <c r="AS454" s="245"/>
      <c r="AT454" s="245"/>
      <c r="AU454" s="245"/>
      <c r="AV454" s="246" t="str" cm="1">
        <f t="array" ref="AV454">IF($AM$20="A",
IFERROR(INDEX($CE$33:$CE$35, $BQ454), "-"),
IFERROR(INDEX(($CE$26:$CE$28, $CE$29:$CE$31), $BQ454, , $BR454), "-"))</f>
        <v>-</v>
      </c>
      <c r="AW454" s="242" t="str">
        <f t="shared" si="162"/>
        <v>-</v>
      </c>
      <c r="AX454" s="242" t="str">
        <f t="shared" si="146"/>
        <v>-</v>
      </c>
      <c r="AY454" s="242" t="str">
        <f t="shared" si="146"/>
        <v>-</v>
      </c>
      <c r="AZ454" s="242" t="str">
        <f t="shared" si="146"/>
        <v>-</v>
      </c>
      <c r="BA454" s="242" t="str">
        <f t="shared" si="163"/>
        <v>-</v>
      </c>
      <c r="BB454" s="242" t="str">
        <f t="shared" si="147"/>
        <v>-</v>
      </c>
      <c r="BC454" s="242" t="str">
        <f t="shared" si="147"/>
        <v>-</v>
      </c>
      <c r="BD454" s="242" t="str">
        <f t="shared" si="147"/>
        <v>-</v>
      </c>
      <c r="BE454" s="242" t="str">
        <f t="shared" si="164"/>
        <v>-</v>
      </c>
      <c r="BF454" s="242" t="str">
        <f t="shared" si="148"/>
        <v>-</v>
      </c>
      <c r="BG454" s="242" t="str">
        <f t="shared" si="148"/>
        <v>-</v>
      </c>
      <c r="BH454" s="242" t="str">
        <f t="shared" si="148"/>
        <v>-</v>
      </c>
      <c r="BI454" s="242" t="str">
        <f t="shared" si="165"/>
        <v>-</v>
      </c>
      <c r="BJ454" s="242" t="str">
        <f t="shared" si="149"/>
        <v>-</v>
      </c>
      <c r="BK454" s="242" t="str">
        <f t="shared" si="149"/>
        <v>-</v>
      </c>
      <c r="BL454" s="242" t="str">
        <f t="shared" si="149"/>
        <v>-</v>
      </c>
      <c r="BM454" s="245" t="str" cm="1">
        <f t="array" ref="BM454">IFERROR(INDEX($CD$38:$CD$41, $BT454), "-")</f>
        <v>-</v>
      </c>
      <c r="BN454" s="242" t="str" cm="1">
        <f t="array" ref="BN454">IFERROR(INDEX($CD$38:$CD$41, $BS454), "-")</f>
        <v>-</v>
      </c>
      <c r="BO454" s="242">
        <f t="shared" si="166"/>
        <v>0</v>
      </c>
      <c r="BP454" s="242">
        <f t="shared" si="167"/>
        <v>0</v>
      </c>
      <c r="BQ454" s="247" t="str">
        <f t="shared" si="150"/>
        <v>-</v>
      </c>
      <c r="BR454" s="247" t="str">
        <f t="shared" si="151"/>
        <v>-</v>
      </c>
      <c r="BS454" s="247" t="str">
        <f t="shared" si="152"/>
        <v>-</v>
      </c>
      <c r="BT454" s="247" t="str">
        <f t="shared" si="153"/>
        <v>-</v>
      </c>
      <c r="BU454" s="247">
        <f t="shared" si="168"/>
        <v>0</v>
      </c>
      <c r="BV454" s="247" t="str">
        <f t="shared" si="169"/>
        <v>-</v>
      </c>
      <c r="BW454" s="232"/>
      <c r="CF454" s="232"/>
    </row>
    <row r="455" spans="1:84" ht="12.75" customHeight="1" x14ac:dyDescent="0.2">
      <c r="A455" s="240"/>
      <c r="B455" s="228">
        <v>432</v>
      </c>
      <c r="C455" s="137"/>
      <c r="D455" s="65"/>
      <c r="E455" s="241" t="str">
        <f>IF(ISBLANK(D455), "", VLOOKUP(D455, Z!$A$2:$C$4127, 3, FALSE))</f>
        <v/>
      </c>
      <c r="F455" s="138"/>
      <c r="G455" s="120"/>
      <c r="H455" s="120"/>
      <c r="I455" s="120"/>
      <c r="J455" s="120"/>
      <c r="K455" s="139"/>
      <c r="L455" s="168"/>
      <c r="M455" s="139"/>
      <c r="N455" s="139"/>
      <c r="O455" s="242">
        <f t="shared" si="145"/>
        <v>0</v>
      </c>
      <c r="P455" s="139"/>
      <c r="Q455" s="242">
        <f t="shared" si="154"/>
        <v>0</v>
      </c>
      <c r="R455" s="242" t="str">
        <f t="shared" si="155"/>
        <v>-</v>
      </c>
      <c r="S455" s="140"/>
      <c r="T455" s="141"/>
      <c r="U455" s="120"/>
      <c r="V455" s="139"/>
      <c r="W455" s="166"/>
      <c r="X455" s="243">
        <f t="shared" si="156"/>
        <v>0</v>
      </c>
      <c r="Y455" s="140"/>
      <c r="Z455" s="141"/>
      <c r="AA455" s="139"/>
      <c r="AB455" s="120"/>
      <c r="AC455" s="139"/>
      <c r="AD455" s="166"/>
      <c r="AE455" s="243">
        <f t="shared" si="157"/>
        <v>0</v>
      </c>
      <c r="AF455" s="142"/>
      <c r="AG455" s="137"/>
      <c r="AH455" s="65"/>
      <c r="AI455" s="241" t="str">
        <f>IF(ISBLANK(AH455), "", VLOOKUP(AH455, Z!$A$2:$C$4127, 3, FALSE))</f>
        <v/>
      </c>
      <c r="AJ455" s="143"/>
      <c r="AK455" s="244">
        <f t="shared" si="158"/>
        <v>0</v>
      </c>
      <c r="AL455" s="232"/>
      <c r="AM455" s="242">
        <f t="shared" si="159"/>
        <v>0</v>
      </c>
      <c r="AN455" s="228">
        <f>15</f>
        <v>15</v>
      </c>
      <c r="AO455" s="228">
        <v>0.75</v>
      </c>
      <c r="AP455" s="242" t="str">
        <f t="shared" si="160"/>
        <v>-</v>
      </c>
      <c r="AQ455" s="242" t="str">
        <f t="shared" si="161"/>
        <v>-</v>
      </c>
      <c r="AR455" s="245" t="str" cm="1">
        <f t="array" ref="AR455">IF($AM$20="A",
IFERROR(INDEX($BZ$33:$CC$35, $BQ455,), "-"),
IFERROR(INDEX(($BZ$26:$CC$28,$BZ$29:$CC$31), $BQ455, , $BR455), "-"))</f>
        <v>-</v>
      </c>
      <c r="AS455" s="245"/>
      <c r="AT455" s="245"/>
      <c r="AU455" s="245"/>
      <c r="AV455" s="246" t="str" cm="1">
        <f t="array" ref="AV455">IF($AM$20="A",
IFERROR(INDEX($CE$33:$CE$35, $BQ455), "-"),
IFERROR(INDEX(($CE$26:$CE$28, $CE$29:$CE$31), $BQ455, , $BR455), "-"))</f>
        <v>-</v>
      </c>
      <c r="AW455" s="242" t="str">
        <f t="shared" si="162"/>
        <v>-</v>
      </c>
      <c r="AX455" s="242" t="str">
        <f t="shared" si="146"/>
        <v>-</v>
      </c>
      <c r="AY455" s="242" t="str">
        <f t="shared" si="146"/>
        <v>-</v>
      </c>
      <c r="AZ455" s="242" t="str">
        <f t="shared" si="146"/>
        <v>-</v>
      </c>
      <c r="BA455" s="242" t="str">
        <f t="shared" si="163"/>
        <v>-</v>
      </c>
      <c r="BB455" s="242" t="str">
        <f t="shared" si="147"/>
        <v>-</v>
      </c>
      <c r="BC455" s="242" t="str">
        <f t="shared" si="147"/>
        <v>-</v>
      </c>
      <c r="BD455" s="242" t="str">
        <f t="shared" si="147"/>
        <v>-</v>
      </c>
      <c r="BE455" s="242" t="str">
        <f t="shared" si="164"/>
        <v>-</v>
      </c>
      <c r="BF455" s="242" t="str">
        <f t="shared" si="148"/>
        <v>-</v>
      </c>
      <c r="BG455" s="242" t="str">
        <f t="shared" si="148"/>
        <v>-</v>
      </c>
      <c r="BH455" s="242" t="str">
        <f t="shared" si="148"/>
        <v>-</v>
      </c>
      <c r="BI455" s="242" t="str">
        <f t="shared" si="165"/>
        <v>-</v>
      </c>
      <c r="BJ455" s="242" t="str">
        <f t="shared" si="149"/>
        <v>-</v>
      </c>
      <c r="BK455" s="242" t="str">
        <f t="shared" si="149"/>
        <v>-</v>
      </c>
      <c r="BL455" s="242" t="str">
        <f t="shared" si="149"/>
        <v>-</v>
      </c>
      <c r="BM455" s="245" t="str" cm="1">
        <f t="array" ref="BM455">IFERROR(INDEX($CD$38:$CD$41, $BT455), "-")</f>
        <v>-</v>
      </c>
      <c r="BN455" s="242" t="str" cm="1">
        <f t="array" ref="BN455">IFERROR(INDEX($CD$38:$CD$41, $BS455), "-")</f>
        <v>-</v>
      </c>
      <c r="BO455" s="242">
        <f t="shared" si="166"/>
        <v>0</v>
      </c>
      <c r="BP455" s="242">
        <f t="shared" si="167"/>
        <v>0</v>
      </c>
      <c r="BQ455" s="247" t="str">
        <f t="shared" si="150"/>
        <v>-</v>
      </c>
      <c r="BR455" s="247" t="str">
        <f t="shared" si="151"/>
        <v>-</v>
      </c>
      <c r="BS455" s="247" t="str">
        <f t="shared" si="152"/>
        <v>-</v>
      </c>
      <c r="BT455" s="247" t="str">
        <f t="shared" si="153"/>
        <v>-</v>
      </c>
      <c r="BU455" s="247">
        <f t="shared" si="168"/>
        <v>0</v>
      </c>
      <c r="BV455" s="247" t="str">
        <f t="shared" si="169"/>
        <v>-</v>
      </c>
      <c r="BW455" s="232"/>
      <c r="CF455" s="232"/>
    </row>
    <row r="456" spans="1:84" ht="12.75" customHeight="1" x14ac:dyDescent="0.2">
      <c r="A456" s="240"/>
      <c r="B456" s="228">
        <v>433</v>
      </c>
      <c r="C456" s="137"/>
      <c r="D456" s="65"/>
      <c r="E456" s="241" t="str">
        <f>IF(ISBLANK(D456), "", VLOOKUP(D456, Z!$A$2:$C$4127, 3, FALSE))</f>
        <v/>
      </c>
      <c r="F456" s="138"/>
      <c r="G456" s="120"/>
      <c r="H456" s="120"/>
      <c r="I456" s="120"/>
      <c r="J456" s="120"/>
      <c r="K456" s="139"/>
      <c r="L456" s="168"/>
      <c r="M456" s="139"/>
      <c r="N456" s="139"/>
      <c r="O456" s="242">
        <f t="shared" si="145"/>
        <v>0</v>
      </c>
      <c r="P456" s="139"/>
      <c r="Q456" s="242">
        <f t="shared" si="154"/>
        <v>0</v>
      </c>
      <c r="R456" s="242" t="str">
        <f t="shared" si="155"/>
        <v>-</v>
      </c>
      <c r="S456" s="140"/>
      <c r="T456" s="141"/>
      <c r="U456" s="120"/>
      <c r="V456" s="139"/>
      <c r="W456" s="166"/>
      <c r="X456" s="243">
        <f t="shared" si="156"/>
        <v>0</v>
      </c>
      <c r="Y456" s="140"/>
      <c r="Z456" s="141"/>
      <c r="AA456" s="139"/>
      <c r="AB456" s="120"/>
      <c r="AC456" s="139"/>
      <c r="AD456" s="166"/>
      <c r="AE456" s="243">
        <f t="shared" si="157"/>
        <v>0</v>
      </c>
      <c r="AF456" s="142"/>
      <c r="AG456" s="137"/>
      <c r="AH456" s="65"/>
      <c r="AI456" s="241" t="str">
        <f>IF(ISBLANK(AH456), "", VLOOKUP(AH456, Z!$A$2:$C$4127, 3, FALSE))</f>
        <v/>
      </c>
      <c r="AJ456" s="143"/>
      <c r="AK456" s="244">
        <f t="shared" si="158"/>
        <v>0</v>
      </c>
      <c r="AL456" s="232"/>
      <c r="AM456" s="242">
        <f t="shared" si="159"/>
        <v>0</v>
      </c>
      <c r="AN456" s="228">
        <f>15</f>
        <v>15</v>
      </c>
      <c r="AO456" s="228">
        <v>0.75</v>
      </c>
      <c r="AP456" s="242" t="str">
        <f t="shared" si="160"/>
        <v>-</v>
      </c>
      <c r="AQ456" s="242" t="str">
        <f t="shared" si="161"/>
        <v>-</v>
      </c>
      <c r="AR456" s="245" t="str" cm="1">
        <f t="array" ref="AR456">IF($AM$20="A",
IFERROR(INDEX($BZ$33:$CC$35, $BQ456,), "-"),
IFERROR(INDEX(($BZ$26:$CC$28,$BZ$29:$CC$31), $BQ456, , $BR456), "-"))</f>
        <v>-</v>
      </c>
      <c r="AS456" s="245"/>
      <c r="AT456" s="245"/>
      <c r="AU456" s="245"/>
      <c r="AV456" s="246" t="str" cm="1">
        <f t="array" ref="AV456">IF($AM$20="A",
IFERROR(INDEX($CE$33:$CE$35, $BQ456), "-"),
IFERROR(INDEX(($CE$26:$CE$28, $CE$29:$CE$31), $BQ456, , $BR456), "-"))</f>
        <v>-</v>
      </c>
      <c r="AW456" s="242" t="str">
        <f t="shared" si="162"/>
        <v>-</v>
      </c>
      <c r="AX456" s="242" t="str">
        <f t="shared" si="146"/>
        <v>-</v>
      </c>
      <c r="AY456" s="242" t="str">
        <f t="shared" si="146"/>
        <v>-</v>
      </c>
      <c r="AZ456" s="242" t="str">
        <f t="shared" si="146"/>
        <v>-</v>
      </c>
      <c r="BA456" s="242" t="str">
        <f t="shared" si="163"/>
        <v>-</v>
      </c>
      <c r="BB456" s="242" t="str">
        <f t="shared" si="147"/>
        <v>-</v>
      </c>
      <c r="BC456" s="242" t="str">
        <f t="shared" si="147"/>
        <v>-</v>
      </c>
      <c r="BD456" s="242" t="str">
        <f t="shared" si="147"/>
        <v>-</v>
      </c>
      <c r="BE456" s="242" t="str">
        <f t="shared" si="164"/>
        <v>-</v>
      </c>
      <c r="BF456" s="242" t="str">
        <f t="shared" si="148"/>
        <v>-</v>
      </c>
      <c r="BG456" s="242" t="str">
        <f t="shared" si="148"/>
        <v>-</v>
      </c>
      <c r="BH456" s="242" t="str">
        <f t="shared" si="148"/>
        <v>-</v>
      </c>
      <c r="BI456" s="242" t="str">
        <f t="shared" si="165"/>
        <v>-</v>
      </c>
      <c r="BJ456" s="242" t="str">
        <f t="shared" si="149"/>
        <v>-</v>
      </c>
      <c r="BK456" s="242" t="str">
        <f t="shared" si="149"/>
        <v>-</v>
      </c>
      <c r="BL456" s="242" t="str">
        <f t="shared" si="149"/>
        <v>-</v>
      </c>
      <c r="BM456" s="245" t="str" cm="1">
        <f t="array" ref="BM456">IFERROR(INDEX($CD$38:$CD$41, $BT456), "-")</f>
        <v>-</v>
      </c>
      <c r="BN456" s="242" t="str" cm="1">
        <f t="array" ref="BN456">IFERROR(INDEX($CD$38:$CD$41, $BS456), "-")</f>
        <v>-</v>
      </c>
      <c r="BO456" s="242">
        <f t="shared" si="166"/>
        <v>0</v>
      </c>
      <c r="BP456" s="242">
        <f t="shared" si="167"/>
        <v>0</v>
      </c>
      <c r="BQ456" s="247" t="str">
        <f t="shared" si="150"/>
        <v>-</v>
      </c>
      <c r="BR456" s="247" t="str">
        <f t="shared" si="151"/>
        <v>-</v>
      </c>
      <c r="BS456" s="247" t="str">
        <f t="shared" si="152"/>
        <v>-</v>
      </c>
      <c r="BT456" s="247" t="str">
        <f t="shared" si="153"/>
        <v>-</v>
      </c>
      <c r="BU456" s="247">
        <f t="shared" si="168"/>
        <v>0</v>
      </c>
      <c r="BV456" s="247" t="str">
        <f t="shared" si="169"/>
        <v>-</v>
      </c>
      <c r="BW456" s="232"/>
      <c r="CF456" s="232"/>
    </row>
    <row r="457" spans="1:84" ht="12.75" customHeight="1" x14ac:dyDescent="0.2">
      <c r="A457" s="240"/>
      <c r="B457" s="228">
        <v>434</v>
      </c>
      <c r="C457" s="137"/>
      <c r="D457" s="65"/>
      <c r="E457" s="241" t="str">
        <f>IF(ISBLANK(D457), "", VLOOKUP(D457, Z!$A$2:$C$4127, 3, FALSE))</f>
        <v/>
      </c>
      <c r="F457" s="138"/>
      <c r="G457" s="120"/>
      <c r="H457" s="120"/>
      <c r="I457" s="120"/>
      <c r="J457" s="120"/>
      <c r="K457" s="139"/>
      <c r="L457" s="168"/>
      <c r="M457" s="139"/>
      <c r="N457" s="139"/>
      <c r="O457" s="242">
        <f t="shared" si="145"/>
        <v>0</v>
      </c>
      <c r="P457" s="139"/>
      <c r="Q457" s="242">
        <f t="shared" si="154"/>
        <v>0</v>
      </c>
      <c r="R457" s="242" t="str">
        <f t="shared" si="155"/>
        <v>-</v>
      </c>
      <c r="S457" s="140"/>
      <c r="T457" s="141"/>
      <c r="U457" s="120"/>
      <c r="V457" s="139"/>
      <c r="W457" s="166"/>
      <c r="X457" s="243">
        <f t="shared" si="156"/>
        <v>0</v>
      </c>
      <c r="Y457" s="140"/>
      <c r="Z457" s="141"/>
      <c r="AA457" s="139"/>
      <c r="AB457" s="120"/>
      <c r="AC457" s="139"/>
      <c r="AD457" s="166"/>
      <c r="AE457" s="243">
        <f t="shared" si="157"/>
        <v>0</v>
      </c>
      <c r="AF457" s="142"/>
      <c r="AG457" s="137"/>
      <c r="AH457" s="65"/>
      <c r="AI457" s="241" t="str">
        <f>IF(ISBLANK(AH457), "", VLOOKUP(AH457, Z!$A$2:$C$4127, 3, FALSE))</f>
        <v/>
      </c>
      <c r="AJ457" s="143"/>
      <c r="AK457" s="244">
        <f t="shared" si="158"/>
        <v>0</v>
      </c>
      <c r="AL457" s="232"/>
      <c r="AM457" s="242">
        <f t="shared" si="159"/>
        <v>0</v>
      </c>
      <c r="AN457" s="228">
        <f>15</f>
        <v>15</v>
      </c>
      <c r="AO457" s="228">
        <v>0.75</v>
      </c>
      <c r="AP457" s="242" t="str">
        <f t="shared" si="160"/>
        <v>-</v>
      </c>
      <c r="AQ457" s="242" t="str">
        <f t="shared" si="161"/>
        <v>-</v>
      </c>
      <c r="AR457" s="245" t="str" cm="1">
        <f t="array" ref="AR457">IF($AM$20="A",
IFERROR(INDEX($BZ$33:$CC$35, $BQ457,), "-"),
IFERROR(INDEX(($BZ$26:$CC$28,$BZ$29:$CC$31), $BQ457, , $BR457), "-"))</f>
        <v>-</v>
      </c>
      <c r="AS457" s="245"/>
      <c r="AT457" s="245"/>
      <c r="AU457" s="245"/>
      <c r="AV457" s="246" t="str" cm="1">
        <f t="array" ref="AV457">IF($AM$20="A",
IFERROR(INDEX($CE$33:$CE$35, $BQ457), "-"),
IFERROR(INDEX(($CE$26:$CE$28, $CE$29:$CE$31), $BQ457, , $BR457), "-"))</f>
        <v>-</v>
      </c>
      <c r="AW457" s="242" t="str">
        <f t="shared" si="162"/>
        <v>-</v>
      </c>
      <c r="AX457" s="242" t="str">
        <f t="shared" si="146"/>
        <v>-</v>
      </c>
      <c r="AY457" s="242" t="str">
        <f t="shared" si="146"/>
        <v>-</v>
      </c>
      <c r="AZ457" s="242" t="str">
        <f t="shared" si="146"/>
        <v>-</v>
      </c>
      <c r="BA457" s="242" t="str">
        <f t="shared" si="163"/>
        <v>-</v>
      </c>
      <c r="BB457" s="242" t="str">
        <f t="shared" si="147"/>
        <v>-</v>
      </c>
      <c r="BC457" s="242" t="str">
        <f t="shared" si="147"/>
        <v>-</v>
      </c>
      <c r="BD457" s="242" t="str">
        <f t="shared" si="147"/>
        <v>-</v>
      </c>
      <c r="BE457" s="242" t="str">
        <f t="shared" si="164"/>
        <v>-</v>
      </c>
      <c r="BF457" s="242" t="str">
        <f t="shared" si="148"/>
        <v>-</v>
      </c>
      <c r="BG457" s="242" t="str">
        <f t="shared" si="148"/>
        <v>-</v>
      </c>
      <c r="BH457" s="242" t="str">
        <f t="shared" si="148"/>
        <v>-</v>
      </c>
      <c r="BI457" s="242" t="str">
        <f t="shared" si="165"/>
        <v>-</v>
      </c>
      <c r="BJ457" s="242" t="str">
        <f t="shared" si="149"/>
        <v>-</v>
      </c>
      <c r="BK457" s="242" t="str">
        <f t="shared" si="149"/>
        <v>-</v>
      </c>
      <c r="BL457" s="242" t="str">
        <f t="shared" si="149"/>
        <v>-</v>
      </c>
      <c r="BM457" s="245" t="str" cm="1">
        <f t="array" ref="BM457">IFERROR(INDEX($CD$38:$CD$41, $BT457), "-")</f>
        <v>-</v>
      </c>
      <c r="BN457" s="242" t="str" cm="1">
        <f t="array" ref="BN457">IFERROR(INDEX($CD$38:$CD$41, $BS457), "-")</f>
        <v>-</v>
      </c>
      <c r="BO457" s="242">
        <f t="shared" si="166"/>
        <v>0</v>
      </c>
      <c r="BP457" s="242">
        <f t="shared" si="167"/>
        <v>0</v>
      </c>
      <c r="BQ457" s="247" t="str">
        <f t="shared" si="150"/>
        <v>-</v>
      </c>
      <c r="BR457" s="247" t="str">
        <f t="shared" si="151"/>
        <v>-</v>
      </c>
      <c r="BS457" s="247" t="str">
        <f t="shared" si="152"/>
        <v>-</v>
      </c>
      <c r="BT457" s="247" t="str">
        <f t="shared" si="153"/>
        <v>-</v>
      </c>
      <c r="BU457" s="247">
        <f t="shared" si="168"/>
        <v>0</v>
      </c>
      <c r="BV457" s="247" t="str">
        <f t="shared" si="169"/>
        <v>-</v>
      </c>
      <c r="BW457" s="232"/>
      <c r="CF457" s="232"/>
    </row>
    <row r="458" spans="1:84" ht="12.75" customHeight="1" x14ac:dyDescent="0.2">
      <c r="A458" s="240"/>
      <c r="B458" s="228">
        <v>435</v>
      </c>
      <c r="C458" s="137"/>
      <c r="D458" s="65"/>
      <c r="E458" s="241" t="str">
        <f>IF(ISBLANK(D458), "", VLOOKUP(D458, Z!$A$2:$C$4127, 3, FALSE))</f>
        <v/>
      </c>
      <c r="F458" s="138"/>
      <c r="G458" s="120"/>
      <c r="H458" s="120"/>
      <c r="I458" s="120"/>
      <c r="J458" s="120"/>
      <c r="K458" s="139"/>
      <c r="L458" s="168"/>
      <c r="M458" s="139"/>
      <c r="N458" s="139"/>
      <c r="O458" s="242">
        <f t="shared" si="145"/>
        <v>0</v>
      </c>
      <c r="P458" s="139"/>
      <c r="Q458" s="242">
        <f t="shared" si="154"/>
        <v>0</v>
      </c>
      <c r="R458" s="242" t="str">
        <f t="shared" si="155"/>
        <v>-</v>
      </c>
      <c r="S458" s="140"/>
      <c r="T458" s="141"/>
      <c r="U458" s="120"/>
      <c r="V458" s="139"/>
      <c r="W458" s="166"/>
      <c r="X458" s="243">
        <f t="shared" si="156"/>
        <v>0</v>
      </c>
      <c r="Y458" s="140"/>
      <c r="Z458" s="141"/>
      <c r="AA458" s="139"/>
      <c r="AB458" s="120"/>
      <c r="AC458" s="139"/>
      <c r="AD458" s="166"/>
      <c r="AE458" s="243">
        <f t="shared" si="157"/>
        <v>0</v>
      </c>
      <c r="AF458" s="142"/>
      <c r="AG458" s="137"/>
      <c r="AH458" s="65"/>
      <c r="AI458" s="241" t="str">
        <f>IF(ISBLANK(AH458), "", VLOOKUP(AH458, Z!$A$2:$C$4127, 3, FALSE))</f>
        <v/>
      </c>
      <c r="AJ458" s="143"/>
      <c r="AK458" s="244">
        <f t="shared" si="158"/>
        <v>0</v>
      </c>
      <c r="AL458" s="232"/>
      <c r="AM458" s="242">
        <f t="shared" si="159"/>
        <v>0</v>
      </c>
      <c r="AN458" s="228">
        <f>15</f>
        <v>15</v>
      </c>
      <c r="AO458" s="228">
        <v>0.75</v>
      </c>
      <c r="AP458" s="242" t="str">
        <f t="shared" si="160"/>
        <v>-</v>
      </c>
      <c r="AQ458" s="242" t="str">
        <f t="shared" si="161"/>
        <v>-</v>
      </c>
      <c r="AR458" s="245" t="str" cm="1">
        <f t="array" ref="AR458">IF($AM$20="A",
IFERROR(INDEX($BZ$33:$CC$35, $BQ458,), "-"),
IFERROR(INDEX(($BZ$26:$CC$28,$BZ$29:$CC$31), $BQ458, , $BR458), "-"))</f>
        <v>-</v>
      </c>
      <c r="AS458" s="245"/>
      <c r="AT458" s="245"/>
      <c r="AU458" s="245"/>
      <c r="AV458" s="246" t="str" cm="1">
        <f t="array" ref="AV458">IF($AM$20="A",
IFERROR(INDEX($CE$33:$CE$35, $BQ458), "-"),
IFERROR(INDEX(($CE$26:$CE$28, $CE$29:$CE$31), $BQ458, , $BR458), "-"))</f>
        <v>-</v>
      </c>
      <c r="AW458" s="242" t="str">
        <f t="shared" si="162"/>
        <v>-</v>
      </c>
      <c r="AX458" s="242" t="str">
        <f t="shared" si="146"/>
        <v>-</v>
      </c>
      <c r="AY458" s="242" t="str">
        <f t="shared" si="146"/>
        <v>-</v>
      </c>
      <c r="AZ458" s="242" t="str">
        <f t="shared" si="146"/>
        <v>-</v>
      </c>
      <c r="BA458" s="242" t="str">
        <f t="shared" si="163"/>
        <v>-</v>
      </c>
      <c r="BB458" s="242" t="str">
        <f t="shared" si="147"/>
        <v>-</v>
      </c>
      <c r="BC458" s="242" t="str">
        <f t="shared" si="147"/>
        <v>-</v>
      </c>
      <c r="BD458" s="242" t="str">
        <f t="shared" si="147"/>
        <v>-</v>
      </c>
      <c r="BE458" s="242" t="str">
        <f t="shared" si="164"/>
        <v>-</v>
      </c>
      <c r="BF458" s="242" t="str">
        <f t="shared" si="148"/>
        <v>-</v>
      </c>
      <c r="BG458" s="242" t="str">
        <f t="shared" si="148"/>
        <v>-</v>
      </c>
      <c r="BH458" s="242" t="str">
        <f t="shared" si="148"/>
        <v>-</v>
      </c>
      <c r="BI458" s="242" t="str">
        <f t="shared" si="165"/>
        <v>-</v>
      </c>
      <c r="BJ458" s="242" t="str">
        <f t="shared" si="149"/>
        <v>-</v>
      </c>
      <c r="BK458" s="242" t="str">
        <f t="shared" si="149"/>
        <v>-</v>
      </c>
      <c r="BL458" s="242" t="str">
        <f t="shared" si="149"/>
        <v>-</v>
      </c>
      <c r="BM458" s="245" t="str" cm="1">
        <f t="array" ref="BM458">IFERROR(INDEX($CD$38:$CD$41, $BT458), "-")</f>
        <v>-</v>
      </c>
      <c r="BN458" s="242" t="str" cm="1">
        <f t="array" ref="BN458">IFERROR(INDEX($CD$38:$CD$41, $BS458), "-")</f>
        <v>-</v>
      </c>
      <c r="BO458" s="242">
        <f t="shared" si="166"/>
        <v>0</v>
      </c>
      <c r="BP458" s="242">
        <f t="shared" si="167"/>
        <v>0</v>
      </c>
      <c r="BQ458" s="247" t="str">
        <f t="shared" si="150"/>
        <v>-</v>
      </c>
      <c r="BR458" s="247" t="str">
        <f t="shared" si="151"/>
        <v>-</v>
      </c>
      <c r="BS458" s="247" t="str">
        <f t="shared" si="152"/>
        <v>-</v>
      </c>
      <c r="BT458" s="247" t="str">
        <f t="shared" si="153"/>
        <v>-</v>
      </c>
      <c r="BU458" s="247">
        <f t="shared" si="168"/>
        <v>0</v>
      </c>
      <c r="BV458" s="247" t="str">
        <f t="shared" si="169"/>
        <v>-</v>
      </c>
      <c r="BW458" s="232"/>
      <c r="CF458" s="232"/>
    </row>
    <row r="459" spans="1:84" ht="12.75" customHeight="1" x14ac:dyDescent="0.2">
      <c r="A459" s="240"/>
      <c r="B459" s="228">
        <v>436</v>
      </c>
      <c r="C459" s="137"/>
      <c r="D459" s="65"/>
      <c r="E459" s="241" t="str">
        <f>IF(ISBLANK(D459), "", VLOOKUP(D459, Z!$A$2:$C$4127, 3, FALSE))</f>
        <v/>
      </c>
      <c r="F459" s="138"/>
      <c r="G459" s="120"/>
      <c r="H459" s="120"/>
      <c r="I459" s="120"/>
      <c r="J459" s="120"/>
      <c r="K459" s="139"/>
      <c r="L459" s="168"/>
      <c r="M459" s="139"/>
      <c r="N459" s="139"/>
      <c r="O459" s="242">
        <f t="shared" si="145"/>
        <v>0</v>
      </c>
      <c r="P459" s="139"/>
      <c r="Q459" s="242">
        <f t="shared" si="154"/>
        <v>0</v>
      </c>
      <c r="R459" s="242" t="str">
        <f t="shared" si="155"/>
        <v>-</v>
      </c>
      <c r="S459" s="140"/>
      <c r="T459" s="141"/>
      <c r="U459" s="120"/>
      <c r="V459" s="139"/>
      <c r="W459" s="166"/>
      <c r="X459" s="243">
        <f t="shared" si="156"/>
        <v>0</v>
      </c>
      <c r="Y459" s="140"/>
      <c r="Z459" s="141"/>
      <c r="AA459" s="139"/>
      <c r="AB459" s="120"/>
      <c r="AC459" s="139"/>
      <c r="AD459" s="166"/>
      <c r="AE459" s="243">
        <f t="shared" si="157"/>
        <v>0</v>
      </c>
      <c r="AF459" s="142"/>
      <c r="AG459" s="137"/>
      <c r="AH459" s="65"/>
      <c r="AI459" s="241" t="str">
        <f>IF(ISBLANK(AH459), "", VLOOKUP(AH459, Z!$A$2:$C$4127, 3, FALSE))</f>
        <v/>
      </c>
      <c r="AJ459" s="143"/>
      <c r="AK459" s="244">
        <f t="shared" si="158"/>
        <v>0</v>
      </c>
      <c r="AL459" s="232"/>
      <c r="AM459" s="242">
        <f t="shared" si="159"/>
        <v>0</v>
      </c>
      <c r="AN459" s="228">
        <f>15</f>
        <v>15</v>
      </c>
      <c r="AO459" s="228">
        <v>0.75</v>
      </c>
      <c r="AP459" s="242" t="str">
        <f t="shared" si="160"/>
        <v>-</v>
      </c>
      <c r="AQ459" s="242" t="str">
        <f t="shared" si="161"/>
        <v>-</v>
      </c>
      <c r="AR459" s="245" t="str" cm="1">
        <f t="array" ref="AR459">IF($AM$20="A",
IFERROR(INDEX($BZ$33:$CC$35, $BQ459,), "-"),
IFERROR(INDEX(($BZ$26:$CC$28,$BZ$29:$CC$31), $BQ459, , $BR459), "-"))</f>
        <v>-</v>
      </c>
      <c r="AS459" s="245"/>
      <c r="AT459" s="245"/>
      <c r="AU459" s="245"/>
      <c r="AV459" s="246" t="str" cm="1">
        <f t="array" ref="AV459">IF($AM$20="A",
IFERROR(INDEX($CE$33:$CE$35, $BQ459), "-"),
IFERROR(INDEX(($CE$26:$CE$28, $CE$29:$CE$31), $BQ459, , $BR459), "-"))</f>
        <v>-</v>
      </c>
      <c r="AW459" s="242" t="str">
        <f t="shared" si="162"/>
        <v>-</v>
      </c>
      <c r="AX459" s="242" t="str">
        <f t="shared" si="146"/>
        <v>-</v>
      </c>
      <c r="AY459" s="242" t="str">
        <f t="shared" si="146"/>
        <v>-</v>
      </c>
      <c r="AZ459" s="242" t="str">
        <f t="shared" si="146"/>
        <v>-</v>
      </c>
      <c r="BA459" s="242" t="str">
        <f t="shared" si="163"/>
        <v>-</v>
      </c>
      <c r="BB459" s="242" t="str">
        <f t="shared" si="147"/>
        <v>-</v>
      </c>
      <c r="BC459" s="242" t="str">
        <f t="shared" si="147"/>
        <v>-</v>
      </c>
      <c r="BD459" s="242" t="str">
        <f t="shared" si="147"/>
        <v>-</v>
      </c>
      <c r="BE459" s="242" t="str">
        <f t="shared" si="164"/>
        <v>-</v>
      </c>
      <c r="BF459" s="242" t="str">
        <f t="shared" si="148"/>
        <v>-</v>
      </c>
      <c r="BG459" s="242" t="str">
        <f t="shared" si="148"/>
        <v>-</v>
      </c>
      <c r="BH459" s="242" t="str">
        <f t="shared" si="148"/>
        <v>-</v>
      </c>
      <c r="BI459" s="242" t="str">
        <f t="shared" si="165"/>
        <v>-</v>
      </c>
      <c r="BJ459" s="242" t="str">
        <f t="shared" si="149"/>
        <v>-</v>
      </c>
      <c r="BK459" s="242" t="str">
        <f t="shared" si="149"/>
        <v>-</v>
      </c>
      <c r="BL459" s="242" t="str">
        <f t="shared" si="149"/>
        <v>-</v>
      </c>
      <c r="BM459" s="245" t="str" cm="1">
        <f t="array" ref="BM459">IFERROR(INDEX($CD$38:$CD$41, $BT459), "-")</f>
        <v>-</v>
      </c>
      <c r="BN459" s="242" t="str" cm="1">
        <f t="array" ref="BN459">IFERROR(INDEX($CD$38:$CD$41, $BS459), "-")</f>
        <v>-</v>
      </c>
      <c r="BO459" s="242">
        <f t="shared" si="166"/>
        <v>0</v>
      </c>
      <c r="BP459" s="242">
        <f t="shared" si="167"/>
        <v>0</v>
      </c>
      <c r="BQ459" s="247" t="str">
        <f t="shared" si="150"/>
        <v>-</v>
      </c>
      <c r="BR459" s="247" t="str">
        <f t="shared" si="151"/>
        <v>-</v>
      </c>
      <c r="BS459" s="247" t="str">
        <f t="shared" si="152"/>
        <v>-</v>
      </c>
      <c r="BT459" s="247" t="str">
        <f t="shared" si="153"/>
        <v>-</v>
      </c>
      <c r="BU459" s="247">
        <f t="shared" si="168"/>
        <v>0</v>
      </c>
      <c r="BV459" s="247" t="str">
        <f t="shared" si="169"/>
        <v>-</v>
      </c>
      <c r="BW459" s="232"/>
      <c r="CF459" s="232"/>
    </row>
    <row r="460" spans="1:84" ht="12.75" customHeight="1" x14ac:dyDescent="0.2">
      <c r="A460" s="240"/>
      <c r="B460" s="228">
        <v>437</v>
      </c>
      <c r="C460" s="137"/>
      <c r="D460" s="65"/>
      <c r="E460" s="241" t="str">
        <f>IF(ISBLANK(D460), "", VLOOKUP(D460, Z!$A$2:$C$4127, 3, FALSE))</f>
        <v/>
      </c>
      <c r="F460" s="138"/>
      <c r="G460" s="120"/>
      <c r="H460" s="120"/>
      <c r="I460" s="120"/>
      <c r="J460" s="120"/>
      <c r="K460" s="139"/>
      <c r="L460" s="168"/>
      <c r="M460" s="139"/>
      <c r="N460" s="139"/>
      <c r="O460" s="242">
        <f t="shared" si="145"/>
        <v>0</v>
      </c>
      <c r="P460" s="139"/>
      <c r="Q460" s="242">
        <f t="shared" si="154"/>
        <v>0</v>
      </c>
      <c r="R460" s="242" t="str">
        <f t="shared" si="155"/>
        <v>-</v>
      </c>
      <c r="S460" s="140"/>
      <c r="T460" s="141"/>
      <c r="U460" s="120"/>
      <c r="V460" s="139"/>
      <c r="W460" s="166"/>
      <c r="X460" s="243">
        <f t="shared" si="156"/>
        <v>0</v>
      </c>
      <c r="Y460" s="140"/>
      <c r="Z460" s="141"/>
      <c r="AA460" s="139"/>
      <c r="AB460" s="120"/>
      <c r="AC460" s="139"/>
      <c r="AD460" s="166"/>
      <c r="AE460" s="243">
        <f t="shared" si="157"/>
        <v>0</v>
      </c>
      <c r="AF460" s="142"/>
      <c r="AG460" s="137"/>
      <c r="AH460" s="65"/>
      <c r="AI460" s="241" t="str">
        <f>IF(ISBLANK(AH460), "", VLOOKUP(AH460, Z!$A$2:$C$4127, 3, FALSE))</f>
        <v/>
      </c>
      <c r="AJ460" s="143"/>
      <c r="AK460" s="244">
        <f t="shared" si="158"/>
        <v>0</v>
      </c>
      <c r="AL460" s="232"/>
      <c r="AM460" s="242">
        <f t="shared" si="159"/>
        <v>0</v>
      </c>
      <c r="AN460" s="228">
        <f>15</f>
        <v>15</v>
      </c>
      <c r="AO460" s="228">
        <v>0.75</v>
      </c>
      <c r="AP460" s="242" t="str">
        <f t="shared" si="160"/>
        <v>-</v>
      </c>
      <c r="AQ460" s="242" t="str">
        <f t="shared" si="161"/>
        <v>-</v>
      </c>
      <c r="AR460" s="245" t="str" cm="1">
        <f t="array" ref="AR460">IF($AM$20="A",
IFERROR(INDEX($BZ$33:$CC$35, $BQ460,), "-"),
IFERROR(INDEX(($BZ$26:$CC$28,$BZ$29:$CC$31), $BQ460, , $BR460), "-"))</f>
        <v>-</v>
      </c>
      <c r="AS460" s="245"/>
      <c r="AT460" s="245"/>
      <c r="AU460" s="245"/>
      <c r="AV460" s="246" t="str" cm="1">
        <f t="array" ref="AV460">IF($AM$20="A",
IFERROR(INDEX($CE$33:$CE$35, $BQ460), "-"),
IFERROR(INDEX(($CE$26:$CE$28, $CE$29:$CE$31), $BQ460, , $BR460), "-"))</f>
        <v>-</v>
      </c>
      <c r="AW460" s="242" t="str">
        <f t="shared" si="162"/>
        <v>-</v>
      </c>
      <c r="AX460" s="242" t="str">
        <f t="shared" si="146"/>
        <v>-</v>
      </c>
      <c r="AY460" s="242" t="str">
        <f t="shared" si="146"/>
        <v>-</v>
      </c>
      <c r="AZ460" s="242" t="str">
        <f t="shared" si="146"/>
        <v>-</v>
      </c>
      <c r="BA460" s="242" t="str">
        <f t="shared" si="163"/>
        <v>-</v>
      </c>
      <c r="BB460" s="242" t="str">
        <f t="shared" si="147"/>
        <v>-</v>
      </c>
      <c r="BC460" s="242" t="str">
        <f t="shared" si="147"/>
        <v>-</v>
      </c>
      <c r="BD460" s="242" t="str">
        <f t="shared" si="147"/>
        <v>-</v>
      </c>
      <c r="BE460" s="242" t="str">
        <f t="shared" si="164"/>
        <v>-</v>
      </c>
      <c r="BF460" s="242" t="str">
        <f t="shared" si="148"/>
        <v>-</v>
      </c>
      <c r="BG460" s="242" t="str">
        <f t="shared" si="148"/>
        <v>-</v>
      </c>
      <c r="BH460" s="242" t="str">
        <f t="shared" si="148"/>
        <v>-</v>
      </c>
      <c r="BI460" s="242" t="str">
        <f t="shared" si="165"/>
        <v>-</v>
      </c>
      <c r="BJ460" s="242" t="str">
        <f t="shared" si="149"/>
        <v>-</v>
      </c>
      <c r="BK460" s="242" t="str">
        <f t="shared" si="149"/>
        <v>-</v>
      </c>
      <c r="BL460" s="242" t="str">
        <f t="shared" si="149"/>
        <v>-</v>
      </c>
      <c r="BM460" s="245" t="str" cm="1">
        <f t="array" ref="BM460">IFERROR(INDEX($CD$38:$CD$41, $BT460), "-")</f>
        <v>-</v>
      </c>
      <c r="BN460" s="242" t="str" cm="1">
        <f t="array" ref="BN460">IFERROR(INDEX($CD$38:$CD$41, $BS460), "-")</f>
        <v>-</v>
      </c>
      <c r="BO460" s="242">
        <f t="shared" si="166"/>
        <v>0</v>
      </c>
      <c r="BP460" s="242">
        <f t="shared" si="167"/>
        <v>0</v>
      </c>
      <c r="BQ460" s="247" t="str">
        <f t="shared" si="150"/>
        <v>-</v>
      </c>
      <c r="BR460" s="247" t="str">
        <f t="shared" si="151"/>
        <v>-</v>
      </c>
      <c r="BS460" s="247" t="str">
        <f t="shared" si="152"/>
        <v>-</v>
      </c>
      <c r="BT460" s="247" t="str">
        <f t="shared" si="153"/>
        <v>-</v>
      </c>
      <c r="BU460" s="247">
        <f t="shared" si="168"/>
        <v>0</v>
      </c>
      <c r="BV460" s="247" t="str">
        <f t="shared" si="169"/>
        <v>-</v>
      </c>
      <c r="BW460" s="232"/>
      <c r="CF460" s="232"/>
    </row>
    <row r="461" spans="1:84" ht="12.75" customHeight="1" x14ac:dyDescent="0.2">
      <c r="A461" s="240"/>
      <c r="B461" s="228">
        <v>438</v>
      </c>
      <c r="C461" s="137"/>
      <c r="D461" s="65"/>
      <c r="E461" s="241" t="str">
        <f>IF(ISBLANK(D461), "", VLOOKUP(D461, Z!$A$2:$C$4127, 3, FALSE))</f>
        <v/>
      </c>
      <c r="F461" s="138"/>
      <c r="G461" s="120"/>
      <c r="H461" s="120"/>
      <c r="I461" s="120"/>
      <c r="J461" s="120"/>
      <c r="K461" s="139"/>
      <c r="L461" s="168"/>
      <c r="M461" s="139"/>
      <c r="N461" s="139"/>
      <c r="O461" s="242">
        <f t="shared" si="145"/>
        <v>0</v>
      </c>
      <c r="P461" s="139"/>
      <c r="Q461" s="242">
        <f t="shared" si="154"/>
        <v>0</v>
      </c>
      <c r="R461" s="242" t="str">
        <f t="shared" si="155"/>
        <v>-</v>
      </c>
      <c r="S461" s="140"/>
      <c r="T461" s="141"/>
      <c r="U461" s="120"/>
      <c r="V461" s="139"/>
      <c r="W461" s="166"/>
      <c r="X461" s="243">
        <f t="shared" si="156"/>
        <v>0</v>
      </c>
      <c r="Y461" s="140"/>
      <c r="Z461" s="141"/>
      <c r="AA461" s="139"/>
      <c r="AB461" s="120"/>
      <c r="AC461" s="139"/>
      <c r="AD461" s="166"/>
      <c r="AE461" s="243">
        <f t="shared" si="157"/>
        <v>0</v>
      </c>
      <c r="AF461" s="142"/>
      <c r="AG461" s="137"/>
      <c r="AH461" s="65"/>
      <c r="AI461" s="241" t="str">
        <f>IF(ISBLANK(AH461), "", VLOOKUP(AH461, Z!$A$2:$C$4127, 3, FALSE))</f>
        <v/>
      </c>
      <c r="AJ461" s="143"/>
      <c r="AK461" s="244">
        <f t="shared" si="158"/>
        <v>0</v>
      </c>
      <c r="AL461" s="232"/>
      <c r="AM461" s="242">
        <f t="shared" si="159"/>
        <v>0</v>
      </c>
      <c r="AN461" s="228">
        <f>15</f>
        <v>15</v>
      </c>
      <c r="AO461" s="228">
        <v>0.75</v>
      </c>
      <c r="AP461" s="242" t="str">
        <f t="shared" si="160"/>
        <v>-</v>
      </c>
      <c r="AQ461" s="242" t="str">
        <f t="shared" si="161"/>
        <v>-</v>
      </c>
      <c r="AR461" s="245" t="str" cm="1">
        <f t="array" ref="AR461">IF($AM$20="A",
IFERROR(INDEX($BZ$33:$CC$35, $BQ461,), "-"),
IFERROR(INDEX(($BZ$26:$CC$28,$BZ$29:$CC$31), $BQ461, , $BR461), "-"))</f>
        <v>-</v>
      </c>
      <c r="AS461" s="245"/>
      <c r="AT461" s="245"/>
      <c r="AU461" s="245"/>
      <c r="AV461" s="246" t="str" cm="1">
        <f t="array" ref="AV461">IF($AM$20="A",
IFERROR(INDEX($CE$33:$CE$35, $BQ461), "-"),
IFERROR(INDEX(($CE$26:$CE$28, $CE$29:$CE$31), $BQ461, , $BR461), "-"))</f>
        <v>-</v>
      </c>
      <c r="AW461" s="242" t="str">
        <f t="shared" si="162"/>
        <v>-</v>
      </c>
      <c r="AX461" s="242" t="str">
        <f t="shared" si="146"/>
        <v>-</v>
      </c>
      <c r="AY461" s="242" t="str">
        <f t="shared" si="146"/>
        <v>-</v>
      </c>
      <c r="AZ461" s="242" t="str">
        <f t="shared" si="146"/>
        <v>-</v>
      </c>
      <c r="BA461" s="242" t="str">
        <f t="shared" si="163"/>
        <v>-</v>
      </c>
      <c r="BB461" s="242" t="str">
        <f t="shared" si="147"/>
        <v>-</v>
      </c>
      <c r="BC461" s="242" t="str">
        <f t="shared" si="147"/>
        <v>-</v>
      </c>
      <c r="BD461" s="242" t="str">
        <f t="shared" si="147"/>
        <v>-</v>
      </c>
      <c r="BE461" s="242" t="str">
        <f t="shared" si="164"/>
        <v>-</v>
      </c>
      <c r="BF461" s="242" t="str">
        <f t="shared" si="148"/>
        <v>-</v>
      </c>
      <c r="BG461" s="242" t="str">
        <f t="shared" si="148"/>
        <v>-</v>
      </c>
      <c r="BH461" s="242" t="str">
        <f t="shared" si="148"/>
        <v>-</v>
      </c>
      <c r="BI461" s="242" t="str">
        <f t="shared" si="165"/>
        <v>-</v>
      </c>
      <c r="BJ461" s="242" t="str">
        <f t="shared" si="149"/>
        <v>-</v>
      </c>
      <c r="BK461" s="242" t="str">
        <f t="shared" si="149"/>
        <v>-</v>
      </c>
      <c r="BL461" s="242" t="str">
        <f t="shared" si="149"/>
        <v>-</v>
      </c>
      <c r="BM461" s="245" t="str" cm="1">
        <f t="array" ref="BM461">IFERROR(INDEX($CD$38:$CD$41, $BT461), "-")</f>
        <v>-</v>
      </c>
      <c r="BN461" s="242" t="str" cm="1">
        <f t="array" ref="BN461">IFERROR(INDEX($CD$38:$CD$41, $BS461), "-")</f>
        <v>-</v>
      </c>
      <c r="BO461" s="242">
        <f t="shared" si="166"/>
        <v>0</v>
      </c>
      <c r="BP461" s="242">
        <f t="shared" si="167"/>
        <v>0</v>
      </c>
      <c r="BQ461" s="247" t="str">
        <f t="shared" si="150"/>
        <v>-</v>
      </c>
      <c r="BR461" s="247" t="str">
        <f t="shared" si="151"/>
        <v>-</v>
      </c>
      <c r="BS461" s="247" t="str">
        <f t="shared" si="152"/>
        <v>-</v>
      </c>
      <c r="BT461" s="247" t="str">
        <f t="shared" si="153"/>
        <v>-</v>
      </c>
      <c r="BU461" s="247">
        <f t="shared" si="168"/>
        <v>0</v>
      </c>
      <c r="BV461" s="247" t="str">
        <f t="shared" si="169"/>
        <v>-</v>
      </c>
      <c r="BW461" s="232"/>
      <c r="CF461" s="232"/>
    </row>
    <row r="462" spans="1:84" ht="12.75" customHeight="1" x14ac:dyDescent="0.2">
      <c r="A462" s="240"/>
      <c r="B462" s="228">
        <v>439</v>
      </c>
      <c r="C462" s="137"/>
      <c r="D462" s="65"/>
      <c r="E462" s="241" t="str">
        <f>IF(ISBLANK(D462), "", VLOOKUP(D462, Z!$A$2:$C$4127, 3, FALSE))</f>
        <v/>
      </c>
      <c r="F462" s="138"/>
      <c r="G462" s="120"/>
      <c r="H462" s="120"/>
      <c r="I462" s="120"/>
      <c r="J462" s="120"/>
      <c r="K462" s="139"/>
      <c r="L462" s="168"/>
      <c r="M462" s="139"/>
      <c r="N462" s="139"/>
      <c r="O462" s="242">
        <f t="shared" si="145"/>
        <v>0</v>
      </c>
      <c r="P462" s="139"/>
      <c r="Q462" s="242">
        <f t="shared" si="154"/>
        <v>0</v>
      </c>
      <c r="R462" s="242" t="str">
        <f t="shared" si="155"/>
        <v>-</v>
      </c>
      <c r="S462" s="140"/>
      <c r="T462" s="141"/>
      <c r="U462" s="120"/>
      <c r="V462" s="139"/>
      <c r="W462" s="166"/>
      <c r="X462" s="243">
        <f t="shared" si="156"/>
        <v>0</v>
      </c>
      <c r="Y462" s="140"/>
      <c r="Z462" s="141"/>
      <c r="AA462" s="139"/>
      <c r="AB462" s="120"/>
      <c r="AC462" s="139"/>
      <c r="AD462" s="166"/>
      <c r="AE462" s="243">
        <f t="shared" si="157"/>
        <v>0</v>
      </c>
      <c r="AF462" s="142"/>
      <c r="AG462" s="137"/>
      <c r="AH462" s="65"/>
      <c r="AI462" s="241" t="str">
        <f>IF(ISBLANK(AH462), "", VLOOKUP(AH462, Z!$A$2:$C$4127, 3, FALSE))</f>
        <v/>
      </c>
      <c r="AJ462" s="143"/>
      <c r="AK462" s="244">
        <f t="shared" si="158"/>
        <v>0</v>
      </c>
      <c r="AL462" s="232"/>
      <c r="AM462" s="242">
        <f t="shared" si="159"/>
        <v>0</v>
      </c>
      <c r="AN462" s="228">
        <f>15</f>
        <v>15</v>
      </c>
      <c r="AO462" s="228">
        <v>0.75</v>
      </c>
      <c r="AP462" s="242" t="str">
        <f t="shared" si="160"/>
        <v>-</v>
      </c>
      <c r="AQ462" s="242" t="str">
        <f t="shared" si="161"/>
        <v>-</v>
      </c>
      <c r="AR462" s="245" t="str" cm="1">
        <f t="array" ref="AR462">IF($AM$20="A",
IFERROR(INDEX($BZ$33:$CC$35, $BQ462,), "-"),
IFERROR(INDEX(($BZ$26:$CC$28,$BZ$29:$CC$31), $BQ462, , $BR462), "-"))</f>
        <v>-</v>
      </c>
      <c r="AS462" s="245"/>
      <c r="AT462" s="245"/>
      <c r="AU462" s="245"/>
      <c r="AV462" s="246" t="str" cm="1">
        <f t="array" ref="AV462">IF($AM$20="A",
IFERROR(INDEX($CE$33:$CE$35, $BQ462), "-"),
IFERROR(INDEX(($CE$26:$CE$28, $CE$29:$CE$31), $BQ462, , $BR462), "-"))</f>
        <v>-</v>
      </c>
      <c r="AW462" s="242" t="str">
        <f t="shared" si="162"/>
        <v>-</v>
      </c>
      <c r="AX462" s="242" t="str">
        <f t="shared" si="146"/>
        <v>-</v>
      </c>
      <c r="AY462" s="242" t="str">
        <f t="shared" si="146"/>
        <v>-</v>
      </c>
      <c r="AZ462" s="242" t="str">
        <f t="shared" si="146"/>
        <v>-</v>
      </c>
      <c r="BA462" s="242" t="str">
        <f t="shared" si="163"/>
        <v>-</v>
      </c>
      <c r="BB462" s="242" t="str">
        <f t="shared" si="147"/>
        <v>-</v>
      </c>
      <c r="BC462" s="242" t="str">
        <f t="shared" si="147"/>
        <v>-</v>
      </c>
      <c r="BD462" s="242" t="str">
        <f t="shared" si="147"/>
        <v>-</v>
      </c>
      <c r="BE462" s="242" t="str">
        <f t="shared" si="164"/>
        <v>-</v>
      </c>
      <c r="BF462" s="242" t="str">
        <f t="shared" si="148"/>
        <v>-</v>
      </c>
      <c r="BG462" s="242" t="str">
        <f t="shared" si="148"/>
        <v>-</v>
      </c>
      <c r="BH462" s="242" t="str">
        <f t="shared" si="148"/>
        <v>-</v>
      </c>
      <c r="BI462" s="242" t="str">
        <f t="shared" si="165"/>
        <v>-</v>
      </c>
      <c r="BJ462" s="242" t="str">
        <f t="shared" si="149"/>
        <v>-</v>
      </c>
      <c r="BK462" s="242" t="str">
        <f t="shared" si="149"/>
        <v>-</v>
      </c>
      <c r="BL462" s="242" t="str">
        <f t="shared" si="149"/>
        <v>-</v>
      </c>
      <c r="BM462" s="245" t="str" cm="1">
        <f t="array" ref="BM462">IFERROR(INDEX($CD$38:$CD$41, $BT462), "-")</f>
        <v>-</v>
      </c>
      <c r="BN462" s="242" t="str" cm="1">
        <f t="array" ref="BN462">IFERROR(INDEX($CD$38:$CD$41, $BS462), "-")</f>
        <v>-</v>
      </c>
      <c r="BO462" s="242">
        <f t="shared" si="166"/>
        <v>0</v>
      </c>
      <c r="BP462" s="242">
        <f t="shared" si="167"/>
        <v>0</v>
      </c>
      <c r="BQ462" s="247" t="str">
        <f t="shared" si="150"/>
        <v>-</v>
      </c>
      <c r="BR462" s="247" t="str">
        <f t="shared" si="151"/>
        <v>-</v>
      </c>
      <c r="BS462" s="247" t="str">
        <f t="shared" si="152"/>
        <v>-</v>
      </c>
      <c r="BT462" s="247" t="str">
        <f t="shared" si="153"/>
        <v>-</v>
      </c>
      <c r="BU462" s="247">
        <f t="shared" si="168"/>
        <v>0</v>
      </c>
      <c r="BV462" s="247" t="str">
        <f t="shared" si="169"/>
        <v>-</v>
      </c>
      <c r="BW462" s="232"/>
      <c r="CF462" s="232"/>
    </row>
    <row r="463" spans="1:84" ht="12.75" customHeight="1" x14ac:dyDescent="0.2">
      <c r="A463" s="240"/>
      <c r="B463" s="228">
        <v>440</v>
      </c>
      <c r="C463" s="137"/>
      <c r="D463" s="65"/>
      <c r="E463" s="241" t="str">
        <f>IF(ISBLANK(D463), "", VLOOKUP(D463, Z!$A$2:$C$4127, 3, FALSE))</f>
        <v/>
      </c>
      <c r="F463" s="138"/>
      <c r="G463" s="120"/>
      <c r="H463" s="120"/>
      <c r="I463" s="120"/>
      <c r="J463" s="120"/>
      <c r="K463" s="139"/>
      <c r="L463" s="168"/>
      <c r="M463" s="139"/>
      <c r="N463" s="139"/>
      <c r="O463" s="242">
        <f t="shared" si="145"/>
        <v>0</v>
      </c>
      <c r="P463" s="139"/>
      <c r="Q463" s="242">
        <f t="shared" si="154"/>
        <v>0</v>
      </c>
      <c r="R463" s="242" t="str">
        <f t="shared" si="155"/>
        <v>-</v>
      </c>
      <c r="S463" s="140"/>
      <c r="T463" s="141"/>
      <c r="U463" s="120"/>
      <c r="V463" s="139"/>
      <c r="W463" s="166"/>
      <c r="X463" s="243">
        <f t="shared" si="156"/>
        <v>0</v>
      </c>
      <c r="Y463" s="140"/>
      <c r="Z463" s="141"/>
      <c r="AA463" s="139"/>
      <c r="AB463" s="120"/>
      <c r="AC463" s="139"/>
      <c r="AD463" s="166"/>
      <c r="AE463" s="243">
        <f t="shared" si="157"/>
        <v>0</v>
      </c>
      <c r="AF463" s="142"/>
      <c r="AG463" s="137"/>
      <c r="AH463" s="65"/>
      <c r="AI463" s="241" t="str">
        <f>IF(ISBLANK(AH463), "", VLOOKUP(AH463, Z!$A$2:$C$4127, 3, FALSE))</f>
        <v/>
      </c>
      <c r="AJ463" s="143"/>
      <c r="AK463" s="244">
        <f t="shared" si="158"/>
        <v>0</v>
      </c>
      <c r="AL463" s="232"/>
      <c r="AM463" s="242">
        <f t="shared" si="159"/>
        <v>0</v>
      </c>
      <c r="AN463" s="228">
        <f>15</f>
        <v>15</v>
      </c>
      <c r="AO463" s="228">
        <v>0.75</v>
      </c>
      <c r="AP463" s="242" t="str">
        <f t="shared" si="160"/>
        <v>-</v>
      </c>
      <c r="AQ463" s="242" t="str">
        <f t="shared" si="161"/>
        <v>-</v>
      </c>
      <c r="AR463" s="245" t="str" cm="1">
        <f t="array" ref="AR463">IF($AM$20="A",
IFERROR(INDEX($BZ$33:$CC$35, $BQ463,), "-"),
IFERROR(INDEX(($BZ$26:$CC$28,$BZ$29:$CC$31), $BQ463, , $BR463), "-"))</f>
        <v>-</v>
      </c>
      <c r="AS463" s="245"/>
      <c r="AT463" s="245"/>
      <c r="AU463" s="245"/>
      <c r="AV463" s="246" t="str" cm="1">
        <f t="array" ref="AV463">IF($AM$20="A",
IFERROR(INDEX($CE$33:$CE$35, $BQ463), "-"),
IFERROR(INDEX(($CE$26:$CE$28, $CE$29:$CE$31), $BQ463, , $BR463), "-"))</f>
        <v>-</v>
      </c>
      <c r="AW463" s="242" t="str">
        <f t="shared" si="162"/>
        <v>-</v>
      </c>
      <c r="AX463" s="242" t="str">
        <f t="shared" si="146"/>
        <v>-</v>
      </c>
      <c r="AY463" s="242" t="str">
        <f t="shared" si="146"/>
        <v>-</v>
      </c>
      <c r="AZ463" s="242" t="str">
        <f t="shared" si="146"/>
        <v>-</v>
      </c>
      <c r="BA463" s="242" t="str">
        <f t="shared" si="163"/>
        <v>-</v>
      </c>
      <c r="BB463" s="242" t="str">
        <f t="shared" si="147"/>
        <v>-</v>
      </c>
      <c r="BC463" s="242" t="str">
        <f t="shared" si="147"/>
        <v>-</v>
      </c>
      <c r="BD463" s="242" t="str">
        <f t="shared" si="147"/>
        <v>-</v>
      </c>
      <c r="BE463" s="242" t="str">
        <f t="shared" si="164"/>
        <v>-</v>
      </c>
      <c r="BF463" s="242" t="str">
        <f t="shared" si="148"/>
        <v>-</v>
      </c>
      <c r="BG463" s="242" t="str">
        <f t="shared" si="148"/>
        <v>-</v>
      </c>
      <c r="BH463" s="242" t="str">
        <f t="shared" si="148"/>
        <v>-</v>
      </c>
      <c r="BI463" s="242" t="str">
        <f t="shared" si="165"/>
        <v>-</v>
      </c>
      <c r="BJ463" s="242" t="str">
        <f t="shared" si="149"/>
        <v>-</v>
      </c>
      <c r="BK463" s="242" t="str">
        <f t="shared" si="149"/>
        <v>-</v>
      </c>
      <c r="BL463" s="242" t="str">
        <f t="shared" si="149"/>
        <v>-</v>
      </c>
      <c r="BM463" s="245" t="str" cm="1">
        <f t="array" ref="BM463">IFERROR(INDEX($CD$38:$CD$41, $BT463), "-")</f>
        <v>-</v>
      </c>
      <c r="BN463" s="242" t="str" cm="1">
        <f t="array" ref="BN463">IFERROR(INDEX($CD$38:$CD$41, $BS463), "-")</f>
        <v>-</v>
      </c>
      <c r="BO463" s="242">
        <f t="shared" si="166"/>
        <v>0</v>
      </c>
      <c r="BP463" s="242">
        <f t="shared" si="167"/>
        <v>0</v>
      </c>
      <c r="BQ463" s="247" t="str">
        <f t="shared" si="150"/>
        <v>-</v>
      </c>
      <c r="BR463" s="247" t="str">
        <f t="shared" si="151"/>
        <v>-</v>
      </c>
      <c r="BS463" s="247" t="str">
        <f t="shared" si="152"/>
        <v>-</v>
      </c>
      <c r="BT463" s="247" t="str">
        <f t="shared" si="153"/>
        <v>-</v>
      </c>
      <c r="BU463" s="247">
        <f t="shared" si="168"/>
        <v>0</v>
      </c>
      <c r="BV463" s="247" t="str">
        <f t="shared" si="169"/>
        <v>-</v>
      </c>
      <c r="BW463" s="232"/>
      <c r="CF463" s="232"/>
    </row>
    <row r="464" spans="1:84" ht="12.75" customHeight="1" x14ac:dyDescent="0.2">
      <c r="A464" s="240"/>
      <c r="B464" s="228">
        <v>441</v>
      </c>
      <c r="C464" s="137"/>
      <c r="D464" s="65"/>
      <c r="E464" s="241" t="str">
        <f>IF(ISBLANK(D464), "", VLOOKUP(D464, Z!$A$2:$C$4127, 3, FALSE))</f>
        <v/>
      </c>
      <c r="F464" s="138"/>
      <c r="G464" s="120"/>
      <c r="H464" s="120"/>
      <c r="I464" s="120"/>
      <c r="J464" s="120"/>
      <c r="K464" s="139"/>
      <c r="L464" s="168"/>
      <c r="M464" s="139"/>
      <c r="N464" s="139"/>
      <c r="O464" s="242">
        <f t="shared" si="145"/>
        <v>0</v>
      </c>
      <c r="P464" s="139"/>
      <c r="Q464" s="242">
        <f t="shared" si="154"/>
        <v>0</v>
      </c>
      <c r="R464" s="242" t="str">
        <f t="shared" si="155"/>
        <v>-</v>
      </c>
      <c r="S464" s="140"/>
      <c r="T464" s="141"/>
      <c r="U464" s="120"/>
      <c r="V464" s="139"/>
      <c r="W464" s="166"/>
      <c r="X464" s="243">
        <f t="shared" si="156"/>
        <v>0</v>
      </c>
      <c r="Y464" s="140"/>
      <c r="Z464" s="141"/>
      <c r="AA464" s="139"/>
      <c r="AB464" s="120"/>
      <c r="AC464" s="139"/>
      <c r="AD464" s="166"/>
      <c r="AE464" s="243">
        <f t="shared" si="157"/>
        <v>0</v>
      </c>
      <c r="AF464" s="142"/>
      <c r="AG464" s="137"/>
      <c r="AH464" s="65"/>
      <c r="AI464" s="241" t="str">
        <f>IF(ISBLANK(AH464), "", VLOOKUP(AH464, Z!$A$2:$C$4127, 3, FALSE))</f>
        <v/>
      </c>
      <c r="AJ464" s="143"/>
      <c r="AK464" s="244">
        <f t="shared" si="158"/>
        <v>0</v>
      </c>
      <c r="AL464" s="232"/>
      <c r="AM464" s="242">
        <f t="shared" si="159"/>
        <v>0</v>
      </c>
      <c r="AN464" s="228">
        <f>15</f>
        <v>15</v>
      </c>
      <c r="AO464" s="228">
        <v>0.75</v>
      </c>
      <c r="AP464" s="242" t="str">
        <f t="shared" si="160"/>
        <v>-</v>
      </c>
      <c r="AQ464" s="242" t="str">
        <f t="shared" si="161"/>
        <v>-</v>
      </c>
      <c r="AR464" s="245" t="str" cm="1">
        <f t="array" ref="AR464">IF($AM$20="A",
IFERROR(INDEX($BZ$33:$CC$35, $BQ464,), "-"),
IFERROR(INDEX(($BZ$26:$CC$28,$BZ$29:$CC$31), $BQ464, , $BR464), "-"))</f>
        <v>-</v>
      </c>
      <c r="AS464" s="245"/>
      <c r="AT464" s="245"/>
      <c r="AU464" s="245"/>
      <c r="AV464" s="246" t="str" cm="1">
        <f t="array" ref="AV464">IF($AM$20="A",
IFERROR(INDEX($CE$33:$CE$35, $BQ464), "-"),
IFERROR(INDEX(($CE$26:$CE$28, $CE$29:$CE$31), $BQ464, , $BR464), "-"))</f>
        <v>-</v>
      </c>
      <c r="AW464" s="242" t="str">
        <f t="shared" si="162"/>
        <v>-</v>
      </c>
      <c r="AX464" s="242" t="str">
        <f t="shared" si="146"/>
        <v>-</v>
      </c>
      <c r="AY464" s="242" t="str">
        <f t="shared" si="146"/>
        <v>-</v>
      </c>
      <c r="AZ464" s="242" t="str">
        <f t="shared" si="146"/>
        <v>-</v>
      </c>
      <c r="BA464" s="242" t="str">
        <f t="shared" si="163"/>
        <v>-</v>
      </c>
      <c r="BB464" s="242" t="str">
        <f t="shared" si="147"/>
        <v>-</v>
      </c>
      <c r="BC464" s="242" t="str">
        <f t="shared" si="147"/>
        <v>-</v>
      </c>
      <c r="BD464" s="242" t="str">
        <f t="shared" si="147"/>
        <v>-</v>
      </c>
      <c r="BE464" s="242" t="str">
        <f t="shared" si="164"/>
        <v>-</v>
      </c>
      <c r="BF464" s="242" t="str">
        <f t="shared" si="148"/>
        <v>-</v>
      </c>
      <c r="BG464" s="242" t="str">
        <f t="shared" si="148"/>
        <v>-</v>
      </c>
      <c r="BH464" s="242" t="str">
        <f t="shared" si="148"/>
        <v>-</v>
      </c>
      <c r="BI464" s="242" t="str">
        <f t="shared" si="165"/>
        <v>-</v>
      </c>
      <c r="BJ464" s="242" t="str">
        <f t="shared" si="149"/>
        <v>-</v>
      </c>
      <c r="BK464" s="242" t="str">
        <f t="shared" si="149"/>
        <v>-</v>
      </c>
      <c r="BL464" s="242" t="str">
        <f t="shared" si="149"/>
        <v>-</v>
      </c>
      <c r="BM464" s="245" t="str" cm="1">
        <f t="array" ref="BM464">IFERROR(INDEX($CD$38:$CD$41, $BT464), "-")</f>
        <v>-</v>
      </c>
      <c r="BN464" s="242" t="str" cm="1">
        <f t="array" ref="BN464">IFERROR(INDEX($CD$38:$CD$41, $BS464), "-")</f>
        <v>-</v>
      </c>
      <c r="BO464" s="242">
        <f t="shared" si="166"/>
        <v>0</v>
      </c>
      <c r="BP464" s="242">
        <f t="shared" si="167"/>
        <v>0</v>
      </c>
      <c r="BQ464" s="247" t="str">
        <f t="shared" si="150"/>
        <v>-</v>
      </c>
      <c r="BR464" s="247" t="str">
        <f t="shared" si="151"/>
        <v>-</v>
      </c>
      <c r="BS464" s="247" t="str">
        <f t="shared" si="152"/>
        <v>-</v>
      </c>
      <c r="BT464" s="247" t="str">
        <f t="shared" si="153"/>
        <v>-</v>
      </c>
      <c r="BU464" s="247">
        <f t="shared" si="168"/>
        <v>0</v>
      </c>
      <c r="BV464" s="247" t="str">
        <f t="shared" si="169"/>
        <v>-</v>
      </c>
      <c r="BW464" s="232"/>
      <c r="CF464" s="232"/>
    </row>
    <row r="465" spans="1:84" ht="12.75" customHeight="1" x14ac:dyDescent="0.2">
      <c r="A465" s="240"/>
      <c r="B465" s="228">
        <v>442</v>
      </c>
      <c r="C465" s="137"/>
      <c r="D465" s="65"/>
      <c r="E465" s="241" t="str">
        <f>IF(ISBLANK(D465), "", VLOOKUP(D465, Z!$A$2:$C$4127, 3, FALSE))</f>
        <v/>
      </c>
      <c r="F465" s="138"/>
      <c r="G465" s="120"/>
      <c r="H465" s="120"/>
      <c r="I465" s="120"/>
      <c r="J465" s="120"/>
      <c r="K465" s="139"/>
      <c r="L465" s="168"/>
      <c r="M465" s="139"/>
      <c r="N465" s="139"/>
      <c r="O465" s="242">
        <f t="shared" si="145"/>
        <v>0</v>
      </c>
      <c r="P465" s="139"/>
      <c r="Q465" s="242">
        <f t="shared" si="154"/>
        <v>0</v>
      </c>
      <c r="R465" s="242" t="str">
        <f t="shared" si="155"/>
        <v>-</v>
      </c>
      <c r="S465" s="140"/>
      <c r="T465" s="141"/>
      <c r="U465" s="120"/>
      <c r="V465" s="139"/>
      <c r="W465" s="166"/>
      <c r="X465" s="243">
        <f t="shared" si="156"/>
        <v>0</v>
      </c>
      <c r="Y465" s="140"/>
      <c r="Z465" s="141"/>
      <c r="AA465" s="139"/>
      <c r="AB465" s="120"/>
      <c r="AC465" s="139"/>
      <c r="AD465" s="166"/>
      <c r="AE465" s="243">
        <f t="shared" si="157"/>
        <v>0</v>
      </c>
      <c r="AF465" s="142"/>
      <c r="AG465" s="137"/>
      <c r="AH465" s="65"/>
      <c r="AI465" s="241" t="str">
        <f>IF(ISBLANK(AH465), "", VLOOKUP(AH465, Z!$A$2:$C$4127, 3, FALSE))</f>
        <v/>
      </c>
      <c r="AJ465" s="143"/>
      <c r="AK465" s="244">
        <f t="shared" si="158"/>
        <v>0</v>
      </c>
      <c r="AL465" s="232"/>
      <c r="AM465" s="242">
        <f t="shared" si="159"/>
        <v>0</v>
      </c>
      <c r="AN465" s="228">
        <f>15</f>
        <v>15</v>
      </c>
      <c r="AO465" s="228">
        <v>0.75</v>
      </c>
      <c r="AP465" s="242" t="str">
        <f t="shared" si="160"/>
        <v>-</v>
      </c>
      <c r="AQ465" s="242" t="str">
        <f t="shared" si="161"/>
        <v>-</v>
      </c>
      <c r="AR465" s="245" t="str" cm="1">
        <f t="array" ref="AR465">IF($AM$20="A",
IFERROR(INDEX($BZ$33:$CC$35, $BQ465,), "-"),
IFERROR(INDEX(($BZ$26:$CC$28,$BZ$29:$CC$31), $BQ465, , $BR465), "-"))</f>
        <v>-</v>
      </c>
      <c r="AS465" s="245"/>
      <c r="AT465" s="245"/>
      <c r="AU465" s="245"/>
      <c r="AV465" s="246" t="str" cm="1">
        <f t="array" ref="AV465">IF($AM$20="A",
IFERROR(INDEX($CE$33:$CE$35, $BQ465), "-"),
IFERROR(INDEX(($CE$26:$CE$28, $CE$29:$CE$31), $BQ465, , $BR465), "-"))</f>
        <v>-</v>
      </c>
      <c r="AW465" s="242" t="str">
        <f t="shared" si="162"/>
        <v>-</v>
      </c>
      <c r="AX465" s="242" t="str">
        <f t="shared" si="146"/>
        <v>-</v>
      </c>
      <c r="AY465" s="242" t="str">
        <f t="shared" si="146"/>
        <v>-</v>
      </c>
      <c r="AZ465" s="242" t="str">
        <f t="shared" si="146"/>
        <v>-</v>
      </c>
      <c r="BA465" s="242" t="str">
        <f t="shared" si="163"/>
        <v>-</v>
      </c>
      <c r="BB465" s="242" t="str">
        <f t="shared" si="147"/>
        <v>-</v>
      </c>
      <c r="BC465" s="242" t="str">
        <f t="shared" si="147"/>
        <v>-</v>
      </c>
      <c r="BD465" s="242" t="str">
        <f t="shared" si="147"/>
        <v>-</v>
      </c>
      <c r="BE465" s="242" t="str">
        <f t="shared" si="164"/>
        <v>-</v>
      </c>
      <c r="BF465" s="242" t="str">
        <f t="shared" si="148"/>
        <v>-</v>
      </c>
      <c r="BG465" s="242" t="str">
        <f t="shared" si="148"/>
        <v>-</v>
      </c>
      <c r="BH465" s="242" t="str">
        <f t="shared" si="148"/>
        <v>-</v>
      </c>
      <c r="BI465" s="242" t="str">
        <f t="shared" si="165"/>
        <v>-</v>
      </c>
      <c r="BJ465" s="242" t="str">
        <f t="shared" si="149"/>
        <v>-</v>
      </c>
      <c r="BK465" s="242" t="str">
        <f t="shared" si="149"/>
        <v>-</v>
      </c>
      <c r="BL465" s="242" t="str">
        <f t="shared" si="149"/>
        <v>-</v>
      </c>
      <c r="BM465" s="245" t="str" cm="1">
        <f t="array" ref="BM465">IFERROR(INDEX($CD$38:$CD$41, $BT465), "-")</f>
        <v>-</v>
      </c>
      <c r="BN465" s="242" t="str" cm="1">
        <f t="array" ref="BN465">IFERROR(INDEX($CD$38:$CD$41, $BS465), "-")</f>
        <v>-</v>
      </c>
      <c r="BO465" s="242">
        <f t="shared" si="166"/>
        <v>0</v>
      </c>
      <c r="BP465" s="242">
        <f t="shared" si="167"/>
        <v>0</v>
      </c>
      <c r="BQ465" s="247" t="str">
        <f t="shared" si="150"/>
        <v>-</v>
      </c>
      <c r="BR465" s="247" t="str">
        <f t="shared" si="151"/>
        <v>-</v>
      </c>
      <c r="BS465" s="247" t="str">
        <f t="shared" si="152"/>
        <v>-</v>
      </c>
      <c r="BT465" s="247" t="str">
        <f t="shared" si="153"/>
        <v>-</v>
      </c>
      <c r="BU465" s="247">
        <f t="shared" si="168"/>
        <v>0</v>
      </c>
      <c r="BV465" s="247" t="str">
        <f t="shared" si="169"/>
        <v>-</v>
      </c>
      <c r="BW465" s="232"/>
      <c r="CF465" s="232"/>
    </row>
    <row r="466" spans="1:84" ht="12.75" customHeight="1" x14ac:dyDescent="0.2">
      <c r="A466" s="240"/>
      <c r="B466" s="228">
        <v>443</v>
      </c>
      <c r="C466" s="137"/>
      <c r="D466" s="65"/>
      <c r="E466" s="241" t="str">
        <f>IF(ISBLANK(D466), "", VLOOKUP(D466, Z!$A$2:$C$4127, 3, FALSE))</f>
        <v/>
      </c>
      <c r="F466" s="138"/>
      <c r="G466" s="120"/>
      <c r="H466" s="120"/>
      <c r="I466" s="120"/>
      <c r="J466" s="120"/>
      <c r="K466" s="139"/>
      <c r="L466" s="168"/>
      <c r="M466" s="139"/>
      <c r="N466" s="139"/>
      <c r="O466" s="242">
        <f t="shared" si="145"/>
        <v>0</v>
      </c>
      <c r="P466" s="139"/>
      <c r="Q466" s="242">
        <f t="shared" si="154"/>
        <v>0</v>
      </c>
      <c r="R466" s="242" t="str">
        <f t="shared" si="155"/>
        <v>-</v>
      </c>
      <c r="S466" s="140"/>
      <c r="T466" s="141"/>
      <c r="U466" s="120"/>
      <c r="V466" s="139"/>
      <c r="W466" s="166"/>
      <c r="X466" s="243">
        <f t="shared" si="156"/>
        <v>0</v>
      </c>
      <c r="Y466" s="140"/>
      <c r="Z466" s="141"/>
      <c r="AA466" s="139"/>
      <c r="AB466" s="120"/>
      <c r="AC466" s="139"/>
      <c r="AD466" s="166"/>
      <c r="AE466" s="243">
        <f t="shared" si="157"/>
        <v>0</v>
      </c>
      <c r="AF466" s="142"/>
      <c r="AG466" s="137"/>
      <c r="AH466" s="65"/>
      <c r="AI466" s="241" t="str">
        <f>IF(ISBLANK(AH466), "", VLOOKUP(AH466, Z!$A$2:$C$4127, 3, FALSE))</f>
        <v/>
      </c>
      <c r="AJ466" s="143"/>
      <c r="AK466" s="244">
        <f t="shared" si="158"/>
        <v>0</v>
      </c>
      <c r="AL466" s="232"/>
      <c r="AM466" s="242">
        <f t="shared" si="159"/>
        <v>0</v>
      </c>
      <c r="AN466" s="228">
        <f>15</f>
        <v>15</v>
      </c>
      <c r="AO466" s="228">
        <v>0.75</v>
      </c>
      <c r="AP466" s="242" t="str">
        <f t="shared" si="160"/>
        <v>-</v>
      </c>
      <c r="AQ466" s="242" t="str">
        <f t="shared" si="161"/>
        <v>-</v>
      </c>
      <c r="AR466" s="245" t="str" cm="1">
        <f t="array" ref="AR466">IF($AM$20="A",
IFERROR(INDEX($BZ$33:$CC$35, $BQ466,), "-"),
IFERROR(INDEX(($BZ$26:$CC$28,$BZ$29:$CC$31), $BQ466, , $BR466), "-"))</f>
        <v>-</v>
      </c>
      <c r="AS466" s="245"/>
      <c r="AT466" s="245"/>
      <c r="AU466" s="245"/>
      <c r="AV466" s="246" t="str" cm="1">
        <f t="array" ref="AV466">IF($AM$20="A",
IFERROR(INDEX($CE$33:$CE$35, $BQ466), "-"),
IFERROR(INDEX(($CE$26:$CE$28, $CE$29:$CE$31), $BQ466, , $BR466), "-"))</f>
        <v>-</v>
      </c>
      <c r="AW466" s="242" t="str">
        <f t="shared" si="162"/>
        <v>-</v>
      </c>
      <c r="AX466" s="242" t="str">
        <f t="shared" si="146"/>
        <v>-</v>
      </c>
      <c r="AY466" s="242" t="str">
        <f t="shared" si="146"/>
        <v>-</v>
      </c>
      <c r="AZ466" s="242" t="str">
        <f t="shared" si="146"/>
        <v>-</v>
      </c>
      <c r="BA466" s="242" t="str">
        <f t="shared" si="163"/>
        <v>-</v>
      </c>
      <c r="BB466" s="242" t="str">
        <f t="shared" si="147"/>
        <v>-</v>
      </c>
      <c r="BC466" s="242" t="str">
        <f t="shared" si="147"/>
        <v>-</v>
      </c>
      <c r="BD466" s="242" t="str">
        <f t="shared" si="147"/>
        <v>-</v>
      </c>
      <c r="BE466" s="242" t="str">
        <f t="shared" si="164"/>
        <v>-</v>
      </c>
      <c r="BF466" s="242" t="str">
        <f t="shared" si="148"/>
        <v>-</v>
      </c>
      <c r="BG466" s="242" t="str">
        <f t="shared" si="148"/>
        <v>-</v>
      </c>
      <c r="BH466" s="242" t="str">
        <f t="shared" si="148"/>
        <v>-</v>
      </c>
      <c r="BI466" s="242" t="str">
        <f t="shared" si="165"/>
        <v>-</v>
      </c>
      <c r="BJ466" s="242" t="str">
        <f t="shared" si="149"/>
        <v>-</v>
      </c>
      <c r="BK466" s="242" t="str">
        <f t="shared" si="149"/>
        <v>-</v>
      </c>
      <c r="BL466" s="242" t="str">
        <f t="shared" si="149"/>
        <v>-</v>
      </c>
      <c r="BM466" s="245" t="str" cm="1">
        <f t="array" ref="BM466">IFERROR(INDEX($CD$38:$CD$41, $BT466), "-")</f>
        <v>-</v>
      </c>
      <c r="BN466" s="242" t="str" cm="1">
        <f t="array" ref="BN466">IFERROR(INDEX($CD$38:$CD$41, $BS466), "-")</f>
        <v>-</v>
      </c>
      <c r="BO466" s="242">
        <f t="shared" si="166"/>
        <v>0</v>
      </c>
      <c r="BP466" s="242">
        <f t="shared" si="167"/>
        <v>0</v>
      </c>
      <c r="BQ466" s="247" t="str">
        <f t="shared" si="150"/>
        <v>-</v>
      </c>
      <c r="BR466" s="247" t="str">
        <f t="shared" si="151"/>
        <v>-</v>
      </c>
      <c r="BS466" s="247" t="str">
        <f t="shared" si="152"/>
        <v>-</v>
      </c>
      <c r="BT466" s="247" t="str">
        <f t="shared" si="153"/>
        <v>-</v>
      </c>
      <c r="BU466" s="247">
        <f t="shared" si="168"/>
        <v>0</v>
      </c>
      <c r="BV466" s="247" t="str">
        <f t="shared" si="169"/>
        <v>-</v>
      </c>
      <c r="BW466" s="232"/>
      <c r="CF466" s="232"/>
    </row>
    <row r="467" spans="1:84" ht="12.75" customHeight="1" x14ac:dyDescent="0.2">
      <c r="A467" s="240"/>
      <c r="B467" s="228">
        <v>444</v>
      </c>
      <c r="C467" s="137"/>
      <c r="D467" s="65"/>
      <c r="E467" s="241" t="str">
        <f>IF(ISBLANK(D467), "", VLOOKUP(D467, Z!$A$2:$C$4127, 3, FALSE))</f>
        <v/>
      </c>
      <c r="F467" s="138"/>
      <c r="G467" s="120"/>
      <c r="H467" s="120"/>
      <c r="I467" s="120"/>
      <c r="J467" s="120"/>
      <c r="K467" s="139"/>
      <c r="L467" s="168"/>
      <c r="M467" s="139"/>
      <c r="N467" s="139"/>
      <c r="O467" s="242">
        <f t="shared" si="145"/>
        <v>0</v>
      </c>
      <c r="P467" s="139"/>
      <c r="Q467" s="242">
        <f t="shared" si="154"/>
        <v>0</v>
      </c>
      <c r="R467" s="242" t="str">
        <f t="shared" si="155"/>
        <v>-</v>
      </c>
      <c r="S467" s="140"/>
      <c r="T467" s="141"/>
      <c r="U467" s="120"/>
      <c r="V467" s="139"/>
      <c r="W467" s="166"/>
      <c r="X467" s="243">
        <f t="shared" si="156"/>
        <v>0</v>
      </c>
      <c r="Y467" s="140"/>
      <c r="Z467" s="141"/>
      <c r="AA467" s="139"/>
      <c r="AB467" s="120"/>
      <c r="AC467" s="139"/>
      <c r="AD467" s="166"/>
      <c r="AE467" s="243">
        <f t="shared" si="157"/>
        <v>0</v>
      </c>
      <c r="AF467" s="142"/>
      <c r="AG467" s="137"/>
      <c r="AH467" s="65"/>
      <c r="AI467" s="241" t="str">
        <f>IF(ISBLANK(AH467), "", VLOOKUP(AH467, Z!$A$2:$C$4127, 3, FALSE))</f>
        <v/>
      </c>
      <c r="AJ467" s="143"/>
      <c r="AK467" s="244">
        <f t="shared" si="158"/>
        <v>0</v>
      </c>
      <c r="AL467" s="232"/>
      <c r="AM467" s="242">
        <f t="shared" si="159"/>
        <v>0</v>
      </c>
      <c r="AN467" s="228">
        <f>15</f>
        <v>15</v>
      </c>
      <c r="AO467" s="228">
        <v>0.75</v>
      </c>
      <c r="AP467" s="242" t="str">
        <f t="shared" si="160"/>
        <v>-</v>
      </c>
      <c r="AQ467" s="242" t="str">
        <f t="shared" si="161"/>
        <v>-</v>
      </c>
      <c r="AR467" s="245" t="str" cm="1">
        <f t="array" ref="AR467">IF($AM$20="A",
IFERROR(INDEX($BZ$33:$CC$35, $BQ467,), "-"),
IFERROR(INDEX(($BZ$26:$CC$28,$BZ$29:$CC$31), $BQ467, , $BR467), "-"))</f>
        <v>-</v>
      </c>
      <c r="AS467" s="245"/>
      <c r="AT467" s="245"/>
      <c r="AU467" s="245"/>
      <c r="AV467" s="246" t="str" cm="1">
        <f t="array" ref="AV467">IF($AM$20="A",
IFERROR(INDEX($CE$33:$CE$35, $BQ467), "-"),
IFERROR(INDEX(($CE$26:$CE$28, $CE$29:$CE$31), $BQ467, , $BR467), "-"))</f>
        <v>-</v>
      </c>
      <c r="AW467" s="242" t="str">
        <f t="shared" si="162"/>
        <v>-</v>
      </c>
      <c r="AX467" s="242" t="str">
        <f t="shared" si="146"/>
        <v>-</v>
      </c>
      <c r="AY467" s="242" t="str">
        <f t="shared" si="146"/>
        <v>-</v>
      </c>
      <c r="AZ467" s="242" t="str">
        <f t="shared" si="146"/>
        <v>-</v>
      </c>
      <c r="BA467" s="242" t="str">
        <f t="shared" si="163"/>
        <v>-</v>
      </c>
      <c r="BB467" s="242" t="str">
        <f t="shared" si="147"/>
        <v>-</v>
      </c>
      <c r="BC467" s="242" t="str">
        <f t="shared" si="147"/>
        <v>-</v>
      </c>
      <c r="BD467" s="242" t="str">
        <f t="shared" si="147"/>
        <v>-</v>
      </c>
      <c r="BE467" s="242" t="str">
        <f t="shared" si="164"/>
        <v>-</v>
      </c>
      <c r="BF467" s="242" t="str">
        <f t="shared" si="148"/>
        <v>-</v>
      </c>
      <c r="BG467" s="242" t="str">
        <f t="shared" si="148"/>
        <v>-</v>
      </c>
      <c r="BH467" s="242" t="str">
        <f t="shared" si="148"/>
        <v>-</v>
      </c>
      <c r="BI467" s="242" t="str">
        <f t="shared" si="165"/>
        <v>-</v>
      </c>
      <c r="BJ467" s="242" t="str">
        <f t="shared" si="149"/>
        <v>-</v>
      </c>
      <c r="BK467" s="242" t="str">
        <f t="shared" si="149"/>
        <v>-</v>
      </c>
      <c r="BL467" s="242" t="str">
        <f t="shared" si="149"/>
        <v>-</v>
      </c>
      <c r="BM467" s="245" t="str" cm="1">
        <f t="array" ref="BM467">IFERROR(INDEX($CD$38:$CD$41, $BT467), "-")</f>
        <v>-</v>
      </c>
      <c r="BN467" s="242" t="str" cm="1">
        <f t="array" ref="BN467">IFERROR(INDEX($CD$38:$CD$41, $BS467), "-")</f>
        <v>-</v>
      </c>
      <c r="BO467" s="242">
        <f t="shared" si="166"/>
        <v>0</v>
      </c>
      <c r="BP467" s="242">
        <f t="shared" si="167"/>
        <v>0</v>
      </c>
      <c r="BQ467" s="247" t="str">
        <f t="shared" si="150"/>
        <v>-</v>
      </c>
      <c r="BR467" s="247" t="str">
        <f t="shared" si="151"/>
        <v>-</v>
      </c>
      <c r="BS467" s="247" t="str">
        <f t="shared" si="152"/>
        <v>-</v>
      </c>
      <c r="BT467" s="247" t="str">
        <f t="shared" si="153"/>
        <v>-</v>
      </c>
      <c r="BU467" s="247">
        <f t="shared" si="168"/>
        <v>0</v>
      </c>
      <c r="BV467" s="247" t="str">
        <f t="shared" si="169"/>
        <v>-</v>
      </c>
      <c r="BW467" s="232"/>
      <c r="CF467" s="232"/>
    </row>
    <row r="468" spans="1:84" ht="12.75" customHeight="1" x14ac:dyDescent="0.2">
      <c r="A468" s="240"/>
      <c r="B468" s="228">
        <v>445</v>
      </c>
      <c r="C468" s="137"/>
      <c r="D468" s="65"/>
      <c r="E468" s="241" t="str">
        <f>IF(ISBLANK(D468), "", VLOOKUP(D468, Z!$A$2:$C$4127, 3, FALSE))</f>
        <v/>
      </c>
      <c r="F468" s="138"/>
      <c r="G468" s="120"/>
      <c r="H468" s="120"/>
      <c r="I468" s="120"/>
      <c r="J468" s="120"/>
      <c r="K468" s="139"/>
      <c r="L468" s="168"/>
      <c r="M468" s="139"/>
      <c r="N468" s="139"/>
      <c r="O468" s="242">
        <f t="shared" si="145"/>
        <v>0</v>
      </c>
      <c r="P468" s="139"/>
      <c r="Q468" s="242">
        <f t="shared" si="154"/>
        <v>0</v>
      </c>
      <c r="R468" s="242" t="str">
        <f t="shared" si="155"/>
        <v>-</v>
      </c>
      <c r="S468" s="140"/>
      <c r="T468" s="141"/>
      <c r="U468" s="120"/>
      <c r="V468" s="139"/>
      <c r="W468" s="166"/>
      <c r="X468" s="243">
        <f t="shared" si="156"/>
        <v>0</v>
      </c>
      <c r="Y468" s="140"/>
      <c r="Z468" s="141"/>
      <c r="AA468" s="139"/>
      <c r="AB468" s="120"/>
      <c r="AC468" s="139"/>
      <c r="AD468" s="166"/>
      <c r="AE468" s="243">
        <f t="shared" si="157"/>
        <v>0</v>
      </c>
      <c r="AF468" s="142"/>
      <c r="AG468" s="137"/>
      <c r="AH468" s="65"/>
      <c r="AI468" s="241" t="str">
        <f>IF(ISBLANK(AH468), "", VLOOKUP(AH468, Z!$A$2:$C$4127, 3, FALSE))</f>
        <v/>
      </c>
      <c r="AJ468" s="143"/>
      <c r="AK468" s="244">
        <f t="shared" si="158"/>
        <v>0</v>
      </c>
      <c r="AL468" s="232"/>
      <c r="AM468" s="242">
        <f t="shared" si="159"/>
        <v>0</v>
      </c>
      <c r="AN468" s="228">
        <f>15</f>
        <v>15</v>
      </c>
      <c r="AO468" s="228">
        <v>0.75</v>
      </c>
      <c r="AP468" s="242" t="str">
        <f t="shared" si="160"/>
        <v>-</v>
      </c>
      <c r="AQ468" s="242" t="str">
        <f t="shared" si="161"/>
        <v>-</v>
      </c>
      <c r="AR468" s="245" t="str" cm="1">
        <f t="array" ref="AR468">IF($AM$20="A",
IFERROR(INDEX($BZ$33:$CC$35, $BQ468,), "-"),
IFERROR(INDEX(($BZ$26:$CC$28,$BZ$29:$CC$31), $BQ468, , $BR468), "-"))</f>
        <v>-</v>
      </c>
      <c r="AS468" s="245"/>
      <c r="AT468" s="245"/>
      <c r="AU468" s="245"/>
      <c r="AV468" s="246" t="str" cm="1">
        <f t="array" ref="AV468">IF($AM$20="A",
IFERROR(INDEX($CE$33:$CE$35, $BQ468), "-"),
IFERROR(INDEX(($CE$26:$CE$28, $CE$29:$CE$31), $BQ468, , $BR468), "-"))</f>
        <v>-</v>
      </c>
      <c r="AW468" s="242" t="str">
        <f t="shared" si="162"/>
        <v>-</v>
      </c>
      <c r="AX468" s="242" t="str">
        <f t="shared" si="146"/>
        <v>-</v>
      </c>
      <c r="AY468" s="242" t="str">
        <f t="shared" si="146"/>
        <v>-</v>
      </c>
      <c r="AZ468" s="242" t="str">
        <f t="shared" si="146"/>
        <v>-</v>
      </c>
      <c r="BA468" s="242" t="str">
        <f t="shared" si="163"/>
        <v>-</v>
      </c>
      <c r="BB468" s="242" t="str">
        <f t="shared" si="147"/>
        <v>-</v>
      </c>
      <c r="BC468" s="242" t="str">
        <f t="shared" si="147"/>
        <v>-</v>
      </c>
      <c r="BD468" s="242" t="str">
        <f t="shared" si="147"/>
        <v>-</v>
      </c>
      <c r="BE468" s="242" t="str">
        <f t="shared" si="164"/>
        <v>-</v>
      </c>
      <c r="BF468" s="242" t="str">
        <f t="shared" si="148"/>
        <v>-</v>
      </c>
      <c r="BG468" s="242" t="str">
        <f t="shared" si="148"/>
        <v>-</v>
      </c>
      <c r="BH468" s="242" t="str">
        <f t="shared" si="148"/>
        <v>-</v>
      </c>
      <c r="BI468" s="242" t="str">
        <f t="shared" si="165"/>
        <v>-</v>
      </c>
      <c r="BJ468" s="242" t="str">
        <f t="shared" si="149"/>
        <v>-</v>
      </c>
      <c r="BK468" s="242" t="str">
        <f t="shared" si="149"/>
        <v>-</v>
      </c>
      <c r="BL468" s="242" t="str">
        <f t="shared" si="149"/>
        <v>-</v>
      </c>
      <c r="BM468" s="245" t="str" cm="1">
        <f t="array" ref="BM468">IFERROR(INDEX($CD$38:$CD$41, $BT468), "-")</f>
        <v>-</v>
      </c>
      <c r="BN468" s="242" t="str" cm="1">
        <f t="array" ref="BN468">IFERROR(INDEX($CD$38:$CD$41, $BS468), "-")</f>
        <v>-</v>
      </c>
      <c r="BO468" s="242">
        <f t="shared" si="166"/>
        <v>0</v>
      </c>
      <c r="BP468" s="242">
        <f t="shared" si="167"/>
        <v>0</v>
      </c>
      <c r="BQ468" s="247" t="str">
        <f t="shared" si="150"/>
        <v>-</v>
      </c>
      <c r="BR468" s="247" t="str">
        <f t="shared" si="151"/>
        <v>-</v>
      </c>
      <c r="BS468" s="247" t="str">
        <f t="shared" si="152"/>
        <v>-</v>
      </c>
      <c r="BT468" s="247" t="str">
        <f t="shared" si="153"/>
        <v>-</v>
      </c>
      <c r="BU468" s="247">
        <f t="shared" si="168"/>
        <v>0</v>
      </c>
      <c r="BV468" s="247" t="str">
        <f t="shared" si="169"/>
        <v>-</v>
      </c>
      <c r="BW468" s="232"/>
      <c r="CF468" s="232"/>
    </row>
    <row r="469" spans="1:84" ht="12.75" customHeight="1" x14ac:dyDescent="0.2">
      <c r="A469" s="240"/>
      <c r="B469" s="228">
        <v>446</v>
      </c>
      <c r="C469" s="137"/>
      <c r="D469" s="65"/>
      <c r="E469" s="241" t="str">
        <f>IF(ISBLANK(D469), "", VLOOKUP(D469, Z!$A$2:$C$4127, 3, FALSE))</f>
        <v/>
      </c>
      <c r="F469" s="138"/>
      <c r="G469" s="120"/>
      <c r="H469" s="120"/>
      <c r="I469" s="120"/>
      <c r="J469" s="120"/>
      <c r="K469" s="139"/>
      <c r="L469" s="168"/>
      <c r="M469" s="139"/>
      <c r="N469" s="139"/>
      <c r="O469" s="242">
        <f t="shared" si="145"/>
        <v>0</v>
      </c>
      <c r="P469" s="139"/>
      <c r="Q469" s="242">
        <f t="shared" si="154"/>
        <v>0</v>
      </c>
      <c r="R469" s="242" t="str">
        <f t="shared" si="155"/>
        <v>-</v>
      </c>
      <c r="S469" s="140"/>
      <c r="T469" s="141"/>
      <c r="U469" s="120"/>
      <c r="V469" s="139"/>
      <c r="W469" s="166"/>
      <c r="X469" s="243">
        <f t="shared" si="156"/>
        <v>0</v>
      </c>
      <c r="Y469" s="140"/>
      <c r="Z469" s="141"/>
      <c r="AA469" s="139"/>
      <c r="AB469" s="120"/>
      <c r="AC469" s="139"/>
      <c r="AD469" s="166"/>
      <c r="AE469" s="243">
        <f t="shared" si="157"/>
        <v>0</v>
      </c>
      <c r="AF469" s="142"/>
      <c r="AG469" s="137"/>
      <c r="AH469" s="65"/>
      <c r="AI469" s="241" t="str">
        <f>IF(ISBLANK(AH469), "", VLOOKUP(AH469, Z!$A$2:$C$4127, 3, FALSE))</f>
        <v/>
      </c>
      <c r="AJ469" s="143"/>
      <c r="AK469" s="244">
        <f t="shared" si="158"/>
        <v>0</v>
      </c>
      <c r="AL469" s="232"/>
      <c r="AM469" s="242">
        <f t="shared" si="159"/>
        <v>0</v>
      </c>
      <c r="AN469" s="228">
        <f>15</f>
        <v>15</v>
      </c>
      <c r="AO469" s="228">
        <v>0.75</v>
      </c>
      <c r="AP469" s="242" t="str">
        <f t="shared" si="160"/>
        <v>-</v>
      </c>
      <c r="AQ469" s="242" t="str">
        <f t="shared" si="161"/>
        <v>-</v>
      </c>
      <c r="AR469" s="245" t="str" cm="1">
        <f t="array" ref="AR469">IF($AM$20="A",
IFERROR(INDEX($BZ$33:$CC$35, $BQ469,), "-"),
IFERROR(INDEX(($BZ$26:$CC$28,$BZ$29:$CC$31), $BQ469, , $BR469), "-"))</f>
        <v>-</v>
      </c>
      <c r="AS469" s="245"/>
      <c r="AT469" s="245"/>
      <c r="AU469" s="245"/>
      <c r="AV469" s="246" t="str" cm="1">
        <f t="array" ref="AV469">IF($AM$20="A",
IFERROR(INDEX($CE$33:$CE$35, $BQ469), "-"),
IFERROR(INDEX(($CE$26:$CE$28, $CE$29:$CE$31), $BQ469, , $BR469), "-"))</f>
        <v>-</v>
      </c>
      <c r="AW469" s="242" t="str">
        <f t="shared" si="162"/>
        <v>-</v>
      </c>
      <c r="AX469" s="242" t="str">
        <f t="shared" si="146"/>
        <v>-</v>
      </c>
      <c r="AY469" s="242" t="str">
        <f t="shared" si="146"/>
        <v>-</v>
      </c>
      <c r="AZ469" s="242" t="str">
        <f t="shared" si="146"/>
        <v>-</v>
      </c>
      <c r="BA469" s="242" t="str">
        <f t="shared" si="163"/>
        <v>-</v>
      </c>
      <c r="BB469" s="242" t="str">
        <f t="shared" si="147"/>
        <v>-</v>
      </c>
      <c r="BC469" s="242" t="str">
        <f t="shared" si="147"/>
        <v>-</v>
      </c>
      <c r="BD469" s="242" t="str">
        <f t="shared" si="147"/>
        <v>-</v>
      </c>
      <c r="BE469" s="242" t="str">
        <f t="shared" si="164"/>
        <v>-</v>
      </c>
      <c r="BF469" s="242" t="str">
        <f t="shared" si="148"/>
        <v>-</v>
      </c>
      <c r="BG469" s="242" t="str">
        <f t="shared" si="148"/>
        <v>-</v>
      </c>
      <c r="BH469" s="242" t="str">
        <f t="shared" si="148"/>
        <v>-</v>
      </c>
      <c r="BI469" s="242" t="str">
        <f t="shared" si="165"/>
        <v>-</v>
      </c>
      <c r="BJ469" s="242" t="str">
        <f t="shared" si="149"/>
        <v>-</v>
      </c>
      <c r="BK469" s="242" t="str">
        <f t="shared" si="149"/>
        <v>-</v>
      </c>
      <c r="BL469" s="242" t="str">
        <f t="shared" si="149"/>
        <v>-</v>
      </c>
      <c r="BM469" s="245" t="str" cm="1">
        <f t="array" ref="BM469">IFERROR(INDEX($CD$38:$CD$41, $BT469), "-")</f>
        <v>-</v>
      </c>
      <c r="BN469" s="242" t="str" cm="1">
        <f t="array" ref="BN469">IFERROR(INDEX($CD$38:$CD$41, $BS469), "-")</f>
        <v>-</v>
      </c>
      <c r="BO469" s="242">
        <f t="shared" si="166"/>
        <v>0</v>
      </c>
      <c r="BP469" s="242">
        <f t="shared" si="167"/>
        <v>0</v>
      </c>
      <c r="BQ469" s="247" t="str">
        <f t="shared" si="150"/>
        <v>-</v>
      </c>
      <c r="BR469" s="247" t="str">
        <f t="shared" si="151"/>
        <v>-</v>
      </c>
      <c r="BS469" s="247" t="str">
        <f t="shared" si="152"/>
        <v>-</v>
      </c>
      <c r="BT469" s="247" t="str">
        <f t="shared" si="153"/>
        <v>-</v>
      </c>
      <c r="BU469" s="247">
        <f t="shared" si="168"/>
        <v>0</v>
      </c>
      <c r="BV469" s="247" t="str">
        <f t="shared" si="169"/>
        <v>-</v>
      </c>
      <c r="BW469" s="232"/>
      <c r="CF469" s="232"/>
    </row>
    <row r="470" spans="1:84" ht="12.75" customHeight="1" x14ac:dyDescent="0.2">
      <c r="A470" s="240"/>
      <c r="B470" s="228">
        <v>447</v>
      </c>
      <c r="C470" s="137"/>
      <c r="D470" s="65"/>
      <c r="E470" s="241" t="str">
        <f>IF(ISBLANK(D470), "", VLOOKUP(D470, Z!$A$2:$C$4127, 3, FALSE))</f>
        <v/>
      </c>
      <c r="F470" s="138"/>
      <c r="G470" s="120"/>
      <c r="H470" s="120"/>
      <c r="I470" s="120"/>
      <c r="J470" s="120"/>
      <c r="K470" s="139"/>
      <c r="L470" s="168"/>
      <c r="M470" s="139"/>
      <c r="N470" s="139"/>
      <c r="O470" s="242">
        <f t="shared" si="145"/>
        <v>0</v>
      </c>
      <c r="P470" s="139"/>
      <c r="Q470" s="242">
        <f t="shared" si="154"/>
        <v>0</v>
      </c>
      <c r="R470" s="242" t="str">
        <f t="shared" si="155"/>
        <v>-</v>
      </c>
      <c r="S470" s="140"/>
      <c r="T470" s="141"/>
      <c r="U470" s="120"/>
      <c r="V470" s="139"/>
      <c r="W470" s="166"/>
      <c r="X470" s="243">
        <f t="shared" si="156"/>
        <v>0</v>
      </c>
      <c r="Y470" s="140"/>
      <c r="Z470" s="141"/>
      <c r="AA470" s="139"/>
      <c r="AB470" s="120"/>
      <c r="AC470" s="139"/>
      <c r="AD470" s="166"/>
      <c r="AE470" s="243">
        <f t="shared" si="157"/>
        <v>0</v>
      </c>
      <c r="AF470" s="142"/>
      <c r="AG470" s="137"/>
      <c r="AH470" s="65"/>
      <c r="AI470" s="241" t="str">
        <f>IF(ISBLANK(AH470), "", VLOOKUP(AH470, Z!$A$2:$C$4127, 3, FALSE))</f>
        <v/>
      </c>
      <c r="AJ470" s="143"/>
      <c r="AK470" s="244">
        <f t="shared" si="158"/>
        <v>0</v>
      </c>
      <c r="AL470" s="232"/>
      <c r="AM470" s="242">
        <f t="shared" si="159"/>
        <v>0</v>
      </c>
      <c r="AN470" s="228">
        <f>15</f>
        <v>15</v>
      </c>
      <c r="AO470" s="228">
        <v>0.75</v>
      </c>
      <c r="AP470" s="242" t="str">
        <f t="shared" si="160"/>
        <v>-</v>
      </c>
      <c r="AQ470" s="242" t="str">
        <f t="shared" si="161"/>
        <v>-</v>
      </c>
      <c r="AR470" s="245" t="str" cm="1">
        <f t="array" ref="AR470">IF($AM$20="A",
IFERROR(INDEX($BZ$33:$CC$35, $BQ470,), "-"),
IFERROR(INDEX(($BZ$26:$CC$28,$BZ$29:$CC$31), $BQ470, , $BR470), "-"))</f>
        <v>-</v>
      </c>
      <c r="AS470" s="245"/>
      <c r="AT470" s="245"/>
      <c r="AU470" s="245"/>
      <c r="AV470" s="246" t="str" cm="1">
        <f t="array" ref="AV470">IF($AM$20="A",
IFERROR(INDEX($CE$33:$CE$35, $BQ470), "-"),
IFERROR(INDEX(($CE$26:$CE$28, $CE$29:$CE$31), $BQ470, , $BR470), "-"))</f>
        <v>-</v>
      </c>
      <c r="AW470" s="242" t="str">
        <f t="shared" si="162"/>
        <v>-</v>
      </c>
      <c r="AX470" s="242" t="str">
        <f t="shared" si="146"/>
        <v>-</v>
      </c>
      <c r="AY470" s="242" t="str">
        <f t="shared" si="146"/>
        <v>-</v>
      </c>
      <c r="AZ470" s="242" t="str">
        <f t="shared" si="146"/>
        <v>-</v>
      </c>
      <c r="BA470" s="242" t="str">
        <f t="shared" si="163"/>
        <v>-</v>
      </c>
      <c r="BB470" s="242" t="str">
        <f t="shared" si="147"/>
        <v>-</v>
      </c>
      <c r="BC470" s="242" t="str">
        <f t="shared" si="147"/>
        <v>-</v>
      </c>
      <c r="BD470" s="242" t="str">
        <f t="shared" si="147"/>
        <v>-</v>
      </c>
      <c r="BE470" s="242" t="str">
        <f t="shared" si="164"/>
        <v>-</v>
      </c>
      <c r="BF470" s="242" t="str">
        <f t="shared" si="148"/>
        <v>-</v>
      </c>
      <c r="BG470" s="242" t="str">
        <f t="shared" si="148"/>
        <v>-</v>
      </c>
      <c r="BH470" s="242" t="str">
        <f t="shared" si="148"/>
        <v>-</v>
      </c>
      <c r="BI470" s="242" t="str">
        <f t="shared" si="165"/>
        <v>-</v>
      </c>
      <c r="BJ470" s="242" t="str">
        <f t="shared" si="149"/>
        <v>-</v>
      </c>
      <c r="BK470" s="242" t="str">
        <f t="shared" si="149"/>
        <v>-</v>
      </c>
      <c r="BL470" s="242" t="str">
        <f t="shared" si="149"/>
        <v>-</v>
      </c>
      <c r="BM470" s="245" t="str" cm="1">
        <f t="array" ref="BM470">IFERROR(INDEX($CD$38:$CD$41, $BT470), "-")</f>
        <v>-</v>
      </c>
      <c r="BN470" s="242" t="str" cm="1">
        <f t="array" ref="BN470">IFERROR(INDEX($CD$38:$CD$41, $BS470), "-")</f>
        <v>-</v>
      </c>
      <c r="BO470" s="242">
        <f t="shared" si="166"/>
        <v>0</v>
      </c>
      <c r="BP470" s="242">
        <f t="shared" si="167"/>
        <v>0</v>
      </c>
      <c r="BQ470" s="247" t="str">
        <f t="shared" si="150"/>
        <v>-</v>
      </c>
      <c r="BR470" s="247" t="str">
        <f t="shared" si="151"/>
        <v>-</v>
      </c>
      <c r="BS470" s="247" t="str">
        <f t="shared" si="152"/>
        <v>-</v>
      </c>
      <c r="BT470" s="247" t="str">
        <f t="shared" si="153"/>
        <v>-</v>
      </c>
      <c r="BU470" s="247">
        <f t="shared" si="168"/>
        <v>0</v>
      </c>
      <c r="BV470" s="247" t="str">
        <f t="shared" si="169"/>
        <v>-</v>
      </c>
      <c r="BW470" s="232"/>
      <c r="CF470" s="232"/>
    </row>
    <row r="471" spans="1:84" ht="12.75" customHeight="1" x14ac:dyDescent="0.2">
      <c r="A471" s="240"/>
      <c r="B471" s="228">
        <v>448</v>
      </c>
      <c r="C471" s="137"/>
      <c r="D471" s="65"/>
      <c r="E471" s="241" t="str">
        <f>IF(ISBLANK(D471), "", VLOOKUP(D471, Z!$A$2:$C$4127, 3, FALSE))</f>
        <v/>
      </c>
      <c r="F471" s="138"/>
      <c r="G471" s="120"/>
      <c r="H471" s="120"/>
      <c r="I471" s="120"/>
      <c r="J471" s="120"/>
      <c r="K471" s="139"/>
      <c r="L471" s="168"/>
      <c r="M471" s="139"/>
      <c r="N471" s="139"/>
      <c r="O471" s="242">
        <f t="shared" si="145"/>
        <v>0</v>
      </c>
      <c r="P471" s="139"/>
      <c r="Q471" s="242">
        <f t="shared" si="154"/>
        <v>0</v>
      </c>
      <c r="R471" s="242" t="str">
        <f t="shared" si="155"/>
        <v>-</v>
      </c>
      <c r="S471" s="140"/>
      <c r="T471" s="141"/>
      <c r="U471" s="120"/>
      <c r="V471" s="139"/>
      <c r="W471" s="166"/>
      <c r="X471" s="243">
        <f t="shared" si="156"/>
        <v>0</v>
      </c>
      <c r="Y471" s="140"/>
      <c r="Z471" s="141"/>
      <c r="AA471" s="139"/>
      <c r="AB471" s="120"/>
      <c r="AC471" s="139"/>
      <c r="AD471" s="166"/>
      <c r="AE471" s="243">
        <f t="shared" si="157"/>
        <v>0</v>
      </c>
      <c r="AF471" s="142"/>
      <c r="AG471" s="137"/>
      <c r="AH471" s="65"/>
      <c r="AI471" s="241" t="str">
        <f>IF(ISBLANK(AH471), "", VLOOKUP(AH471, Z!$A$2:$C$4127, 3, FALSE))</f>
        <v/>
      </c>
      <c r="AJ471" s="143"/>
      <c r="AK471" s="244">
        <f t="shared" si="158"/>
        <v>0</v>
      </c>
      <c r="AL471" s="232"/>
      <c r="AM471" s="242">
        <f t="shared" si="159"/>
        <v>0</v>
      </c>
      <c r="AN471" s="228">
        <f>15</f>
        <v>15</v>
      </c>
      <c r="AO471" s="228">
        <v>0.75</v>
      </c>
      <c r="AP471" s="242" t="str">
        <f t="shared" si="160"/>
        <v>-</v>
      </c>
      <c r="AQ471" s="242" t="str">
        <f t="shared" si="161"/>
        <v>-</v>
      </c>
      <c r="AR471" s="245" t="str" cm="1">
        <f t="array" ref="AR471">IF($AM$20="A",
IFERROR(INDEX($BZ$33:$CC$35, $BQ471,), "-"),
IFERROR(INDEX(($BZ$26:$CC$28,$BZ$29:$CC$31), $BQ471, , $BR471), "-"))</f>
        <v>-</v>
      </c>
      <c r="AS471" s="245"/>
      <c r="AT471" s="245"/>
      <c r="AU471" s="245"/>
      <c r="AV471" s="246" t="str" cm="1">
        <f t="array" ref="AV471">IF($AM$20="A",
IFERROR(INDEX($CE$33:$CE$35, $BQ471), "-"),
IFERROR(INDEX(($CE$26:$CE$28, $CE$29:$CE$31), $BQ471, , $BR471), "-"))</f>
        <v>-</v>
      </c>
      <c r="AW471" s="242" t="str">
        <f t="shared" si="162"/>
        <v>-</v>
      </c>
      <c r="AX471" s="242" t="str">
        <f t="shared" si="146"/>
        <v>-</v>
      </c>
      <c r="AY471" s="242" t="str">
        <f t="shared" si="146"/>
        <v>-</v>
      </c>
      <c r="AZ471" s="242" t="str">
        <f t="shared" si="146"/>
        <v>-</v>
      </c>
      <c r="BA471" s="242" t="str">
        <f t="shared" si="163"/>
        <v>-</v>
      </c>
      <c r="BB471" s="242" t="str">
        <f t="shared" si="147"/>
        <v>-</v>
      </c>
      <c r="BC471" s="242" t="str">
        <f t="shared" si="147"/>
        <v>-</v>
      </c>
      <c r="BD471" s="242" t="str">
        <f t="shared" si="147"/>
        <v>-</v>
      </c>
      <c r="BE471" s="242" t="str">
        <f t="shared" si="164"/>
        <v>-</v>
      </c>
      <c r="BF471" s="242" t="str">
        <f t="shared" si="148"/>
        <v>-</v>
      </c>
      <c r="BG471" s="242" t="str">
        <f t="shared" si="148"/>
        <v>-</v>
      </c>
      <c r="BH471" s="242" t="str">
        <f t="shared" si="148"/>
        <v>-</v>
      </c>
      <c r="BI471" s="242" t="str">
        <f t="shared" si="165"/>
        <v>-</v>
      </c>
      <c r="BJ471" s="242" t="str">
        <f t="shared" si="149"/>
        <v>-</v>
      </c>
      <c r="BK471" s="242" t="str">
        <f t="shared" si="149"/>
        <v>-</v>
      </c>
      <c r="BL471" s="242" t="str">
        <f t="shared" si="149"/>
        <v>-</v>
      </c>
      <c r="BM471" s="245" t="str" cm="1">
        <f t="array" ref="BM471">IFERROR(INDEX($CD$38:$CD$41, $BT471), "-")</f>
        <v>-</v>
      </c>
      <c r="BN471" s="242" t="str" cm="1">
        <f t="array" ref="BN471">IFERROR(INDEX($CD$38:$CD$41, $BS471), "-")</f>
        <v>-</v>
      </c>
      <c r="BO471" s="242">
        <f t="shared" si="166"/>
        <v>0</v>
      </c>
      <c r="BP471" s="242">
        <f t="shared" si="167"/>
        <v>0</v>
      </c>
      <c r="BQ471" s="247" t="str">
        <f t="shared" si="150"/>
        <v>-</v>
      </c>
      <c r="BR471" s="247" t="str">
        <f t="shared" si="151"/>
        <v>-</v>
      </c>
      <c r="BS471" s="247" t="str">
        <f t="shared" si="152"/>
        <v>-</v>
      </c>
      <c r="BT471" s="247" t="str">
        <f t="shared" si="153"/>
        <v>-</v>
      </c>
      <c r="BU471" s="247">
        <f t="shared" si="168"/>
        <v>0</v>
      </c>
      <c r="BV471" s="247" t="str">
        <f t="shared" si="169"/>
        <v>-</v>
      </c>
      <c r="BW471" s="232"/>
      <c r="CF471" s="232"/>
    </row>
    <row r="472" spans="1:84" ht="12.75" customHeight="1" x14ac:dyDescent="0.2">
      <c r="A472" s="240"/>
      <c r="B472" s="228">
        <v>449</v>
      </c>
      <c r="C472" s="137"/>
      <c r="D472" s="65"/>
      <c r="E472" s="241" t="str">
        <f>IF(ISBLANK(D472), "", VLOOKUP(D472, Z!$A$2:$C$4127, 3, FALSE))</f>
        <v/>
      </c>
      <c r="F472" s="138"/>
      <c r="G472" s="120"/>
      <c r="H472" s="120"/>
      <c r="I472" s="120"/>
      <c r="J472" s="120"/>
      <c r="K472" s="139"/>
      <c r="L472" s="168"/>
      <c r="M472" s="139"/>
      <c r="N472" s="139"/>
      <c r="O472" s="242">
        <f t="shared" ref="O472:O535" si="170">IFERROR(M472 / (1.18*N472), 0)</f>
        <v>0</v>
      </c>
      <c r="P472" s="139"/>
      <c r="Q472" s="242">
        <f t="shared" si="154"/>
        <v>0</v>
      </c>
      <c r="R472" s="242" t="str">
        <f t="shared" si="155"/>
        <v>-</v>
      </c>
      <c r="S472" s="140"/>
      <c r="T472" s="141"/>
      <c r="U472" s="120"/>
      <c r="V472" s="139"/>
      <c r="W472" s="166"/>
      <c r="X472" s="243">
        <f t="shared" si="156"/>
        <v>0</v>
      </c>
      <c r="Y472" s="140"/>
      <c r="Z472" s="141"/>
      <c r="AA472" s="139"/>
      <c r="AB472" s="120"/>
      <c r="AC472" s="139"/>
      <c r="AD472" s="166"/>
      <c r="AE472" s="243">
        <f t="shared" si="157"/>
        <v>0</v>
      </c>
      <c r="AF472" s="142"/>
      <c r="AG472" s="137"/>
      <c r="AH472" s="65"/>
      <c r="AI472" s="241" t="str">
        <f>IF(ISBLANK(AH472), "", VLOOKUP(AH472, Z!$A$2:$C$4127, 3, FALSE))</f>
        <v/>
      </c>
      <c r="AJ472" s="143"/>
      <c r="AK472" s="244">
        <f t="shared" si="158"/>
        <v>0</v>
      </c>
      <c r="AL472" s="232"/>
      <c r="AM472" s="242">
        <f t="shared" si="159"/>
        <v>0</v>
      </c>
      <c r="AN472" s="228">
        <f>15</f>
        <v>15</v>
      </c>
      <c r="AO472" s="228">
        <v>0.75</v>
      </c>
      <c r="AP472" s="242" t="str">
        <f t="shared" si="160"/>
        <v>-</v>
      </c>
      <c r="AQ472" s="242" t="str">
        <f t="shared" si="161"/>
        <v>-</v>
      </c>
      <c r="AR472" s="245" t="str" cm="1">
        <f t="array" ref="AR472">IF($AM$20="A",
IFERROR(INDEX($BZ$33:$CC$35, $BQ472,), "-"),
IFERROR(INDEX(($BZ$26:$CC$28,$BZ$29:$CC$31), $BQ472, , $BR472), "-"))</f>
        <v>-</v>
      </c>
      <c r="AS472" s="245"/>
      <c r="AT472" s="245"/>
      <c r="AU472" s="245"/>
      <c r="AV472" s="246" t="str" cm="1">
        <f t="array" ref="AV472">IF($AM$20="A",
IFERROR(INDEX($CE$33:$CE$35, $BQ472), "-"),
IFERROR(INDEX(($CE$26:$CE$28, $CE$29:$CE$31), $BQ472, , $BR472), "-"))</f>
        <v>-</v>
      </c>
      <c r="AW472" s="242" t="str">
        <f t="shared" si="162"/>
        <v>-</v>
      </c>
      <c r="AX472" s="242" t="str">
        <f t="shared" si="162"/>
        <v>-</v>
      </c>
      <c r="AY472" s="242" t="str">
        <f t="shared" si="162"/>
        <v>-</v>
      </c>
      <c r="AZ472" s="242" t="str">
        <f t="shared" si="162"/>
        <v>-</v>
      </c>
      <c r="BA472" s="242" t="str">
        <f t="shared" si="163"/>
        <v>-</v>
      </c>
      <c r="BB472" s="242" t="str">
        <f t="shared" si="163"/>
        <v>-</v>
      </c>
      <c r="BC472" s="242" t="str">
        <f t="shared" si="163"/>
        <v>-</v>
      </c>
      <c r="BD472" s="242" t="str">
        <f t="shared" si="163"/>
        <v>-</v>
      </c>
      <c r="BE472" s="242" t="str">
        <f t="shared" si="164"/>
        <v>-</v>
      </c>
      <c r="BF472" s="242" t="str">
        <f t="shared" si="164"/>
        <v>-</v>
      </c>
      <c r="BG472" s="242" t="str">
        <f t="shared" si="164"/>
        <v>-</v>
      </c>
      <c r="BH472" s="242" t="str">
        <f t="shared" si="164"/>
        <v>-</v>
      </c>
      <c r="BI472" s="242" t="str">
        <f t="shared" si="165"/>
        <v>-</v>
      </c>
      <c r="BJ472" s="242" t="str">
        <f t="shared" si="165"/>
        <v>-</v>
      </c>
      <c r="BK472" s="242" t="str">
        <f t="shared" si="165"/>
        <v>-</v>
      </c>
      <c r="BL472" s="242" t="str">
        <f t="shared" si="165"/>
        <v>-</v>
      </c>
      <c r="BM472" s="245" t="str" cm="1">
        <f t="array" ref="BM472">IFERROR(INDEX($CD$38:$CD$41, $BT472), "-")</f>
        <v>-</v>
      </c>
      <c r="BN472" s="242" t="str" cm="1">
        <f t="array" ref="BN472">IFERROR(INDEX($CD$38:$CD$41, $BS472), "-")</f>
        <v>-</v>
      </c>
      <c r="BO472" s="242">
        <f t="shared" si="166"/>
        <v>0</v>
      </c>
      <c r="BP472" s="242">
        <f t="shared" si="167"/>
        <v>0</v>
      </c>
      <c r="BQ472" s="247" t="str">
        <f t="shared" ref="BQ472:BQ535" si="171">IF($AM$20="A",
IFERROR(MATCH($I472,INDEX(Kat_A,,1),0),IFERROR(MATCH($I472,INDEX(Kat_A,,2),0),IFERROR(MATCH($I472,INDEX(Kat_A,,3),0),"-"))),
IFERROR(MATCH($G472,INDEX(Kat_B,,1),0),IFERROR(MATCH($G472,INDEX(Kat_B,,2),0),IFERROR(MATCH($G472,INDEX(Kat_B,,3),0),"-")))
)</f>
        <v>-</v>
      </c>
      <c r="BR472" s="247" t="str">
        <f t="shared" ref="BR472:BR535" si="172">IF($AM$20="A",
IFERROR(MATCH($J472,INDEX(Sys_A,,1),0),IFERROR(MATCH($J472,INDEX(Sys_A,,2),0),IFERROR(MATCH($J472,INDEX(Sys_A,,3),0),"-"))),
IFERROR(MATCH($H472,INDEX(Sys_B,,1),0),IFERROR(MATCH($H472,INDEX(Sys_B,,2),0),IFERROR(MATCH($H472,INDEX(Sys_B,,3),0),"-")))
)</f>
        <v>-</v>
      </c>
      <c r="BS472" s="247" t="str">
        <f t="shared" ref="BS472:BS535" si="173">IF($AM$20="B", 1, IFERROR(MATCH($U472,INDEX(Reg,,1),0),IFERROR(MATCH($U472,INDEX(Reg,,2),0),IFERROR(MATCH($U472,INDEX(Reg,,3),0),"-"))))</f>
        <v>-</v>
      </c>
      <c r="BT472" s="247" t="str">
        <f t="shared" ref="BT472:BT535" si="174">IF($AM$20="B", 1, IFERROR(MATCH($AB472,INDEX(Reg,,1),0),IFERROR(MATCH($AB472,INDEX(Reg,,2),0),IFERROR(MATCH($AB472,INDEX(Reg,,3),0),"-"))))</f>
        <v>-</v>
      </c>
      <c r="BU472" s="247">
        <f t="shared" si="168"/>
        <v>0</v>
      </c>
      <c r="BV472" s="247" t="str">
        <f t="shared" si="169"/>
        <v>-</v>
      </c>
      <c r="BW472" s="232"/>
      <c r="CF472" s="232"/>
    </row>
    <row r="473" spans="1:84" ht="12.75" customHeight="1" x14ac:dyDescent="0.2">
      <c r="A473" s="240"/>
      <c r="B473" s="228">
        <v>450</v>
      </c>
      <c r="C473" s="137"/>
      <c r="D473" s="65"/>
      <c r="E473" s="241" t="str">
        <f>IF(ISBLANK(D473), "", VLOOKUP(D473, Z!$A$2:$C$4127, 3, FALSE))</f>
        <v/>
      </c>
      <c r="F473" s="138"/>
      <c r="G473" s="120"/>
      <c r="H473" s="120"/>
      <c r="I473" s="120"/>
      <c r="J473" s="120"/>
      <c r="K473" s="139"/>
      <c r="L473" s="168"/>
      <c r="M473" s="139"/>
      <c r="N473" s="139"/>
      <c r="O473" s="242">
        <f t="shared" si="170"/>
        <v>0</v>
      </c>
      <c r="P473" s="139"/>
      <c r="Q473" s="242">
        <f t="shared" ref="Q473:Q536" si="175">P473*O473*9.82/3.6</f>
        <v>0</v>
      </c>
      <c r="R473" s="242" t="str">
        <f t="shared" ref="R473:R536" si="176">BV473</f>
        <v>-</v>
      </c>
      <c r="S473" s="140"/>
      <c r="T473" s="141"/>
      <c r="U473" s="120"/>
      <c r="V473" s="139"/>
      <c r="W473" s="166"/>
      <c r="X473" s="243">
        <f t="shared" ref="X473:X536" si="177">IFERROR(AQ473*1000, 0)</f>
        <v>0</v>
      </c>
      <c r="Y473" s="140"/>
      <c r="Z473" s="141"/>
      <c r="AA473" s="139"/>
      <c r="AB473" s="120"/>
      <c r="AC473" s="139"/>
      <c r="AD473" s="166"/>
      <c r="AE473" s="243">
        <f t="shared" ref="AE473:AE536" si="178">IFERROR(AP473*1000, 0)</f>
        <v>0</v>
      </c>
      <c r="AF473" s="142"/>
      <c r="AG473" s="137"/>
      <c r="AH473" s="65"/>
      <c r="AI473" s="241" t="str">
        <f>IF(ISBLANK(AH473), "", VLOOKUP(AH473, Z!$A$2:$C$4127, 3, FALSE))</f>
        <v/>
      </c>
      <c r="AJ473" s="143"/>
      <c r="AK473" s="244">
        <f t="shared" ref="AK473:AK536" si="179">IFERROR(AM473*1000, 0)</f>
        <v>0</v>
      </c>
      <c r="AL473" s="232"/>
      <c r="AM473" s="242">
        <f t="shared" ref="AM473:AM536" si="180">IFERROR(AO473*AN473*(AQ473-AP473), 0)</f>
        <v>0</v>
      </c>
      <c r="AN473" s="228">
        <f>15</f>
        <v>15</v>
      </c>
      <c r="AO473" s="228">
        <v>0.75</v>
      </c>
      <c r="AP473" s="242" t="str">
        <f t="shared" ref="AP473:AP536" si="181">IFERROR((SUMPRODUCT($AW473:$AZ473,_xlfn.ANCHORARRAY( $AR473)) + SUMPRODUCT($BE473:$BH473,_xlfn.ANCHORARRAY( $AR473))) * $AV473/1000/1000, "-")</f>
        <v>-</v>
      </c>
      <c r="AQ473" s="242" t="str">
        <f t="shared" ref="AQ473:AQ536" si="182">IFERROR((SUMPRODUCT($BA473:$BD473,_xlfn.ANCHORARRAY( $AR473)) + SUMPRODUCT($BI473:$BL473,_xlfn.ANCHORARRAY( $AR473))) * $AV473/1000/1000, "-")</f>
        <v>-</v>
      </c>
      <c r="AR473" s="245" t="str" cm="1">
        <f t="array" ref="AR473">IF($AM$20="A",
IFERROR(INDEX($BZ$33:$CC$35, $BQ473,), "-"),
IFERROR(INDEX(($BZ$26:$CC$28,$BZ$29:$CC$31), $BQ473, , $BR473), "-"))</f>
        <v>-</v>
      </c>
      <c r="AS473" s="245"/>
      <c r="AT473" s="245"/>
      <c r="AU473" s="245"/>
      <c r="AV473" s="246" t="str" cm="1">
        <f t="array" ref="AV473">IF($AM$20="A",
IFERROR(INDEX($CE$33:$CE$35, $BQ473), "-"),
IFERROR(INDEX(($CE$26:$CE$28, $CE$29:$CE$31), $BQ473, , $BR473), "-"))</f>
        <v>-</v>
      </c>
      <c r="AW473" s="242" t="str">
        <f t="shared" ref="AW473:AZ536" si="183">IF($BT473=1, $BO473 * (-0.34*AW$23^2 + 0.67*AW$23 + 0.67), "-")</f>
        <v>-</v>
      </c>
      <c r="AX473" s="242" t="str">
        <f t="shared" si="183"/>
        <v>-</v>
      </c>
      <c r="AY473" s="242" t="str">
        <f t="shared" si="183"/>
        <v>-</v>
      </c>
      <c r="AZ473" s="242" t="str">
        <f t="shared" si="183"/>
        <v>-</v>
      </c>
      <c r="BA473" s="242" t="str">
        <f t="shared" ref="BA473:BD536" si="184">IF($BS473=1, $BP473 * (-0.34*BA$23^2 + 0.67*BA$23 + 0.67), "-")</f>
        <v>-</v>
      </c>
      <c r="BB473" s="242" t="str">
        <f t="shared" si="184"/>
        <v>-</v>
      </c>
      <c r="BC473" s="242" t="str">
        <f t="shared" si="184"/>
        <v>-</v>
      </c>
      <c r="BD473" s="242" t="str">
        <f t="shared" si="184"/>
        <v>-</v>
      </c>
      <c r="BE473" s="242" t="str">
        <f t="shared" ref="BE473:BH536" si="185">IFERROR(BE$23 * (1 - (1-BE$23)/0.75 * (1-$BM473)) * $BO473 * 1 / (-(BE$23^2) + 2*BE$23), "-")</f>
        <v>-</v>
      </c>
      <c r="BF473" s="242" t="str">
        <f t="shared" si="185"/>
        <v>-</v>
      </c>
      <c r="BG473" s="242" t="str">
        <f t="shared" si="185"/>
        <v>-</v>
      </c>
      <c r="BH473" s="242" t="str">
        <f t="shared" si="185"/>
        <v>-</v>
      </c>
      <c r="BI473" s="242" t="str">
        <f t="shared" ref="BI473:BL536" si="186">IFERROR(BI$23 * (1 - (1-BI$23)/0.75 * (1-$BN473)) * $BP473 * 1 / (-(BI$23^2) + 2*BI$23), "-")</f>
        <v>-</v>
      </c>
      <c r="BJ473" s="242" t="str">
        <f t="shared" si="186"/>
        <v>-</v>
      </c>
      <c r="BK473" s="242" t="str">
        <f t="shared" si="186"/>
        <v>-</v>
      </c>
      <c r="BL473" s="242" t="str">
        <f t="shared" si="186"/>
        <v>-</v>
      </c>
      <c r="BM473" s="245" t="str" cm="1">
        <f t="array" ref="BM473">IFERROR(INDEX($CD$38:$CD$41, $BT473), "-")</f>
        <v>-</v>
      </c>
      <c r="BN473" s="242" t="str" cm="1">
        <f t="array" ref="BN473">IFERROR(INDEX($CD$38:$CD$41, $BS473), "-")</f>
        <v>-</v>
      </c>
      <c r="BO473" s="242">
        <f t="shared" ref="BO473:BO536" si="187">IFERROR(IF(ISBLANK(AD473), AC473, AD473), 0)</f>
        <v>0</v>
      </c>
      <c r="BP473" s="242">
        <f t="shared" ref="BP473:BP536" si="188">IFERROR(IF(ISBLANK(W473), V473, W473), 0)</f>
        <v>0</v>
      </c>
      <c r="BQ473" s="247" t="str">
        <f t="shared" si="171"/>
        <v>-</v>
      </c>
      <c r="BR473" s="247" t="str">
        <f t="shared" si="172"/>
        <v>-</v>
      </c>
      <c r="BS473" s="247" t="str">
        <f t="shared" si="173"/>
        <v>-</v>
      </c>
      <c r="BT473" s="247" t="str">
        <f t="shared" si="174"/>
        <v>-</v>
      </c>
      <c r="BU473" s="247">
        <f t="shared" ref="BU473:BU536" si="189">IF($K473&gt;0, $K473, IF($L473&gt;0, 26+0.1*$L473, 0))</f>
        <v>0</v>
      </c>
      <c r="BV473" s="247" t="str">
        <f t="shared" ref="BV473:BV536" si="190">IF(AND(BR473=1, BU473&gt; 0), 0.5*(8+0.2*BU473) + 0.5*(3+0.1*BU473), "-")</f>
        <v>-</v>
      </c>
      <c r="BW473" s="232"/>
      <c r="CF473" s="232"/>
    </row>
    <row r="474" spans="1:84" ht="12.75" customHeight="1" x14ac:dyDescent="0.2">
      <c r="A474" s="240"/>
      <c r="B474" s="228">
        <v>451</v>
      </c>
      <c r="C474" s="137"/>
      <c r="D474" s="65"/>
      <c r="E474" s="241" t="str">
        <f>IF(ISBLANK(D474), "", VLOOKUP(D474, Z!$A$2:$C$4127, 3, FALSE))</f>
        <v/>
      </c>
      <c r="F474" s="138"/>
      <c r="G474" s="120"/>
      <c r="H474" s="120"/>
      <c r="I474" s="120"/>
      <c r="J474" s="120"/>
      <c r="K474" s="139"/>
      <c r="L474" s="168"/>
      <c r="M474" s="139"/>
      <c r="N474" s="139"/>
      <c r="O474" s="242">
        <f t="shared" si="170"/>
        <v>0</v>
      </c>
      <c r="P474" s="139"/>
      <c r="Q474" s="242">
        <f t="shared" si="175"/>
        <v>0</v>
      </c>
      <c r="R474" s="242" t="str">
        <f t="shared" si="176"/>
        <v>-</v>
      </c>
      <c r="S474" s="140"/>
      <c r="T474" s="141"/>
      <c r="U474" s="120"/>
      <c r="V474" s="139"/>
      <c r="W474" s="166"/>
      <c r="X474" s="243">
        <f t="shared" si="177"/>
        <v>0</v>
      </c>
      <c r="Y474" s="140"/>
      <c r="Z474" s="141"/>
      <c r="AA474" s="139"/>
      <c r="AB474" s="120"/>
      <c r="AC474" s="139"/>
      <c r="AD474" s="166"/>
      <c r="AE474" s="243">
        <f t="shared" si="178"/>
        <v>0</v>
      </c>
      <c r="AF474" s="142"/>
      <c r="AG474" s="137"/>
      <c r="AH474" s="65"/>
      <c r="AI474" s="241" t="str">
        <f>IF(ISBLANK(AH474), "", VLOOKUP(AH474, Z!$A$2:$C$4127, 3, FALSE))</f>
        <v/>
      </c>
      <c r="AJ474" s="143"/>
      <c r="AK474" s="244">
        <f t="shared" si="179"/>
        <v>0</v>
      </c>
      <c r="AL474" s="232"/>
      <c r="AM474" s="242">
        <f t="shared" si="180"/>
        <v>0</v>
      </c>
      <c r="AN474" s="228">
        <f>15</f>
        <v>15</v>
      </c>
      <c r="AO474" s="228">
        <v>0.75</v>
      </c>
      <c r="AP474" s="242" t="str">
        <f t="shared" si="181"/>
        <v>-</v>
      </c>
      <c r="AQ474" s="242" t="str">
        <f t="shared" si="182"/>
        <v>-</v>
      </c>
      <c r="AR474" s="245" t="str" cm="1">
        <f t="array" ref="AR474">IF($AM$20="A",
IFERROR(INDEX($BZ$33:$CC$35, $BQ474,), "-"),
IFERROR(INDEX(($BZ$26:$CC$28,$BZ$29:$CC$31), $BQ474, , $BR474), "-"))</f>
        <v>-</v>
      </c>
      <c r="AS474" s="245"/>
      <c r="AT474" s="245"/>
      <c r="AU474" s="245"/>
      <c r="AV474" s="246" t="str" cm="1">
        <f t="array" ref="AV474">IF($AM$20="A",
IFERROR(INDEX($CE$33:$CE$35, $BQ474), "-"),
IFERROR(INDEX(($CE$26:$CE$28, $CE$29:$CE$31), $BQ474, , $BR474), "-"))</f>
        <v>-</v>
      </c>
      <c r="AW474" s="242" t="str">
        <f t="shared" si="183"/>
        <v>-</v>
      </c>
      <c r="AX474" s="242" t="str">
        <f t="shared" si="183"/>
        <v>-</v>
      </c>
      <c r="AY474" s="242" t="str">
        <f t="shared" si="183"/>
        <v>-</v>
      </c>
      <c r="AZ474" s="242" t="str">
        <f t="shared" si="183"/>
        <v>-</v>
      </c>
      <c r="BA474" s="242" t="str">
        <f t="shared" si="184"/>
        <v>-</v>
      </c>
      <c r="BB474" s="242" t="str">
        <f t="shared" si="184"/>
        <v>-</v>
      </c>
      <c r="BC474" s="242" t="str">
        <f t="shared" si="184"/>
        <v>-</v>
      </c>
      <c r="BD474" s="242" t="str">
        <f t="shared" si="184"/>
        <v>-</v>
      </c>
      <c r="BE474" s="242" t="str">
        <f t="shared" si="185"/>
        <v>-</v>
      </c>
      <c r="BF474" s="242" t="str">
        <f t="shared" si="185"/>
        <v>-</v>
      </c>
      <c r="BG474" s="242" t="str">
        <f t="shared" si="185"/>
        <v>-</v>
      </c>
      <c r="BH474" s="242" t="str">
        <f t="shared" si="185"/>
        <v>-</v>
      </c>
      <c r="BI474" s="242" t="str">
        <f t="shared" si="186"/>
        <v>-</v>
      </c>
      <c r="BJ474" s="242" t="str">
        <f t="shared" si="186"/>
        <v>-</v>
      </c>
      <c r="BK474" s="242" t="str">
        <f t="shared" si="186"/>
        <v>-</v>
      </c>
      <c r="BL474" s="242" t="str">
        <f t="shared" si="186"/>
        <v>-</v>
      </c>
      <c r="BM474" s="245" t="str" cm="1">
        <f t="array" ref="BM474">IFERROR(INDEX($CD$38:$CD$41, $BT474), "-")</f>
        <v>-</v>
      </c>
      <c r="BN474" s="242" t="str" cm="1">
        <f t="array" ref="BN474">IFERROR(INDEX($CD$38:$CD$41, $BS474), "-")</f>
        <v>-</v>
      </c>
      <c r="BO474" s="242">
        <f t="shared" si="187"/>
        <v>0</v>
      </c>
      <c r="BP474" s="242">
        <f t="shared" si="188"/>
        <v>0</v>
      </c>
      <c r="BQ474" s="247" t="str">
        <f t="shared" si="171"/>
        <v>-</v>
      </c>
      <c r="BR474" s="247" t="str">
        <f t="shared" si="172"/>
        <v>-</v>
      </c>
      <c r="BS474" s="247" t="str">
        <f t="shared" si="173"/>
        <v>-</v>
      </c>
      <c r="BT474" s="247" t="str">
        <f t="shared" si="174"/>
        <v>-</v>
      </c>
      <c r="BU474" s="247">
        <f t="shared" si="189"/>
        <v>0</v>
      </c>
      <c r="BV474" s="247" t="str">
        <f t="shared" si="190"/>
        <v>-</v>
      </c>
      <c r="BW474" s="232"/>
      <c r="CF474" s="232"/>
    </row>
    <row r="475" spans="1:84" ht="12.75" customHeight="1" x14ac:dyDescent="0.2">
      <c r="A475" s="240"/>
      <c r="B475" s="228">
        <v>452</v>
      </c>
      <c r="C475" s="137"/>
      <c r="D475" s="65"/>
      <c r="E475" s="241" t="str">
        <f>IF(ISBLANK(D475), "", VLOOKUP(D475, Z!$A$2:$C$4127, 3, FALSE))</f>
        <v/>
      </c>
      <c r="F475" s="138"/>
      <c r="G475" s="120"/>
      <c r="H475" s="120"/>
      <c r="I475" s="120"/>
      <c r="J475" s="120"/>
      <c r="K475" s="139"/>
      <c r="L475" s="168"/>
      <c r="M475" s="139"/>
      <c r="N475" s="139"/>
      <c r="O475" s="242">
        <f t="shared" si="170"/>
        <v>0</v>
      </c>
      <c r="P475" s="139"/>
      <c r="Q475" s="242">
        <f t="shared" si="175"/>
        <v>0</v>
      </c>
      <c r="R475" s="242" t="str">
        <f t="shared" si="176"/>
        <v>-</v>
      </c>
      <c r="S475" s="140"/>
      <c r="T475" s="141"/>
      <c r="U475" s="120"/>
      <c r="V475" s="139"/>
      <c r="W475" s="166"/>
      <c r="X475" s="243">
        <f t="shared" si="177"/>
        <v>0</v>
      </c>
      <c r="Y475" s="140"/>
      <c r="Z475" s="141"/>
      <c r="AA475" s="139"/>
      <c r="AB475" s="120"/>
      <c r="AC475" s="139"/>
      <c r="AD475" s="166"/>
      <c r="AE475" s="243">
        <f t="shared" si="178"/>
        <v>0</v>
      </c>
      <c r="AF475" s="142"/>
      <c r="AG475" s="137"/>
      <c r="AH475" s="65"/>
      <c r="AI475" s="241" t="str">
        <f>IF(ISBLANK(AH475), "", VLOOKUP(AH475, Z!$A$2:$C$4127, 3, FALSE))</f>
        <v/>
      </c>
      <c r="AJ475" s="143"/>
      <c r="AK475" s="244">
        <f t="shared" si="179"/>
        <v>0</v>
      </c>
      <c r="AL475" s="232"/>
      <c r="AM475" s="242">
        <f t="shared" si="180"/>
        <v>0</v>
      </c>
      <c r="AN475" s="228">
        <f>15</f>
        <v>15</v>
      </c>
      <c r="AO475" s="228">
        <v>0.75</v>
      </c>
      <c r="AP475" s="242" t="str">
        <f t="shared" si="181"/>
        <v>-</v>
      </c>
      <c r="AQ475" s="242" t="str">
        <f t="shared" si="182"/>
        <v>-</v>
      </c>
      <c r="AR475" s="245" t="str" cm="1">
        <f t="array" ref="AR475">IF($AM$20="A",
IFERROR(INDEX($BZ$33:$CC$35, $BQ475,), "-"),
IFERROR(INDEX(($BZ$26:$CC$28,$BZ$29:$CC$31), $BQ475, , $BR475), "-"))</f>
        <v>-</v>
      </c>
      <c r="AS475" s="245"/>
      <c r="AT475" s="245"/>
      <c r="AU475" s="245"/>
      <c r="AV475" s="246" t="str" cm="1">
        <f t="array" ref="AV475">IF($AM$20="A",
IFERROR(INDEX($CE$33:$CE$35, $BQ475), "-"),
IFERROR(INDEX(($CE$26:$CE$28, $CE$29:$CE$31), $BQ475, , $BR475), "-"))</f>
        <v>-</v>
      </c>
      <c r="AW475" s="242" t="str">
        <f t="shared" si="183"/>
        <v>-</v>
      </c>
      <c r="AX475" s="242" t="str">
        <f t="shared" si="183"/>
        <v>-</v>
      </c>
      <c r="AY475" s="242" t="str">
        <f t="shared" si="183"/>
        <v>-</v>
      </c>
      <c r="AZ475" s="242" t="str">
        <f t="shared" si="183"/>
        <v>-</v>
      </c>
      <c r="BA475" s="242" t="str">
        <f t="shared" si="184"/>
        <v>-</v>
      </c>
      <c r="BB475" s="242" t="str">
        <f t="shared" si="184"/>
        <v>-</v>
      </c>
      <c r="BC475" s="242" t="str">
        <f t="shared" si="184"/>
        <v>-</v>
      </c>
      <c r="BD475" s="242" t="str">
        <f t="shared" si="184"/>
        <v>-</v>
      </c>
      <c r="BE475" s="242" t="str">
        <f t="shared" si="185"/>
        <v>-</v>
      </c>
      <c r="BF475" s="242" t="str">
        <f t="shared" si="185"/>
        <v>-</v>
      </c>
      <c r="BG475" s="242" t="str">
        <f t="shared" si="185"/>
        <v>-</v>
      </c>
      <c r="BH475" s="242" t="str">
        <f t="shared" si="185"/>
        <v>-</v>
      </c>
      <c r="BI475" s="242" t="str">
        <f t="shared" si="186"/>
        <v>-</v>
      </c>
      <c r="BJ475" s="242" t="str">
        <f t="shared" si="186"/>
        <v>-</v>
      </c>
      <c r="BK475" s="242" t="str">
        <f t="shared" si="186"/>
        <v>-</v>
      </c>
      <c r="BL475" s="242" t="str">
        <f t="shared" si="186"/>
        <v>-</v>
      </c>
      <c r="BM475" s="245" t="str" cm="1">
        <f t="array" ref="BM475">IFERROR(INDEX($CD$38:$CD$41, $BT475), "-")</f>
        <v>-</v>
      </c>
      <c r="BN475" s="242" t="str" cm="1">
        <f t="array" ref="BN475">IFERROR(INDEX($CD$38:$CD$41, $BS475), "-")</f>
        <v>-</v>
      </c>
      <c r="BO475" s="242">
        <f t="shared" si="187"/>
        <v>0</v>
      </c>
      <c r="BP475" s="242">
        <f t="shared" si="188"/>
        <v>0</v>
      </c>
      <c r="BQ475" s="247" t="str">
        <f t="shared" si="171"/>
        <v>-</v>
      </c>
      <c r="BR475" s="247" t="str">
        <f t="shared" si="172"/>
        <v>-</v>
      </c>
      <c r="BS475" s="247" t="str">
        <f t="shared" si="173"/>
        <v>-</v>
      </c>
      <c r="BT475" s="247" t="str">
        <f t="shared" si="174"/>
        <v>-</v>
      </c>
      <c r="BU475" s="247">
        <f t="shared" si="189"/>
        <v>0</v>
      </c>
      <c r="BV475" s="247" t="str">
        <f t="shared" si="190"/>
        <v>-</v>
      </c>
      <c r="BW475" s="232"/>
      <c r="CF475" s="232"/>
    </row>
    <row r="476" spans="1:84" ht="12.75" customHeight="1" x14ac:dyDescent="0.2">
      <c r="A476" s="240"/>
      <c r="B476" s="228">
        <v>453</v>
      </c>
      <c r="C476" s="137"/>
      <c r="D476" s="65"/>
      <c r="E476" s="241" t="str">
        <f>IF(ISBLANK(D476), "", VLOOKUP(D476, Z!$A$2:$C$4127, 3, FALSE))</f>
        <v/>
      </c>
      <c r="F476" s="138"/>
      <c r="G476" s="120"/>
      <c r="H476" s="120"/>
      <c r="I476" s="120"/>
      <c r="J476" s="120"/>
      <c r="K476" s="139"/>
      <c r="L476" s="168"/>
      <c r="M476" s="139"/>
      <c r="N476" s="139"/>
      <c r="O476" s="242">
        <f t="shared" si="170"/>
        <v>0</v>
      </c>
      <c r="P476" s="139"/>
      <c r="Q476" s="242">
        <f t="shared" si="175"/>
        <v>0</v>
      </c>
      <c r="R476" s="242" t="str">
        <f t="shared" si="176"/>
        <v>-</v>
      </c>
      <c r="S476" s="140"/>
      <c r="T476" s="141"/>
      <c r="U476" s="120"/>
      <c r="V476" s="139"/>
      <c r="W476" s="166"/>
      <c r="X476" s="243">
        <f t="shared" si="177"/>
        <v>0</v>
      </c>
      <c r="Y476" s="140"/>
      <c r="Z476" s="141"/>
      <c r="AA476" s="139"/>
      <c r="AB476" s="120"/>
      <c r="AC476" s="139"/>
      <c r="AD476" s="166"/>
      <c r="AE476" s="243">
        <f t="shared" si="178"/>
        <v>0</v>
      </c>
      <c r="AF476" s="142"/>
      <c r="AG476" s="137"/>
      <c r="AH476" s="65"/>
      <c r="AI476" s="241" t="str">
        <f>IF(ISBLANK(AH476), "", VLOOKUP(AH476, Z!$A$2:$C$4127, 3, FALSE))</f>
        <v/>
      </c>
      <c r="AJ476" s="143"/>
      <c r="AK476" s="244">
        <f t="shared" si="179"/>
        <v>0</v>
      </c>
      <c r="AL476" s="232"/>
      <c r="AM476" s="242">
        <f t="shared" si="180"/>
        <v>0</v>
      </c>
      <c r="AN476" s="228">
        <f>15</f>
        <v>15</v>
      </c>
      <c r="AO476" s="228">
        <v>0.75</v>
      </c>
      <c r="AP476" s="242" t="str">
        <f t="shared" si="181"/>
        <v>-</v>
      </c>
      <c r="AQ476" s="242" t="str">
        <f t="shared" si="182"/>
        <v>-</v>
      </c>
      <c r="AR476" s="245" t="str" cm="1">
        <f t="array" ref="AR476">IF($AM$20="A",
IFERROR(INDEX($BZ$33:$CC$35, $BQ476,), "-"),
IFERROR(INDEX(($BZ$26:$CC$28,$BZ$29:$CC$31), $BQ476, , $BR476), "-"))</f>
        <v>-</v>
      </c>
      <c r="AS476" s="245"/>
      <c r="AT476" s="245"/>
      <c r="AU476" s="245"/>
      <c r="AV476" s="246" t="str" cm="1">
        <f t="array" ref="AV476">IF($AM$20="A",
IFERROR(INDEX($CE$33:$CE$35, $BQ476), "-"),
IFERROR(INDEX(($CE$26:$CE$28, $CE$29:$CE$31), $BQ476, , $BR476), "-"))</f>
        <v>-</v>
      </c>
      <c r="AW476" s="242" t="str">
        <f t="shared" si="183"/>
        <v>-</v>
      </c>
      <c r="AX476" s="242" t="str">
        <f t="shared" si="183"/>
        <v>-</v>
      </c>
      <c r="AY476" s="242" t="str">
        <f t="shared" si="183"/>
        <v>-</v>
      </c>
      <c r="AZ476" s="242" t="str">
        <f t="shared" si="183"/>
        <v>-</v>
      </c>
      <c r="BA476" s="242" t="str">
        <f t="shared" si="184"/>
        <v>-</v>
      </c>
      <c r="BB476" s="242" t="str">
        <f t="shared" si="184"/>
        <v>-</v>
      </c>
      <c r="BC476" s="242" t="str">
        <f t="shared" si="184"/>
        <v>-</v>
      </c>
      <c r="BD476" s="242" t="str">
        <f t="shared" si="184"/>
        <v>-</v>
      </c>
      <c r="BE476" s="242" t="str">
        <f t="shared" si="185"/>
        <v>-</v>
      </c>
      <c r="BF476" s="242" t="str">
        <f t="shared" si="185"/>
        <v>-</v>
      </c>
      <c r="BG476" s="242" t="str">
        <f t="shared" si="185"/>
        <v>-</v>
      </c>
      <c r="BH476" s="242" t="str">
        <f t="shared" si="185"/>
        <v>-</v>
      </c>
      <c r="BI476" s="242" t="str">
        <f t="shared" si="186"/>
        <v>-</v>
      </c>
      <c r="BJ476" s="242" t="str">
        <f t="shared" si="186"/>
        <v>-</v>
      </c>
      <c r="BK476" s="242" t="str">
        <f t="shared" si="186"/>
        <v>-</v>
      </c>
      <c r="BL476" s="242" t="str">
        <f t="shared" si="186"/>
        <v>-</v>
      </c>
      <c r="BM476" s="245" t="str" cm="1">
        <f t="array" ref="BM476">IFERROR(INDEX($CD$38:$CD$41, $BT476), "-")</f>
        <v>-</v>
      </c>
      <c r="BN476" s="242" t="str" cm="1">
        <f t="array" ref="BN476">IFERROR(INDEX($CD$38:$CD$41, $BS476), "-")</f>
        <v>-</v>
      </c>
      <c r="BO476" s="242">
        <f t="shared" si="187"/>
        <v>0</v>
      </c>
      <c r="BP476" s="242">
        <f t="shared" si="188"/>
        <v>0</v>
      </c>
      <c r="BQ476" s="247" t="str">
        <f t="shared" si="171"/>
        <v>-</v>
      </c>
      <c r="BR476" s="247" t="str">
        <f t="shared" si="172"/>
        <v>-</v>
      </c>
      <c r="BS476" s="247" t="str">
        <f t="shared" si="173"/>
        <v>-</v>
      </c>
      <c r="BT476" s="247" t="str">
        <f t="shared" si="174"/>
        <v>-</v>
      </c>
      <c r="BU476" s="247">
        <f t="shared" si="189"/>
        <v>0</v>
      </c>
      <c r="BV476" s="247" t="str">
        <f t="shared" si="190"/>
        <v>-</v>
      </c>
      <c r="BW476" s="232"/>
      <c r="CF476" s="232"/>
    </row>
    <row r="477" spans="1:84" ht="12.75" customHeight="1" x14ac:dyDescent="0.2">
      <c r="A477" s="240"/>
      <c r="B477" s="228">
        <v>454</v>
      </c>
      <c r="C477" s="137"/>
      <c r="D477" s="65"/>
      <c r="E477" s="241" t="str">
        <f>IF(ISBLANK(D477), "", VLOOKUP(D477, Z!$A$2:$C$4127, 3, FALSE))</f>
        <v/>
      </c>
      <c r="F477" s="138"/>
      <c r="G477" s="120"/>
      <c r="H477" s="120"/>
      <c r="I477" s="120"/>
      <c r="J477" s="120"/>
      <c r="K477" s="139"/>
      <c r="L477" s="168"/>
      <c r="M477" s="139"/>
      <c r="N477" s="139"/>
      <c r="O477" s="242">
        <f t="shared" si="170"/>
        <v>0</v>
      </c>
      <c r="P477" s="139"/>
      <c r="Q477" s="242">
        <f t="shared" si="175"/>
        <v>0</v>
      </c>
      <c r="R477" s="242" t="str">
        <f t="shared" si="176"/>
        <v>-</v>
      </c>
      <c r="S477" s="140"/>
      <c r="T477" s="141"/>
      <c r="U477" s="120"/>
      <c r="V477" s="139"/>
      <c r="W477" s="166"/>
      <c r="X477" s="243">
        <f t="shared" si="177"/>
        <v>0</v>
      </c>
      <c r="Y477" s="140"/>
      <c r="Z477" s="141"/>
      <c r="AA477" s="139"/>
      <c r="AB477" s="120"/>
      <c r="AC477" s="139"/>
      <c r="AD477" s="166"/>
      <c r="AE477" s="243">
        <f t="shared" si="178"/>
        <v>0</v>
      </c>
      <c r="AF477" s="142"/>
      <c r="AG477" s="137"/>
      <c r="AH477" s="65"/>
      <c r="AI477" s="241" t="str">
        <f>IF(ISBLANK(AH477), "", VLOOKUP(AH477, Z!$A$2:$C$4127, 3, FALSE))</f>
        <v/>
      </c>
      <c r="AJ477" s="143"/>
      <c r="AK477" s="244">
        <f t="shared" si="179"/>
        <v>0</v>
      </c>
      <c r="AL477" s="232"/>
      <c r="AM477" s="242">
        <f t="shared" si="180"/>
        <v>0</v>
      </c>
      <c r="AN477" s="228">
        <f>15</f>
        <v>15</v>
      </c>
      <c r="AO477" s="228">
        <v>0.75</v>
      </c>
      <c r="AP477" s="242" t="str">
        <f t="shared" si="181"/>
        <v>-</v>
      </c>
      <c r="AQ477" s="242" t="str">
        <f t="shared" si="182"/>
        <v>-</v>
      </c>
      <c r="AR477" s="245" t="str" cm="1">
        <f t="array" ref="AR477">IF($AM$20="A",
IFERROR(INDEX($BZ$33:$CC$35, $BQ477,), "-"),
IFERROR(INDEX(($BZ$26:$CC$28,$BZ$29:$CC$31), $BQ477, , $BR477), "-"))</f>
        <v>-</v>
      </c>
      <c r="AS477" s="245"/>
      <c r="AT477" s="245"/>
      <c r="AU477" s="245"/>
      <c r="AV477" s="246" t="str" cm="1">
        <f t="array" ref="AV477">IF($AM$20="A",
IFERROR(INDEX($CE$33:$CE$35, $BQ477), "-"),
IFERROR(INDEX(($CE$26:$CE$28, $CE$29:$CE$31), $BQ477, , $BR477), "-"))</f>
        <v>-</v>
      </c>
      <c r="AW477" s="242" t="str">
        <f t="shared" si="183"/>
        <v>-</v>
      </c>
      <c r="AX477" s="242" t="str">
        <f t="shared" si="183"/>
        <v>-</v>
      </c>
      <c r="AY477" s="242" t="str">
        <f t="shared" si="183"/>
        <v>-</v>
      </c>
      <c r="AZ477" s="242" t="str">
        <f t="shared" si="183"/>
        <v>-</v>
      </c>
      <c r="BA477" s="242" t="str">
        <f t="shared" si="184"/>
        <v>-</v>
      </c>
      <c r="BB477" s="242" t="str">
        <f t="shared" si="184"/>
        <v>-</v>
      </c>
      <c r="BC477" s="242" t="str">
        <f t="shared" si="184"/>
        <v>-</v>
      </c>
      <c r="BD477" s="242" t="str">
        <f t="shared" si="184"/>
        <v>-</v>
      </c>
      <c r="BE477" s="242" t="str">
        <f t="shared" si="185"/>
        <v>-</v>
      </c>
      <c r="BF477" s="242" t="str">
        <f t="shared" si="185"/>
        <v>-</v>
      </c>
      <c r="BG477" s="242" t="str">
        <f t="shared" si="185"/>
        <v>-</v>
      </c>
      <c r="BH477" s="242" t="str">
        <f t="shared" si="185"/>
        <v>-</v>
      </c>
      <c r="BI477" s="242" t="str">
        <f t="shared" si="186"/>
        <v>-</v>
      </c>
      <c r="BJ477" s="242" t="str">
        <f t="shared" si="186"/>
        <v>-</v>
      </c>
      <c r="BK477" s="242" t="str">
        <f t="shared" si="186"/>
        <v>-</v>
      </c>
      <c r="BL477" s="242" t="str">
        <f t="shared" si="186"/>
        <v>-</v>
      </c>
      <c r="BM477" s="245" t="str" cm="1">
        <f t="array" ref="BM477">IFERROR(INDEX($CD$38:$CD$41, $BT477), "-")</f>
        <v>-</v>
      </c>
      <c r="BN477" s="242" t="str" cm="1">
        <f t="array" ref="BN477">IFERROR(INDEX($CD$38:$CD$41, $BS477), "-")</f>
        <v>-</v>
      </c>
      <c r="BO477" s="242">
        <f t="shared" si="187"/>
        <v>0</v>
      </c>
      <c r="BP477" s="242">
        <f t="shared" si="188"/>
        <v>0</v>
      </c>
      <c r="BQ477" s="247" t="str">
        <f t="shared" si="171"/>
        <v>-</v>
      </c>
      <c r="BR477" s="247" t="str">
        <f t="shared" si="172"/>
        <v>-</v>
      </c>
      <c r="BS477" s="247" t="str">
        <f t="shared" si="173"/>
        <v>-</v>
      </c>
      <c r="BT477" s="247" t="str">
        <f t="shared" si="174"/>
        <v>-</v>
      </c>
      <c r="BU477" s="247">
        <f t="shared" si="189"/>
        <v>0</v>
      </c>
      <c r="BV477" s="247" t="str">
        <f t="shared" si="190"/>
        <v>-</v>
      </c>
      <c r="BW477" s="232"/>
      <c r="CF477" s="232"/>
    </row>
    <row r="478" spans="1:84" ht="12.75" customHeight="1" x14ac:dyDescent="0.2">
      <c r="A478" s="240"/>
      <c r="B478" s="228">
        <v>455</v>
      </c>
      <c r="C478" s="137"/>
      <c r="D478" s="65"/>
      <c r="E478" s="241" t="str">
        <f>IF(ISBLANK(D478), "", VLOOKUP(D478, Z!$A$2:$C$4127, 3, FALSE))</f>
        <v/>
      </c>
      <c r="F478" s="138"/>
      <c r="G478" s="120"/>
      <c r="H478" s="120"/>
      <c r="I478" s="120"/>
      <c r="J478" s="120"/>
      <c r="K478" s="139"/>
      <c r="L478" s="168"/>
      <c r="M478" s="139"/>
      <c r="N478" s="139"/>
      <c r="O478" s="242">
        <f t="shared" si="170"/>
        <v>0</v>
      </c>
      <c r="P478" s="139"/>
      <c r="Q478" s="242">
        <f t="shared" si="175"/>
        <v>0</v>
      </c>
      <c r="R478" s="242" t="str">
        <f t="shared" si="176"/>
        <v>-</v>
      </c>
      <c r="S478" s="140"/>
      <c r="T478" s="141"/>
      <c r="U478" s="120"/>
      <c r="V478" s="139"/>
      <c r="W478" s="166"/>
      <c r="X478" s="243">
        <f t="shared" si="177"/>
        <v>0</v>
      </c>
      <c r="Y478" s="140"/>
      <c r="Z478" s="141"/>
      <c r="AA478" s="139"/>
      <c r="AB478" s="120"/>
      <c r="AC478" s="139"/>
      <c r="AD478" s="166"/>
      <c r="AE478" s="243">
        <f t="shared" si="178"/>
        <v>0</v>
      </c>
      <c r="AF478" s="142"/>
      <c r="AG478" s="137"/>
      <c r="AH478" s="65"/>
      <c r="AI478" s="241" t="str">
        <f>IF(ISBLANK(AH478), "", VLOOKUP(AH478, Z!$A$2:$C$4127, 3, FALSE))</f>
        <v/>
      </c>
      <c r="AJ478" s="143"/>
      <c r="AK478" s="244">
        <f t="shared" si="179"/>
        <v>0</v>
      </c>
      <c r="AL478" s="232"/>
      <c r="AM478" s="242">
        <f t="shared" si="180"/>
        <v>0</v>
      </c>
      <c r="AN478" s="228">
        <f>15</f>
        <v>15</v>
      </c>
      <c r="AO478" s="228">
        <v>0.75</v>
      </c>
      <c r="AP478" s="242" t="str">
        <f t="shared" si="181"/>
        <v>-</v>
      </c>
      <c r="AQ478" s="242" t="str">
        <f t="shared" si="182"/>
        <v>-</v>
      </c>
      <c r="AR478" s="245" t="str" cm="1">
        <f t="array" ref="AR478">IF($AM$20="A",
IFERROR(INDEX($BZ$33:$CC$35, $BQ478,), "-"),
IFERROR(INDEX(($BZ$26:$CC$28,$BZ$29:$CC$31), $BQ478, , $BR478), "-"))</f>
        <v>-</v>
      </c>
      <c r="AS478" s="245"/>
      <c r="AT478" s="245"/>
      <c r="AU478" s="245"/>
      <c r="AV478" s="246" t="str" cm="1">
        <f t="array" ref="AV478">IF($AM$20="A",
IFERROR(INDEX($CE$33:$CE$35, $BQ478), "-"),
IFERROR(INDEX(($CE$26:$CE$28, $CE$29:$CE$31), $BQ478, , $BR478), "-"))</f>
        <v>-</v>
      </c>
      <c r="AW478" s="242" t="str">
        <f t="shared" si="183"/>
        <v>-</v>
      </c>
      <c r="AX478" s="242" t="str">
        <f t="shared" si="183"/>
        <v>-</v>
      </c>
      <c r="AY478" s="242" t="str">
        <f t="shared" si="183"/>
        <v>-</v>
      </c>
      <c r="AZ478" s="242" t="str">
        <f t="shared" si="183"/>
        <v>-</v>
      </c>
      <c r="BA478" s="242" t="str">
        <f t="shared" si="184"/>
        <v>-</v>
      </c>
      <c r="BB478" s="242" t="str">
        <f t="shared" si="184"/>
        <v>-</v>
      </c>
      <c r="BC478" s="242" t="str">
        <f t="shared" si="184"/>
        <v>-</v>
      </c>
      <c r="BD478" s="242" t="str">
        <f t="shared" si="184"/>
        <v>-</v>
      </c>
      <c r="BE478" s="242" t="str">
        <f t="shared" si="185"/>
        <v>-</v>
      </c>
      <c r="BF478" s="242" t="str">
        <f t="shared" si="185"/>
        <v>-</v>
      </c>
      <c r="BG478" s="242" t="str">
        <f t="shared" si="185"/>
        <v>-</v>
      </c>
      <c r="BH478" s="242" t="str">
        <f t="shared" si="185"/>
        <v>-</v>
      </c>
      <c r="BI478" s="242" t="str">
        <f t="shared" si="186"/>
        <v>-</v>
      </c>
      <c r="BJ478" s="242" t="str">
        <f t="shared" si="186"/>
        <v>-</v>
      </c>
      <c r="BK478" s="242" t="str">
        <f t="shared" si="186"/>
        <v>-</v>
      </c>
      <c r="BL478" s="242" t="str">
        <f t="shared" si="186"/>
        <v>-</v>
      </c>
      <c r="BM478" s="245" t="str" cm="1">
        <f t="array" ref="BM478">IFERROR(INDEX($CD$38:$CD$41, $BT478), "-")</f>
        <v>-</v>
      </c>
      <c r="BN478" s="242" t="str" cm="1">
        <f t="array" ref="BN478">IFERROR(INDEX($CD$38:$CD$41, $BS478), "-")</f>
        <v>-</v>
      </c>
      <c r="BO478" s="242">
        <f t="shared" si="187"/>
        <v>0</v>
      </c>
      <c r="BP478" s="242">
        <f t="shared" si="188"/>
        <v>0</v>
      </c>
      <c r="BQ478" s="247" t="str">
        <f t="shared" si="171"/>
        <v>-</v>
      </c>
      <c r="BR478" s="247" t="str">
        <f t="shared" si="172"/>
        <v>-</v>
      </c>
      <c r="BS478" s="247" t="str">
        <f t="shared" si="173"/>
        <v>-</v>
      </c>
      <c r="BT478" s="247" t="str">
        <f t="shared" si="174"/>
        <v>-</v>
      </c>
      <c r="BU478" s="247">
        <f t="shared" si="189"/>
        <v>0</v>
      </c>
      <c r="BV478" s="247" t="str">
        <f t="shared" si="190"/>
        <v>-</v>
      </c>
      <c r="BW478" s="232"/>
      <c r="CF478" s="232"/>
    </row>
    <row r="479" spans="1:84" ht="12.75" customHeight="1" x14ac:dyDescent="0.2">
      <c r="A479" s="240"/>
      <c r="B479" s="228">
        <v>456</v>
      </c>
      <c r="C479" s="137"/>
      <c r="D479" s="65"/>
      <c r="E479" s="241" t="str">
        <f>IF(ISBLANK(D479), "", VLOOKUP(D479, Z!$A$2:$C$4127, 3, FALSE))</f>
        <v/>
      </c>
      <c r="F479" s="138"/>
      <c r="G479" s="120"/>
      <c r="H479" s="120"/>
      <c r="I479" s="120"/>
      <c r="J479" s="120"/>
      <c r="K479" s="139"/>
      <c r="L479" s="168"/>
      <c r="M479" s="139"/>
      <c r="N479" s="139"/>
      <c r="O479" s="242">
        <f t="shared" si="170"/>
        <v>0</v>
      </c>
      <c r="P479" s="139"/>
      <c r="Q479" s="242">
        <f t="shared" si="175"/>
        <v>0</v>
      </c>
      <c r="R479" s="242" t="str">
        <f t="shared" si="176"/>
        <v>-</v>
      </c>
      <c r="S479" s="140"/>
      <c r="T479" s="141"/>
      <c r="U479" s="120"/>
      <c r="V479" s="139"/>
      <c r="W479" s="166"/>
      <c r="X479" s="243">
        <f t="shared" si="177"/>
        <v>0</v>
      </c>
      <c r="Y479" s="140"/>
      <c r="Z479" s="141"/>
      <c r="AA479" s="139"/>
      <c r="AB479" s="120"/>
      <c r="AC479" s="139"/>
      <c r="AD479" s="166"/>
      <c r="AE479" s="243">
        <f t="shared" si="178"/>
        <v>0</v>
      </c>
      <c r="AF479" s="142"/>
      <c r="AG479" s="137"/>
      <c r="AH479" s="65"/>
      <c r="AI479" s="241" t="str">
        <f>IF(ISBLANK(AH479), "", VLOOKUP(AH479, Z!$A$2:$C$4127, 3, FALSE))</f>
        <v/>
      </c>
      <c r="AJ479" s="143"/>
      <c r="AK479" s="244">
        <f t="shared" si="179"/>
        <v>0</v>
      </c>
      <c r="AL479" s="232"/>
      <c r="AM479" s="242">
        <f t="shared" si="180"/>
        <v>0</v>
      </c>
      <c r="AN479" s="228">
        <f>15</f>
        <v>15</v>
      </c>
      <c r="AO479" s="228">
        <v>0.75</v>
      </c>
      <c r="AP479" s="242" t="str">
        <f t="shared" si="181"/>
        <v>-</v>
      </c>
      <c r="AQ479" s="242" t="str">
        <f t="shared" si="182"/>
        <v>-</v>
      </c>
      <c r="AR479" s="245" t="str" cm="1">
        <f t="array" ref="AR479">IF($AM$20="A",
IFERROR(INDEX($BZ$33:$CC$35, $BQ479,), "-"),
IFERROR(INDEX(($BZ$26:$CC$28,$BZ$29:$CC$31), $BQ479, , $BR479), "-"))</f>
        <v>-</v>
      </c>
      <c r="AS479" s="245"/>
      <c r="AT479" s="245"/>
      <c r="AU479" s="245"/>
      <c r="AV479" s="246" t="str" cm="1">
        <f t="array" ref="AV479">IF($AM$20="A",
IFERROR(INDEX($CE$33:$CE$35, $BQ479), "-"),
IFERROR(INDEX(($CE$26:$CE$28, $CE$29:$CE$31), $BQ479, , $BR479), "-"))</f>
        <v>-</v>
      </c>
      <c r="AW479" s="242" t="str">
        <f t="shared" si="183"/>
        <v>-</v>
      </c>
      <c r="AX479" s="242" t="str">
        <f t="shared" si="183"/>
        <v>-</v>
      </c>
      <c r="AY479" s="242" t="str">
        <f t="shared" si="183"/>
        <v>-</v>
      </c>
      <c r="AZ479" s="242" t="str">
        <f t="shared" si="183"/>
        <v>-</v>
      </c>
      <c r="BA479" s="242" t="str">
        <f t="shared" si="184"/>
        <v>-</v>
      </c>
      <c r="BB479" s="242" t="str">
        <f t="shared" si="184"/>
        <v>-</v>
      </c>
      <c r="BC479" s="242" t="str">
        <f t="shared" si="184"/>
        <v>-</v>
      </c>
      <c r="BD479" s="242" t="str">
        <f t="shared" si="184"/>
        <v>-</v>
      </c>
      <c r="BE479" s="242" t="str">
        <f t="shared" si="185"/>
        <v>-</v>
      </c>
      <c r="BF479" s="242" t="str">
        <f t="shared" si="185"/>
        <v>-</v>
      </c>
      <c r="BG479" s="242" t="str">
        <f t="shared" si="185"/>
        <v>-</v>
      </c>
      <c r="BH479" s="242" t="str">
        <f t="shared" si="185"/>
        <v>-</v>
      </c>
      <c r="BI479" s="242" t="str">
        <f t="shared" si="186"/>
        <v>-</v>
      </c>
      <c r="BJ479" s="242" t="str">
        <f t="shared" si="186"/>
        <v>-</v>
      </c>
      <c r="BK479" s="242" t="str">
        <f t="shared" si="186"/>
        <v>-</v>
      </c>
      <c r="BL479" s="242" t="str">
        <f t="shared" si="186"/>
        <v>-</v>
      </c>
      <c r="BM479" s="245" t="str" cm="1">
        <f t="array" ref="BM479">IFERROR(INDEX($CD$38:$CD$41, $BT479), "-")</f>
        <v>-</v>
      </c>
      <c r="BN479" s="242" t="str" cm="1">
        <f t="array" ref="BN479">IFERROR(INDEX($CD$38:$CD$41, $BS479), "-")</f>
        <v>-</v>
      </c>
      <c r="BO479" s="242">
        <f t="shared" si="187"/>
        <v>0</v>
      </c>
      <c r="BP479" s="242">
        <f t="shared" si="188"/>
        <v>0</v>
      </c>
      <c r="BQ479" s="247" t="str">
        <f t="shared" si="171"/>
        <v>-</v>
      </c>
      <c r="BR479" s="247" t="str">
        <f t="shared" si="172"/>
        <v>-</v>
      </c>
      <c r="BS479" s="247" t="str">
        <f t="shared" si="173"/>
        <v>-</v>
      </c>
      <c r="BT479" s="247" t="str">
        <f t="shared" si="174"/>
        <v>-</v>
      </c>
      <c r="BU479" s="247">
        <f t="shared" si="189"/>
        <v>0</v>
      </c>
      <c r="BV479" s="247" t="str">
        <f t="shared" si="190"/>
        <v>-</v>
      </c>
      <c r="BW479" s="232"/>
      <c r="CF479" s="232"/>
    </row>
    <row r="480" spans="1:84" ht="12.75" customHeight="1" x14ac:dyDescent="0.2">
      <c r="A480" s="240"/>
      <c r="B480" s="228">
        <v>457</v>
      </c>
      <c r="C480" s="137"/>
      <c r="D480" s="65"/>
      <c r="E480" s="241" t="str">
        <f>IF(ISBLANK(D480), "", VLOOKUP(D480, Z!$A$2:$C$4127, 3, FALSE))</f>
        <v/>
      </c>
      <c r="F480" s="138"/>
      <c r="G480" s="120"/>
      <c r="H480" s="120"/>
      <c r="I480" s="120"/>
      <c r="J480" s="120"/>
      <c r="K480" s="139"/>
      <c r="L480" s="168"/>
      <c r="M480" s="139"/>
      <c r="N480" s="139"/>
      <c r="O480" s="242">
        <f t="shared" si="170"/>
        <v>0</v>
      </c>
      <c r="P480" s="139"/>
      <c r="Q480" s="242">
        <f t="shared" si="175"/>
        <v>0</v>
      </c>
      <c r="R480" s="242" t="str">
        <f t="shared" si="176"/>
        <v>-</v>
      </c>
      <c r="S480" s="140"/>
      <c r="T480" s="141"/>
      <c r="U480" s="120"/>
      <c r="V480" s="139"/>
      <c r="W480" s="166"/>
      <c r="X480" s="243">
        <f t="shared" si="177"/>
        <v>0</v>
      </c>
      <c r="Y480" s="140"/>
      <c r="Z480" s="141"/>
      <c r="AA480" s="139"/>
      <c r="AB480" s="120"/>
      <c r="AC480" s="139"/>
      <c r="AD480" s="166"/>
      <c r="AE480" s="243">
        <f t="shared" si="178"/>
        <v>0</v>
      </c>
      <c r="AF480" s="142"/>
      <c r="AG480" s="137"/>
      <c r="AH480" s="65"/>
      <c r="AI480" s="241" t="str">
        <f>IF(ISBLANK(AH480), "", VLOOKUP(AH480, Z!$A$2:$C$4127, 3, FALSE))</f>
        <v/>
      </c>
      <c r="AJ480" s="143"/>
      <c r="AK480" s="244">
        <f t="shared" si="179"/>
        <v>0</v>
      </c>
      <c r="AL480" s="232"/>
      <c r="AM480" s="242">
        <f t="shared" si="180"/>
        <v>0</v>
      </c>
      <c r="AN480" s="228">
        <f>15</f>
        <v>15</v>
      </c>
      <c r="AO480" s="228">
        <v>0.75</v>
      </c>
      <c r="AP480" s="242" t="str">
        <f t="shared" si="181"/>
        <v>-</v>
      </c>
      <c r="AQ480" s="242" t="str">
        <f t="shared" si="182"/>
        <v>-</v>
      </c>
      <c r="AR480" s="245" t="str" cm="1">
        <f t="array" ref="AR480">IF($AM$20="A",
IFERROR(INDEX($BZ$33:$CC$35, $BQ480,), "-"),
IFERROR(INDEX(($BZ$26:$CC$28,$BZ$29:$CC$31), $BQ480, , $BR480), "-"))</f>
        <v>-</v>
      </c>
      <c r="AS480" s="245"/>
      <c r="AT480" s="245"/>
      <c r="AU480" s="245"/>
      <c r="AV480" s="246" t="str" cm="1">
        <f t="array" ref="AV480">IF($AM$20="A",
IFERROR(INDEX($CE$33:$CE$35, $BQ480), "-"),
IFERROR(INDEX(($CE$26:$CE$28, $CE$29:$CE$31), $BQ480, , $BR480), "-"))</f>
        <v>-</v>
      </c>
      <c r="AW480" s="242" t="str">
        <f t="shared" si="183"/>
        <v>-</v>
      </c>
      <c r="AX480" s="242" t="str">
        <f t="shared" si="183"/>
        <v>-</v>
      </c>
      <c r="AY480" s="242" t="str">
        <f t="shared" si="183"/>
        <v>-</v>
      </c>
      <c r="AZ480" s="242" t="str">
        <f t="shared" si="183"/>
        <v>-</v>
      </c>
      <c r="BA480" s="242" t="str">
        <f t="shared" si="184"/>
        <v>-</v>
      </c>
      <c r="BB480" s="242" t="str">
        <f t="shared" si="184"/>
        <v>-</v>
      </c>
      <c r="BC480" s="242" t="str">
        <f t="shared" si="184"/>
        <v>-</v>
      </c>
      <c r="BD480" s="242" t="str">
        <f t="shared" si="184"/>
        <v>-</v>
      </c>
      <c r="BE480" s="242" t="str">
        <f t="shared" si="185"/>
        <v>-</v>
      </c>
      <c r="BF480" s="242" t="str">
        <f t="shared" si="185"/>
        <v>-</v>
      </c>
      <c r="BG480" s="242" t="str">
        <f t="shared" si="185"/>
        <v>-</v>
      </c>
      <c r="BH480" s="242" t="str">
        <f t="shared" si="185"/>
        <v>-</v>
      </c>
      <c r="BI480" s="242" t="str">
        <f t="shared" si="186"/>
        <v>-</v>
      </c>
      <c r="BJ480" s="242" t="str">
        <f t="shared" si="186"/>
        <v>-</v>
      </c>
      <c r="BK480" s="242" t="str">
        <f t="shared" si="186"/>
        <v>-</v>
      </c>
      <c r="BL480" s="242" t="str">
        <f t="shared" si="186"/>
        <v>-</v>
      </c>
      <c r="BM480" s="245" t="str" cm="1">
        <f t="array" ref="BM480">IFERROR(INDEX($CD$38:$CD$41, $BT480), "-")</f>
        <v>-</v>
      </c>
      <c r="BN480" s="242" t="str" cm="1">
        <f t="array" ref="BN480">IFERROR(INDEX($CD$38:$CD$41, $BS480), "-")</f>
        <v>-</v>
      </c>
      <c r="BO480" s="242">
        <f t="shared" si="187"/>
        <v>0</v>
      </c>
      <c r="BP480" s="242">
        <f t="shared" si="188"/>
        <v>0</v>
      </c>
      <c r="BQ480" s="247" t="str">
        <f t="shared" si="171"/>
        <v>-</v>
      </c>
      <c r="BR480" s="247" t="str">
        <f t="shared" si="172"/>
        <v>-</v>
      </c>
      <c r="BS480" s="247" t="str">
        <f t="shared" si="173"/>
        <v>-</v>
      </c>
      <c r="BT480" s="247" t="str">
        <f t="shared" si="174"/>
        <v>-</v>
      </c>
      <c r="BU480" s="247">
        <f t="shared" si="189"/>
        <v>0</v>
      </c>
      <c r="BV480" s="247" t="str">
        <f t="shared" si="190"/>
        <v>-</v>
      </c>
      <c r="BW480" s="232"/>
      <c r="CF480" s="232"/>
    </row>
    <row r="481" spans="1:84" ht="12.75" customHeight="1" x14ac:dyDescent="0.2">
      <c r="A481" s="240"/>
      <c r="B481" s="228">
        <v>458</v>
      </c>
      <c r="C481" s="137"/>
      <c r="D481" s="65"/>
      <c r="E481" s="241" t="str">
        <f>IF(ISBLANK(D481), "", VLOOKUP(D481, Z!$A$2:$C$4127, 3, FALSE))</f>
        <v/>
      </c>
      <c r="F481" s="138"/>
      <c r="G481" s="120"/>
      <c r="H481" s="120"/>
      <c r="I481" s="120"/>
      <c r="J481" s="120"/>
      <c r="K481" s="139"/>
      <c r="L481" s="168"/>
      <c r="M481" s="139"/>
      <c r="N481" s="139"/>
      <c r="O481" s="242">
        <f t="shared" si="170"/>
        <v>0</v>
      </c>
      <c r="P481" s="139"/>
      <c r="Q481" s="242">
        <f t="shared" si="175"/>
        <v>0</v>
      </c>
      <c r="R481" s="242" t="str">
        <f t="shared" si="176"/>
        <v>-</v>
      </c>
      <c r="S481" s="140"/>
      <c r="T481" s="141"/>
      <c r="U481" s="120"/>
      <c r="V481" s="139"/>
      <c r="W481" s="166"/>
      <c r="X481" s="243">
        <f t="shared" si="177"/>
        <v>0</v>
      </c>
      <c r="Y481" s="140"/>
      <c r="Z481" s="141"/>
      <c r="AA481" s="139"/>
      <c r="AB481" s="120"/>
      <c r="AC481" s="139"/>
      <c r="AD481" s="166"/>
      <c r="AE481" s="243">
        <f t="shared" si="178"/>
        <v>0</v>
      </c>
      <c r="AF481" s="142"/>
      <c r="AG481" s="137"/>
      <c r="AH481" s="65"/>
      <c r="AI481" s="241" t="str">
        <f>IF(ISBLANK(AH481), "", VLOOKUP(AH481, Z!$A$2:$C$4127, 3, FALSE))</f>
        <v/>
      </c>
      <c r="AJ481" s="143"/>
      <c r="AK481" s="244">
        <f t="shared" si="179"/>
        <v>0</v>
      </c>
      <c r="AL481" s="232"/>
      <c r="AM481" s="242">
        <f t="shared" si="180"/>
        <v>0</v>
      </c>
      <c r="AN481" s="228">
        <f>15</f>
        <v>15</v>
      </c>
      <c r="AO481" s="228">
        <v>0.75</v>
      </c>
      <c r="AP481" s="242" t="str">
        <f t="shared" si="181"/>
        <v>-</v>
      </c>
      <c r="AQ481" s="242" t="str">
        <f t="shared" si="182"/>
        <v>-</v>
      </c>
      <c r="AR481" s="245" t="str" cm="1">
        <f t="array" ref="AR481">IF($AM$20="A",
IFERROR(INDEX($BZ$33:$CC$35, $BQ481,), "-"),
IFERROR(INDEX(($BZ$26:$CC$28,$BZ$29:$CC$31), $BQ481, , $BR481), "-"))</f>
        <v>-</v>
      </c>
      <c r="AS481" s="245"/>
      <c r="AT481" s="245"/>
      <c r="AU481" s="245"/>
      <c r="AV481" s="246" t="str" cm="1">
        <f t="array" ref="AV481">IF($AM$20="A",
IFERROR(INDEX($CE$33:$CE$35, $BQ481), "-"),
IFERROR(INDEX(($CE$26:$CE$28, $CE$29:$CE$31), $BQ481, , $BR481), "-"))</f>
        <v>-</v>
      </c>
      <c r="AW481" s="242" t="str">
        <f t="shared" si="183"/>
        <v>-</v>
      </c>
      <c r="AX481" s="242" t="str">
        <f t="shared" si="183"/>
        <v>-</v>
      </c>
      <c r="AY481" s="242" t="str">
        <f t="shared" si="183"/>
        <v>-</v>
      </c>
      <c r="AZ481" s="242" t="str">
        <f t="shared" si="183"/>
        <v>-</v>
      </c>
      <c r="BA481" s="242" t="str">
        <f t="shared" si="184"/>
        <v>-</v>
      </c>
      <c r="BB481" s="242" t="str">
        <f t="shared" si="184"/>
        <v>-</v>
      </c>
      <c r="BC481" s="242" t="str">
        <f t="shared" si="184"/>
        <v>-</v>
      </c>
      <c r="BD481" s="242" t="str">
        <f t="shared" si="184"/>
        <v>-</v>
      </c>
      <c r="BE481" s="242" t="str">
        <f t="shared" si="185"/>
        <v>-</v>
      </c>
      <c r="BF481" s="242" t="str">
        <f t="shared" si="185"/>
        <v>-</v>
      </c>
      <c r="BG481" s="242" t="str">
        <f t="shared" si="185"/>
        <v>-</v>
      </c>
      <c r="BH481" s="242" t="str">
        <f t="shared" si="185"/>
        <v>-</v>
      </c>
      <c r="BI481" s="242" t="str">
        <f t="shared" si="186"/>
        <v>-</v>
      </c>
      <c r="BJ481" s="242" t="str">
        <f t="shared" si="186"/>
        <v>-</v>
      </c>
      <c r="BK481" s="242" t="str">
        <f t="shared" si="186"/>
        <v>-</v>
      </c>
      <c r="BL481" s="242" t="str">
        <f t="shared" si="186"/>
        <v>-</v>
      </c>
      <c r="BM481" s="245" t="str" cm="1">
        <f t="array" ref="BM481">IFERROR(INDEX($CD$38:$CD$41, $BT481), "-")</f>
        <v>-</v>
      </c>
      <c r="BN481" s="242" t="str" cm="1">
        <f t="array" ref="BN481">IFERROR(INDEX($CD$38:$CD$41, $BS481), "-")</f>
        <v>-</v>
      </c>
      <c r="BO481" s="242">
        <f t="shared" si="187"/>
        <v>0</v>
      </c>
      <c r="BP481" s="242">
        <f t="shared" si="188"/>
        <v>0</v>
      </c>
      <c r="BQ481" s="247" t="str">
        <f t="shared" si="171"/>
        <v>-</v>
      </c>
      <c r="BR481" s="247" t="str">
        <f t="shared" si="172"/>
        <v>-</v>
      </c>
      <c r="BS481" s="247" t="str">
        <f t="shared" si="173"/>
        <v>-</v>
      </c>
      <c r="BT481" s="247" t="str">
        <f t="shared" si="174"/>
        <v>-</v>
      </c>
      <c r="BU481" s="247">
        <f t="shared" si="189"/>
        <v>0</v>
      </c>
      <c r="BV481" s="247" t="str">
        <f t="shared" si="190"/>
        <v>-</v>
      </c>
      <c r="BW481" s="232"/>
      <c r="CF481" s="232"/>
    </row>
    <row r="482" spans="1:84" ht="12.75" customHeight="1" x14ac:dyDescent="0.2">
      <c r="A482" s="240"/>
      <c r="B482" s="228">
        <v>459</v>
      </c>
      <c r="C482" s="137"/>
      <c r="D482" s="65"/>
      <c r="E482" s="241" t="str">
        <f>IF(ISBLANK(D482), "", VLOOKUP(D482, Z!$A$2:$C$4127, 3, FALSE))</f>
        <v/>
      </c>
      <c r="F482" s="138"/>
      <c r="G482" s="120"/>
      <c r="H482" s="120"/>
      <c r="I482" s="120"/>
      <c r="J482" s="120"/>
      <c r="K482" s="139"/>
      <c r="L482" s="168"/>
      <c r="M482" s="139"/>
      <c r="N482" s="139"/>
      <c r="O482" s="242">
        <f t="shared" si="170"/>
        <v>0</v>
      </c>
      <c r="P482" s="139"/>
      <c r="Q482" s="242">
        <f t="shared" si="175"/>
        <v>0</v>
      </c>
      <c r="R482" s="242" t="str">
        <f t="shared" si="176"/>
        <v>-</v>
      </c>
      <c r="S482" s="140"/>
      <c r="T482" s="141"/>
      <c r="U482" s="120"/>
      <c r="V482" s="139"/>
      <c r="W482" s="166"/>
      <c r="X482" s="243">
        <f t="shared" si="177"/>
        <v>0</v>
      </c>
      <c r="Y482" s="140"/>
      <c r="Z482" s="141"/>
      <c r="AA482" s="139"/>
      <c r="AB482" s="120"/>
      <c r="AC482" s="139"/>
      <c r="AD482" s="166"/>
      <c r="AE482" s="243">
        <f t="shared" si="178"/>
        <v>0</v>
      </c>
      <c r="AF482" s="142"/>
      <c r="AG482" s="137"/>
      <c r="AH482" s="65"/>
      <c r="AI482" s="241" t="str">
        <f>IF(ISBLANK(AH482), "", VLOOKUP(AH482, Z!$A$2:$C$4127, 3, FALSE))</f>
        <v/>
      </c>
      <c r="AJ482" s="143"/>
      <c r="AK482" s="244">
        <f t="shared" si="179"/>
        <v>0</v>
      </c>
      <c r="AL482" s="232"/>
      <c r="AM482" s="242">
        <f t="shared" si="180"/>
        <v>0</v>
      </c>
      <c r="AN482" s="228">
        <f>15</f>
        <v>15</v>
      </c>
      <c r="AO482" s="228">
        <v>0.75</v>
      </c>
      <c r="AP482" s="242" t="str">
        <f t="shared" si="181"/>
        <v>-</v>
      </c>
      <c r="AQ482" s="242" t="str">
        <f t="shared" si="182"/>
        <v>-</v>
      </c>
      <c r="AR482" s="245" t="str" cm="1">
        <f t="array" ref="AR482">IF($AM$20="A",
IFERROR(INDEX($BZ$33:$CC$35, $BQ482,), "-"),
IFERROR(INDEX(($BZ$26:$CC$28,$BZ$29:$CC$31), $BQ482, , $BR482), "-"))</f>
        <v>-</v>
      </c>
      <c r="AS482" s="245"/>
      <c r="AT482" s="245"/>
      <c r="AU482" s="245"/>
      <c r="AV482" s="246" t="str" cm="1">
        <f t="array" ref="AV482">IF($AM$20="A",
IFERROR(INDEX($CE$33:$CE$35, $BQ482), "-"),
IFERROR(INDEX(($CE$26:$CE$28, $CE$29:$CE$31), $BQ482, , $BR482), "-"))</f>
        <v>-</v>
      </c>
      <c r="AW482" s="242" t="str">
        <f t="shared" si="183"/>
        <v>-</v>
      </c>
      <c r="AX482" s="242" t="str">
        <f t="shared" si="183"/>
        <v>-</v>
      </c>
      <c r="AY482" s="242" t="str">
        <f t="shared" si="183"/>
        <v>-</v>
      </c>
      <c r="AZ482" s="242" t="str">
        <f t="shared" si="183"/>
        <v>-</v>
      </c>
      <c r="BA482" s="242" t="str">
        <f t="shared" si="184"/>
        <v>-</v>
      </c>
      <c r="BB482" s="242" t="str">
        <f t="shared" si="184"/>
        <v>-</v>
      </c>
      <c r="BC482" s="242" t="str">
        <f t="shared" si="184"/>
        <v>-</v>
      </c>
      <c r="BD482" s="242" t="str">
        <f t="shared" si="184"/>
        <v>-</v>
      </c>
      <c r="BE482" s="242" t="str">
        <f t="shared" si="185"/>
        <v>-</v>
      </c>
      <c r="BF482" s="242" t="str">
        <f t="shared" si="185"/>
        <v>-</v>
      </c>
      <c r="BG482" s="242" t="str">
        <f t="shared" si="185"/>
        <v>-</v>
      </c>
      <c r="BH482" s="242" t="str">
        <f t="shared" si="185"/>
        <v>-</v>
      </c>
      <c r="BI482" s="242" t="str">
        <f t="shared" si="186"/>
        <v>-</v>
      </c>
      <c r="BJ482" s="242" t="str">
        <f t="shared" si="186"/>
        <v>-</v>
      </c>
      <c r="BK482" s="242" t="str">
        <f t="shared" si="186"/>
        <v>-</v>
      </c>
      <c r="BL482" s="242" t="str">
        <f t="shared" si="186"/>
        <v>-</v>
      </c>
      <c r="BM482" s="245" t="str" cm="1">
        <f t="array" ref="BM482">IFERROR(INDEX($CD$38:$CD$41, $BT482), "-")</f>
        <v>-</v>
      </c>
      <c r="BN482" s="242" t="str" cm="1">
        <f t="array" ref="BN482">IFERROR(INDEX($CD$38:$CD$41, $BS482), "-")</f>
        <v>-</v>
      </c>
      <c r="BO482" s="242">
        <f t="shared" si="187"/>
        <v>0</v>
      </c>
      <c r="BP482" s="242">
        <f t="shared" si="188"/>
        <v>0</v>
      </c>
      <c r="BQ482" s="247" t="str">
        <f t="shared" si="171"/>
        <v>-</v>
      </c>
      <c r="BR482" s="247" t="str">
        <f t="shared" si="172"/>
        <v>-</v>
      </c>
      <c r="BS482" s="247" t="str">
        <f t="shared" si="173"/>
        <v>-</v>
      </c>
      <c r="BT482" s="247" t="str">
        <f t="shared" si="174"/>
        <v>-</v>
      </c>
      <c r="BU482" s="247">
        <f t="shared" si="189"/>
        <v>0</v>
      </c>
      <c r="BV482" s="247" t="str">
        <f t="shared" si="190"/>
        <v>-</v>
      </c>
      <c r="BW482" s="232"/>
      <c r="CF482" s="232"/>
    </row>
    <row r="483" spans="1:84" ht="12.75" customHeight="1" x14ac:dyDescent="0.2">
      <c r="A483" s="240"/>
      <c r="B483" s="228">
        <v>460</v>
      </c>
      <c r="C483" s="137"/>
      <c r="D483" s="65"/>
      <c r="E483" s="241" t="str">
        <f>IF(ISBLANK(D483), "", VLOOKUP(D483, Z!$A$2:$C$4127, 3, FALSE))</f>
        <v/>
      </c>
      <c r="F483" s="138"/>
      <c r="G483" s="120"/>
      <c r="H483" s="120"/>
      <c r="I483" s="120"/>
      <c r="J483" s="120"/>
      <c r="K483" s="139"/>
      <c r="L483" s="168"/>
      <c r="M483" s="139"/>
      <c r="N483" s="139"/>
      <c r="O483" s="242">
        <f t="shared" si="170"/>
        <v>0</v>
      </c>
      <c r="P483" s="139"/>
      <c r="Q483" s="242">
        <f t="shared" si="175"/>
        <v>0</v>
      </c>
      <c r="R483" s="242" t="str">
        <f t="shared" si="176"/>
        <v>-</v>
      </c>
      <c r="S483" s="140"/>
      <c r="T483" s="141"/>
      <c r="U483" s="120"/>
      <c r="V483" s="139"/>
      <c r="W483" s="166"/>
      <c r="X483" s="243">
        <f t="shared" si="177"/>
        <v>0</v>
      </c>
      <c r="Y483" s="140"/>
      <c r="Z483" s="141"/>
      <c r="AA483" s="139"/>
      <c r="AB483" s="120"/>
      <c r="AC483" s="139"/>
      <c r="AD483" s="166"/>
      <c r="AE483" s="243">
        <f t="shared" si="178"/>
        <v>0</v>
      </c>
      <c r="AF483" s="142"/>
      <c r="AG483" s="137"/>
      <c r="AH483" s="65"/>
      <c r="AI483" s="241" t="str">
        <f>IF(ISBLANK(AH483), "", VLOOKUP(AH483, Z!$A$2:$C$4127, 3, FALSE))</f>
        <v/>
      </c>
      <c r="AJ483" s="143"/>
      <c r="AK483" s="244">
        <f t="shared" si="179"/>
        <v>0</v>
      </c>
      <c r="AL483" s="232"/>
      <c r="AM483" s="242">
        <f t="shared" si="180"/>
        <v>0</v>
      </c>
      <c r="AN483" s="228">
        <f>15</f>
        <v>15</v>
      </c>
      <c r="AO483" s="228">
        <v>0.75</v>
      </c>
      <c r="AP483" s="242" t="str">
        <f t="shared" si="181"/>
        <v>-</v>
      </c>
      <c r="AQ483" s="242" t="str">
        <f t="shared" si="182"/>
        <v>-</v>
      </c>
      <c r="AR483" s="245" t="str" cm="1">
        <f t="array" ref="AR483">IF($AM$20="A",
IFERROR(INDEX($BZ$33:$CC$35, $BQ483,), "-"),
IFERROR(INDEX(($BZ$26:$CC$28,$BZ$29:$CC$31), $BQ483, , $BR483), "-"))</f>
        <v>-</v>
      </c>
      <c r="AS483" s="245"/>
      <c r="AT483" s="245"/>
      <c r="AU483" s="245"/>
      <c r="AV483" s="246" t="str" cm="1">
        <f t="array" ref="AV483">IF($AM$20="A",
IFERROR(INDEX($CE$33:$CE$35, $BQ483), "-"),
IFERROR(INDEX(($CE$26:$CE$28, $CE$29:$CE$31), $BQ483, , $BR483), "-"))</f>
        <v>-</v>
      </c>
      <c r="AW483" s="242" t="str">
        <f t="shared" si="183"/>
        <v>-</v>
      </c>
      <c r="AX483" s="242" t="str">
        <f t="shared" si="183"/>
        <v>-</v>
      </c>
      <c r="AY483" s="242" t="str">
        <f t="shared" si="183"/>
        <v>-</v>
      </c>
      <c r="AZ483" s="242" t="str">
        <f t="shared" si="183"/>
        <v>-</v>
      </c>
      <c r="BA483" s="242" t="str">
        <f t="shared" si="184"/>
        <v>-</v>
      </c>
      <c r="BB483" s="242" t="str">
        <f t="shared" si="184"/>
        <v>-</v>
      </c>
      <c r="BC483" s="242" t="str">
        <f t="shared" si="184"/>
        <v>-</v>
      </c>
      <c r="BD483" s="242" t="str">
        <f t="shared" si="184"/>
        <v>-</v>
      </c>
      <c r="BE483" s="242" t="str">
        <f t="shared" si="185"/>
        <v>-</v>
      </c>
      <c r="BF483" s="242" t="str">
        <f t="shared" si="185"/>
        <v>-</v>
      </c>
      <c r="BG483" s="242" t="str">
        <f t="shared" si="185"/>
        <v>-</v>
      </c>
      <c r="BH483" s="242" t="str">
        <f t="shared" si="185"/>
        <v>-</v>
      </c>
      <c r="BI483" s="242" t="str">
        <f t="shared" si="186"/>
        <v>-</v>
      </c>
      <c r="BJ483" s="242" t="str">
        <f t="shared" si="186"/>
        <v>-</v>
      </c>
      <c r="BK483" s="242" t="str">
        <f t="shared" si="186"/>
        <v>-</v>
      </c>
      <c r="BL483" s="242" t="str">
        <f t="shared" si="186"/>
        <v>-</v>
      </c>
      <c r="BM483" s="245" t="str" cm="1">
        <f t="array" ref="BM483">IFERROR(INDEX($CD$38:$CD$41, $BT483), "-")</f>
        <v>-</v>
      </c>
      <c r="BN483" s="242" t="str" cm="1">
        <f t="array" ref="BN483">IFERROR(INDEX($CD$38:$CD$41, $BS483), "-")</f>
        <v>-</v>
      </c>
      <c r="BO483" s="242">
        <f t="shared" si="187"/>
        <v>0</v>
      </c>
      <c r="BP483" s="242">
        <f t="shared" si="188"/>
        <v>0</v>
      </c>
      <c r="BQ483" s="247" t="str">
        <f t="shared" si="171"/>
        <v>-</v>
      </c>
      <c r="BR483" s="247" t="str">
        <f t="shared" si="172"/>
        <v>-</v>
      </c>
      <c r="BS483" s="247" t="str">
        <f t="shared" si="173"/>
        <v>-</v>
      </c>
      <c r="BT483" s="247" t="str">
        <f t="shared" si="174"/>
        <v>-</v>
      </c>
      <c r="BU483" s="247">
        <f t="shared" si="189"/>
        <v>0</v>
      </c>
      <c r="BV483" s="247" t="str">
        <f t="shared" si="190"/>
        <v>-</v>
      </c>
      <c r="BW483" s="232"/>
      <c r="CF483" s="232"/>
    </row>
    <row r="484" spans="1:84" ht="12.75" customHeight="1" x14ac:dyDescent="0.2">
      <c r="A484" s="240"/>
      <c r="B484" s="228">
        <v>461</v>
      </c>
      <c r="C484" s="137"/>
      <c r="D484" s="65"/>
      <c r="E484" s="241" t="str">
        <f>IF(ISBLANK(D484), "", VLOOKUP(D484, Z!$A$2:$C$4127, 3, FALSE))</f>
        <v/>
      </c>
      <c r="F484" s="138"/>
      <c r="G484" s="120"/>
      <c r="H484" s="120"/>
      <c r="I484" s="120"/>
      <c r="J484" s="120"/>
      <c r="K484" s="139"/>
      <c r="L484" s="168"/>
      <c r="M484" s="139"/>
      <c r="N484" s="139"/>
      <c r="O484" s="242">
        <f t="shared" si="170"/>
        <v>0</v>
      </c>
      <c r="P484" s="139"/>
      <c r="Q484" s="242">
        <f t="shared" si="175"/>
        <v>0</v>
      </c>
      <c r="R484" s="242" t="str">
        <f t="shared" si="176"/>
        <v>-</v>
      </c>
      <c r="S484" s="140"/>
      <c r="T484" s="141"/>
      <c r="U484" s="120"/>
      <c r="V484" s="139"/>
      <c r="W484" s="166"/>
      <c r="X484" s="243">
        <f t="shared" si="177"/>
        <v>0</v>
      </c>
      <c r="Y484" s="140"/>
      <c r="Z484" s="141"/>
      <c r="AA484" s="139"/>
      <c r="AB484" s="120"/>
      <c r="AC484" s="139"/>
      <c r="AD484" s="166"/>
      <c r="AE484" s="243">
        <f t="shared" si="178"/>
        <v>0</v>
      </c>
      <c r="AF484" s="142"/>
      <c r="AG484" s="137"/>
      <c r="AH484" s="65"/>
      <c r="AI484" s="241" t="str">
        <f>IF(ISBLANK(AH484), "", VLOOKUP(AH484, Z!$A$2:$C$4127, 3, FALSE))</f>
        <v/>
      </c>
      <c r="AJ484" s="143"/>
      <c r="AK484" s="244">
        <f t="shared" si="179"/>
        <v>0</v>
      </c>
      <c r="AL484" s="232"/>
      <c r="AM484" s="242">
        <f t="shared" si="180"/>
        <v>0</v>
      </c>
      <c r="AN484" s="228">
        <f>15</f>
        <v>15</v>
      </c>
      <c r="AO484" s="228">
        <v>0.75</v>
      </c>
      <c r="AP484" s="242" t="str">
        <f t="shared" si="181"/>
        <v>-</v>
      </c>
      <c r="AQ484" s="242" t="str">
        <f t="shared" si="182"/>
        <v>-</v>
      </c>
      <c r="AR484" s="245" t="str" cm="1">
        <f t="array" ref="AR484">IF($AM$20="A",
IFERROR(INDEX($BZ$33:$CC$35, $BQ484,), "-"),
IFERROR(INDEX(($BZ$26:$CC$28,$BZ$29:$CC$31), $BQ484, , $BR484), "-"))</f>
        <v>-</v>
      </c>
      <c r="AS484" s="245"/>
      <c r="AT484" s="245"/>
      <c r="AU484" s="245"/>
      <c r="AV484" s="246" t="str" cm="1">
        <f t="array" ref="AV484">IF($AM$20="A",
IFERROR(INDEX($CE$33:$CE$35, $BQ484), "-"),
IFERROR(INDEX(($CE$26:$CE$28, $CE$29:$CE$31), $BQ484, , $BR484), "-"))</f>
        <v>-</v>
      </c>
      <c r="AW484" s="242" t="str">
        <f t="shared" si="183"/>
        <v>-</v>
      </c>
      <c r="AX484" s="242" t="str">
        <f t="shared" si="183"/>
        <v>-</v>
      </c>
      <c r="AY484" s="242" t="str">
        <f t="shared" si="183"/>
        <v>-</v>
      </c>
      <c r="AZ484" s="242" t="str">
        <f t="shared" si="183"/>
        <v>-</v>
      </c>
      <c r="BA484" s="242" t="str">
        <f t="shared" si="184"/>
        <v>-</v>
      </c>
      <c r="BB484" s="242" t="str">
        <f t="shared" si="184"/>
        <v>-</v>
      </c>
      <c r="BC484" s="242" t="str">
        <f t="shared" si="184"/>
        <v>-</v>
      </c>
      <c r="BD484" s="242" t="str">
        <f t="shared" si="184"/>
        <v>-</v>
      </c>
      <c r="BE484" s="242" t="str">
        <f t="shared" si="185"/>
        <v>-</v>
      </c>
      <c r="BF484" s="242" t="str">
        <f t="shared" si="185"/>
        <v>-</v>
      </c>
      <c r="BG484" s="242" t="str">
        <f t="shared" si="185"/>
        <v>-</v>
      </c>
      <c r="BH484" s="242" t="str">
        <f t="shared" si="185"/>
        <v>-</v>
      </c>
      <c r="BI484" s="242" t="str">
        <f t="shared" si="186"/>
        <v>-</v>
      </c>
      <c r="BJ484" s="242" t="str">
        <f t="shared" si="186"/>
        <v>-</v>
      </c>
      <c r="BK484" s="242" t="str">
        <f t="shared" si="186"/>
        <v>-</v>
      </c>
      <c r="BL484" s="242" t="str">
        <f t="shared" si="186"/>
        <v>-</v>
      </c>
      <c r="BM484" s="245" t="str" cm="1">
        <f t="array" ref="BM484">IFERROR(INDEX($CD$38:$CD$41, $BT484), "-")</f>
        <v>-</v>
      </c>
      <c r="BN484" s="242" t="str" cm="1">
        <f t="array" ref="BN484">IFERROR(INDEX($CD$38:$CD$41, $BS484), "-")</f>
        <v>-</v>
      </c>
      <c r="BO484" s="242">
        <f t="shared" si="187"/>
        <v>0</v>
      </c>
      <c r="BP484" s="242">
        <f t="shared" si="188"/>
        <v>0</v>
      </c>
      <c r="BQ484" s="247" t="str">
        <f t="shared" si="171"/>
        <v>-</v>
      </c>
      <c r="BR484" s="247" t="str">
        <f t="shared" si="172"/>
        <v>-</v>
      </c>
      <c r="BS484" s="247" t="str">
        <f t="shared" si="173"/>
        <v>-</v>
      </c>
      <c r="BT484" s="247" t="str">
        <f t="shared" si="174"/>
        <v>-</v>
      </c>
      <c r="BU484" s="247">
        <f t="shared" si="189"/>
        <v>0</v>
      </c>
      <c r="BV484" s="247" t="str">
        <f t="shared" si="190"/>
        <v>-</v>
      </c>
      <c r="BW484" s="232"/>
      <c r="CF484" s="232"/>
    </row>
    <row r="485" spans="1:84" ht="12.75" customHeight="1" x14ac:dyDescent="0.2">
      <c r="A485" s="240"/>
      <c r="B485" s="228">
        <v>462</v>
      </c>
      <c r="C485" s="137"/>
      <c r="D485" s="65"/>
      <c r="E485" s="241" t="str">
        <f>IF(ISBLANK(D485), "", VLOOKUP(D485, Z!$A$2:$C$4127, 3, FALSE))</f>
        <v/>
      </c>
      <c r="F485" s="138"/>
      <c r="G485" s="120"/>
      <c r="H485" s="120"/>
      <c r="I485" s="120"/>
      <c r="J485" s="120"/>
      <c r="K485" s="139"/>
      <c r="L485" s="168"/>
      <c r="M485" s="139"/>
      <c r="N485" s="139"/>
      <c r="O485" s="242">
        <f t="shared" si="170"/>
        <v>0</v>
      </c>
      <c r="P485" s="139"/>
      <c r="Q485" s="242">
        <f t="shared" si="175"/>
        <v>0</v>
      </c>
      <c r="R485" s="242" t="str">
        <f t="shared" si="176"/>
        <v>-</v>
      </c>
      <c r="S485" s="140"/>
      <c r="T485" s="141"/>
      <c r="U485" s="120"/>
      <c r="V485" s="139"/>
      <c r="W485" s="166"/>
      <c r="X485" s="243">
        <f t="shared" si="177"/>
        <v>0</v>
      </c>
      <c r="Y485" s="140"/>
      <c r="Z485" s="141"/>
      <c r="AA485" s="139"/>
      <c r="AB485" s="120"/>
      <c r="AC485" s="139"/>
      <c r="AD485" s="166"/>
      <c r="AE485" s="243">
        <f t="shared" si="178"/>
        <v>0</v>
      </c>
      <c r="AF485" s="142"/>
      <c r="AG485" s="137"/>
      <c r="AH485" s="65"/>
      <c r="AI485" s="241" t="str">
        <f>IF(ISBLANK(AH485), "", VLOOKUP(AH485, Z!$A$2:$C$4127, 3, FALSE))</f>
        <v/>
      </c>
      <c r="AJ485" s="143"/>
      <c r="AK485" s="244">
        <f t="shared" si="179"/>
        <v>0</v>
      </c>
      <c r="AL485" s="232"/>
      <c r="AM485" s="242">
        <f t="shared" si="180"/>
        <v>0</v>
      </c>
      <c r="AN485" s="228">
        <f>15</f>
        <v>15</v>
      </c>
      <c r="AO485" s="228">
        <v>0.75</v>
      </c>
      <c r="AP485" s="242" t="str">
        <f t="shared" si="181"/>
        <v>-</v>
      </c>
      <c r="AQ485" s="242" t="str">
        <f t="shared" si="182"/>
        <v>-</v>
      </c>
      <c r="AR485" s="245" t="str" cm="1">
        <f t="array" ref="AR485">IF($AM$20="A",
IFERROR(INDEX($BZ$33:$CC$35, $BQ485,), "-"),
IFERROR(INDEX(($BZ$26:$CC$28,$BZ$29:$CC$31), $BQ485, , $BR485), "-"))</f>
        <v>-</v>
      </c>
      <c r="AS485" s="245"/>
      <c r="AT485" s="245"/>
      <c r="AU485" s="245"/>
      <c r="AV485" s="246" t="str" cm="1">
        <f t="array" ref="AV485">IF($AM$20="A",
IFERROR(INDEX($CE$33:$CE$35, $BQ485), "-"),
IFERROR(INDEX(($CE$26:$CE$28, $CE$29:$CE$31), $BQ485, , $BR485), "-"))</f>
        <v>-</v>
      </c>
      <c r="AW485" s="242" t="str">
        <f t="shared" si="183"/>
        <v>-</v>
      </c>
      <c r="AX485" s="242" t="str">
        <f t="shared" si="183"/>
        <v>-</v>
      </c>
      <c r="AY485" s="242" t="str">
        <f t="shared" si="183"/>
        <v>-</v>
      </c>
      <c r="AZ485" s="242" t="str">
        <f t="shared" si="183"/>
        <v>-</v>
      </c>
      <c r="BA485" s="242" t="str">
        <f t="shared" si="184"/>
        <v>-</v>
      </c>
      <c r="BB485" s="242" t="str">
        <f t="shared" si="184"/>
        <v>-</v>
      </c>
      <c r="BC485" s="242" t="str">
        <f t="shared" si="184"/>
        <v>-</v>
      </c>
      <c r="BD485" s="242" t="str">
        <f t="shared" si="184"/>
        <v>-</v>
      </c>
      <c r="BE485" s="242" t="str">
        <f t="shared" si="185"/>
        <v>-</v>
      </c>
      <c r="BF485" s="242" t="str">
        <f t="shared" si="185"/>
        <v>-</v>
      </c>
      <c r="BG485" s="242" t="str">
        <f t="shared" si="185"/>
        <v>-</v>
      </c>
      <c r="BH485" s="242" t="str">
        <f t="shared" si="185"/>
        <v>-</v>
      </c>
      <c r="BI485" s="242" t="str">
        <f t="shared" si="186"/>
        <v>-</v>
      </c>
      <c r="BJ485" s="242" t="str">
        <f t="shared" si="186"/>
        <v>-</v>
      </c>
      <c r="BK485" s="242" t="str">
        <f t="shared" si="186"/>
        <v>-</v>
      </c>
      <c r="BL485" s="242" t="str">
        <f t="shared" si="186"/>
        <v>-</v>
      </c>
      <c r="BM485" s="245" t="str" cm="1">
        <f t="array" ref="BM485">IFERROR(INDEX($CD$38:$CD$41, $BT485), "-")</f>
        <v>-</v>
      </c>
      <c r="BN485" s="242" t="str" cm="1">
        <f t="array" ref="BN485">IFERROR(INDEX($CD$38:$CD$41, $BS485), "-")</f>
        <v>-</v>
      </c>
      <c r="BO485" s="242">
        <f t="shared" si="187"/>
        <v>0</v>
      </c>
      <c r="BP485" s="242">
        <f t="shared" si="188"/>
        <v>0</v>
      </c>
      <c r="BQ485" s="247" t="str">
        <f t="shared" si="171"/>
        <v>-</v>
      </c>
      <c r="BR485" s="247" t="str">
        <f t="shared" si="172"/>
        <v>-</v>
      </c>
      <c r="BS485" s="247" t="str">
        <f t="shared" si="173"/>
        <v>-</v>
      </c>
      <c r="BT485" s="247" t="str">
        <f t="shared" si="174"/>
        <v>-</v>
      </c>
      <c r="BU485" s="247">
        <f t="shared" si="189"/>
        <v>0</v>
      </c>
      <c r="BV485" s="247" t="str">
        <f t="shared" si="190"/>
        <v>-</v>
      </c>
      <c r="BW485" s="232"/>
      <c r="CF485" s="232"/>
    </row>
    <row r="486" spans="1:84" ht="12.75" customHeight="1" x14ac:dyDescent="0.2">
      <c r="A486" s="240"/>
      <c r="B486" s="228">
        <v>463</v>
      </c>
      <c r="C486" s="137"/>
      <c r="D486" s="65"/>
      <c r="E486" s="241" t="str">
        <f>IF(ISBLANK(D486), "", VLOOKUP(D486, Z!$A$2:$C$4127, 3, FALSE))</f>
        <v/>
      </c>
      <c r="F486" s="138"/>
      <c r="G486" s="120"/>
      <c r="H486" s="120"/>
      <c r="I486" s="120"/>
      <c r="J486" s="120"/>
      <c r="K486" s="139"/>
      <c r="L486" s="168"/>
      <c r="M486" s="139"/>
      <c r="N486" s="139"/>
      <c r="O486" s="242">
        <f t="shared" si="170"/>
        <v>0</v>
      </c>
      <c r="P486" s="139"/>
      <c r="Q486" s="242">
        <f t="shared" si="175"/>
        <v>0</v>
      </c>
      <c r="R486" s="242" t="str">
        <f t="shared" si="176"/>
        <v>-</v>
      </c>
      <c r="S486" s="140"/>
      <c r="T486" s="141"/>
      <c r="U486" s="120"/>
      <c r="V486" s="139"/>
      <c r="W486" s="166"/>
      <c r="X486" s="243">
        <f t="shared" si="177"/>
        <v>0</v>
      </c>
      <c r="Y486" s="140"/>
      <c r="Z486" s="141"/>
      <c r="AA486" s="139"/>
      <c r="AB486" s="120"/>
      <c r="AC486" s="139"/>
      <c r="AD486" s="166"/>
      <c r="AE486" s="243">
        <f t="shared" si="178"/>
        <v>0</v>
      </c>
      <c r="AF486" s="142"/>
      <c r="AG486" s="137"/>
      <c r="AH486" s="65"/>
      <c r="AI486" s="241" t="str">
        <f>IF(ISBLANK(AH486), "", VLOOKUP(AH486, Z!$A$2:$C$4127, 3, FALSE))</f>
        <v/>
      </c>
      <c r="AJ486" s="143"/>
      <c r="AK486" s="244">
        <f t="shared" si="179"/>
        <v>0</v>
      </c>
      <c r="AL486" s="232"/>
      <c r="AM486" s="242">
        <f t="shared" si="180"/>
        <v>0</v>
      </c>
      <c r="AN486" s="228">
        <f>15</f>
        <v>15</v>
      </c>
      <c r="AO486" s="228">
        <v>0.75</v>
      </c>
      <c r="AP486" s="242" t="str">
        <f t="shared" si="181"/>
        <v>-</v>
      </c>
      <c r="AQ486" s="242" t="str">
        <f t="shared" si="182"/>
        <v>-</v>
      </c>
      <c r="AR486" s="245" t="str" cm="1">
        <f t="array" ref="AR486">IF($AM$20="A",
IFERROR(INDEX($BZ$33:$CC$35, $BQ486,), "-"),
IFERROR(INDEX(($BZ$26:$CC$28,$BZ$29:$CC$31), $BQ486, , $BR486), "-"))</f>
        <v>-</v>
      </c>
      <c r="AS486" s="245"/>
      <c r="AT486" s="245"/>
      <c r="AU486" s="245"/>
      <c r="AV486" s="246" t="str" cm="1">
        <f t="array" ref="AV486">IF($AM$20="A",
IFERROR(INDEX($CE$33:$CE$35, $BQ486), "-"),
IFERROR(INDEX(($CE$26:$CE$28, $CE$29:$CE$31), $BQ486, , $BR486), "-"))</f>
        <v>-</v>
      </c>
      <c r="AW486" s="242" t="str">
        <f t="shared" si="183"/>
        <v>-</v>
      </c>
      <c r="AX486" s="242" t="str">
        <f t="shared" si="183"/>
        <v>-</v>
      </c>
      <c r="AY486" s="242" t="str">
        <f t="shared" si="183"/>
        <v>-</v>
      </c>
      <c r="AZ486" s="242" t="str">
        <f t="shared" si="183"/>
        <v>-</v>
      </c>
      <c r="BA486" s="242" t="str">
        <f t="shared" si="184"/>
        <v>-</v>
      </c>
      <c r="BB486" s="242" t="str">
        <f t="shared" si="184"/>
        <v>-</v>
      </c>
      <c r="BC486" s="242" t="str">
        <f t="shared" si="184"/>
        <v>-</v>
      </c>
      <c r="BD486" s="242" t="str">
        <f t="shared" si="184"/>
        <v>-</v>
      </c>
      <c r="BE486" s="242" t="str">
        <f t="shared" si="185"/>
        <v>-</v>
      </c>
      <c r="BF486" s="242" t="str">
        <f t="shared" si="185"/>
        <v>-</v>
      </c>
      <c r="BG486" s="242" t="str">
        <f t="shared" si="185"/>
        <v>-</v>
      </c>
      <c r="BH486" s="242" t="str">
        <f t="shared" si="185"/>
        <v>-</v>
      </c>
      <c r="BI486" s="242" t="str">
        <f t="shared" si="186"/>
        <v>-</v>
      </c>
      <c r="BJ486" s="242" t="str">
        <f t="shared" si="186"/>
        <v>-</v>
      </c>
      <c r="BK486" s="242" t="str">
        <f t="shared" si="186"/>
        <v>-</v>
      </c>
      <c r="BL486" s="242" t="str">
        <f t="shared" si="186"/>
        <v>-</v>
      </c>
      <c r="BM486" s="245" t="str" cm="1">
        <f t="array" ref="BM486">IFERROR(INDEX($CD$38:$CD$41, $BT486), "-")</f>
        <v>-</v>
      </c>
      <c r="BN486" s="242" t="str" cm="1">
        <f t="array" ref="BN486">IFERROR(INDEX($CD$38:$CD$41, $BS486), "-")</f>
        <v>-</v>
      </c>
      <c r="BO486" s="242">
        <f t="shared" si="187"/>
        <v>0</v>
      </c>
      <c r="BP486" s="242">
        <f t="shared" si="188"/>
        <v>0</v>
      </c>
      <c r="BQ486" s="247" t="str">
        <f t="shared" si="171"/>
        <v>-</v>
      </c>
      <c r="BR486" s="247" t="str">
        <f t="shared" si="172"/>
        <v>-</v>
      </c>
      <c r="BS486" s="247" t="str">
        <f t="shared" si="173"/>
        <v>-</v>
      </c>
      <c r="BT486" s="247" t="str">
        <f t="shared" si="174"/>
        <v>-</v>
      </c>
      <c r="BU486" s="247">
        <f t="shared" si="189"/>
        <v>0</v>
      </c>
      <c r="BV486" s="247" t="str">
        <f t="shared" si="190"/>
        <v>-</v>
      </c>
      <c r="BW486" s="232"/>
      <c r="CF486" s="232"/>
    </row>
    <row r="487" spans="1:84" ht="12.75" customHeight="1" x14ac:dyDescent="0.2">
      <c r="A487" s="240"/>
      <c r="B487" s="228">
        <v>464</v>
      </c>
      <c r="C487" s="137"/>
      <c r="D487" s="65"/>
      <c r="E487" s="241" t="str">
        <f>IF(ISBLANK(D487), "", VLOOKUP(D487, Z!$A$2:$C$4127, 3, FALSE))</f>
        <v/>
      </c>
      <c r="F487" s="138"/>
      <c r="G487" s="120"/>
      <c r="H487" s="120"/>
      <c r="I487" s="120"/>
      <c r="J487" s="120"/>
      <c r="K487" s="139"/>
      <c r="L487" s="168"/>
      <c r="M487" s="139"/>
      <c r="N487" s="139"/>
      <c r="O487" s="242">
        <f t="shared" si="170"/>
        <v>0</v>
      </c>
      <c r="P487" s="139"/>
      <c r="Q487" s="242">
        <f t="shared" si="175"/>
        <v>0</v>
      </c>
      <c r="R487" s="242" t="str">
        <f t="shared" si="176"/>
        <v>-</v>
      </c>
      <c r="S487" s="140"/>
      <c r="T487" s="141"/>
      <c r="U487" s="120"/>
      <c r="V487" s="139"/>
      <c r="W487" s="166"/>
      <c r="X487" s="243">
        <f t="shared" si="177"/>
        <v>0</v>
      </c>
      <c r="Y487" s="140"/>
      <c r="Z487" s="141"/>
      <c r="AA487" s="139"/>
      <c r="AB487" s="120"/>
      <c r="AC487" s="139"/>
      <c r="AD487" s="166"/>
      <c r="AE487" s="243">
        <f t="shared" si="178"/>
        <v>0</v>
      </c>
      <c r="AF487" s="142"/>
      <c r="AG487" s="137"/>
      <c r="AH487" s="65"/>
      <c r="AI487" s="241" t="str">
        <f>IF(ISBLANK(AH487), "", VLOOKUP(AH487, Z!$A$2:$C$4127, 3, FALSE))</f>
        <v/>
      </c>
      <c r="AJ487" s="143"/>
      <c r="AK487" s="244">
        <f t="shared" si="179"/>
        <v>0</v>
      </c>
      <c r="AL487" s="232"/>
      <c r="AM487" s="242">
        <f t="shared" si="180"/>
        <v>0</v>
      </c>
      <c r="AN487" s="228">
        <f>15</f>
        <v>15</v>
      </c>
      <c r="AO487" s="228">
        <v>0.75</v>
      </c>
      <c r="AP487" s="242" t="str">
        <f t="shared" si="181"/>
        <v>-</v>
      </c>
      <c r="AQ487" s="242" t="str">
        <f t="shared" si="182"/>
        <v>-</v>
      </c>
      <c r="AR487" s="245" t="str" cm="1">
        <f t="array" ref="AR487">IF($AM$20="A",
IFERROR(INDEX($BZ$33:$CC$35, $BQ487,), "-"),
IFERROR(INDEX(($BZ$26:$CC$28,$BZ$29:$CC$31), $BQ487, , $BR487), "-"))</f>
        <v>-</v>
      </c>
      <c r="AS487" s="245"/>
      <c r="AT487" s="245"/>
      <c r="AU487" s="245"/>
      <c r="AV487" s="246" t="str" cm="1">
        <f t="array" ref="AV487">IF($AM$20="A",
IFERROR(INDEX($CE$33:$CE$35, $BQ487), "-"),
IFERROR(INDEX(($CE$26:$CE$28, $CE$29:$CE$31), $BQ487, , $BR487), "-"))</f>
        <v>-</v>
      </c>
      <c r="AW487" s="242" t="str">
        <f t="shared" si="183"/>
        <v>-</v>
      </c>
      <c r="AX487" s="242" t="str">
        <f t="shared" si="183"/>
        <v>-</v>
      </c>
      <c r="AY487" s="242" t="str">
        <f t="shared" si="183"/>
        <v>-</v>
      </c>
      <c r="AZ487" s="242" t="str">
        <f t="shared" si="183"/>
        <v>-</v>
      </c>
      <c r="BA487" s="242" t="str">
        <f t="shared" si="184"/>
        <v>-</v>
      </c>
      <c r="BB487" s="242" t="str">
        <f t="shared" si="184"/>
        <v>-</v>
      </c>
      <c r="BC487" s="242" t="str">
        <f t="shared" si="184"/>
        <v>-</v>
      </c>
      <c r="BD487" s="242" t="str">
        <f t="shared" si="184"/>
        <v>-</v>
      </c>
      <c r="BE487" s="242" t="str">
        <f t="shared" si="185"/>
        <v>-</v>
      </c>
      <c r="BF487" s="242" t="str">
        <f t="shared" si="185"/>
        <v>-</v>
      </c>
      <c r="BG487" s="242" t="str">
        <f t="shared" si="185"/>
        <v>-</v>
      </c>
      <c r="BH487" s="242" t="str">
        <f t="shared" si="185"/>
        <v>-</v>
      </c>
      <c r="BI487" s="242" t="str">
        <f t="shared" si="186"/>
        <v>-</v>
      </c>
      <c r="BJ487" s="242" t="str">
        <f t="shared" si="186"/>
        <v>-</v>
      </c>
      <c r="BK487" s="242" t="str">
        <f t="shared" si="186"/>
        <v>-</v>
      </c>
      <c r="BL487" s="242" t="str">
        <f t="shared" si="186"/>
        <v>-</v>
      </c>
      <c r="BM487" s="245" t="str" cm="1">
        <f t="array" ref="BM487">IFERROR(INDEX($CD$38:$CD$41, $BT487), "-")</f>
        <v>-</v>
      </c>
      <c r="BN487" s="242" t="str" cm="1">
        <f t="array" ref="BN487">IFERROR(INDEX($CD$38:$CD$41, $BS487), "-")</f>
        <v>-</v>
      </c>
      <c r="BO487" s="242">
        <f t="shared" si="187"/>
        <v>0</v>
      </c>
      <c r="BP487" s="242">
        <f t="shared" si="188"/>
        <v>0</v>
      </c>
      <c r="BQ487" s="247" t="str">
        <f t="shared" si="171"/>
        <v>-</v>
      </c>
      <c r="BR487" s="247" t="str">
        <f t="shared" si="172"/>
        <v>-</v>
      </c>
      <c r="BS487" s="247" t="str">
        <f t="shared" si="173"/>
        <v>-</v>
      </c>
      <c r="BT487" s="247" t="str">
        <f t="shared" si="174"/>
        <v>-</v>
      </c>
      <c r="BU487" s="247">
        <f t="shared" si="189"/>
        <v>0</v>
      </c>
      <c r="BV487" s="247" t="str">
        <f t="shared" si="190"/>
        <v>-</v>
      </c>
      <c r="BW487" s="232"/>
      <c r="CF487" s="232"/>
    </row>
    <row r="488" spans="1:84" ht="12.75" customHeight="1" x14ac:dyDescent="0.2">
      <c r="A488" s="240"/>
      <c r="B488" s="228">
        <v>465</v>
      </c>
      <c r="C488" s="137"/>
      <c r="D488" s="65"/>
      <c r="E488" s="241" t="str">
        <f>IF(ISBLANK(D488), "", VLOOKUP(D488, Z!$A$2:$C$4127, 3, FALSE))</f>
        <v/>
      </c>
      <c r="F488" s="138"/>
      <c r="G488" s="120"/>
      <c r="H488" s="120"/>
      <c r="I488" s="120"/>
      <c r="J488" s="120"/>
      <c r="K488" s="139"/>
      <c r="L488" s="168"/>
      <c r="M488" s="139"/>
      <c r="N488" s="139"/>
      <c r="O488" s="242">
        <f t="shared" si="170"/>
        <v>0</v>
      </c>
      <c r="P488" s="139"/>
      <c r="Q488" s="242">
        <f t="shared" si="175"/>
        <v>0</v>
      </c>
      <c r="R488" s="242" t="str">
        <f t="shared" si="176"/>
        <v>-</v>
      </c>
      <c r="S488" s="140"/>
      <c r="T488" s="141"/>
      <c r="U488" s="120"/>
      <c r="V488" s="139"/>
      <c r="W488" s="166"/>
      <c r="X488" s="243">
        <f t="shared" si="177"/>
        <v>0</v>
      </c>
      <c r="Y488" s="140"/>
      <c r="Z488" s="141"/>
      <c r="AA488" s="139"/>
      <c r="AB488" s="120"/>
      <c r="AC488" s="139"/>
      <c r="AD488" s="166"/>
      <c r="AE488" s="243">
        <f t="shared" si="178"/>
        <v>0</v>
      </c>
      <c r="AF488" s="142"/>
      <c r="AG488" s="137"/>
      <c r="AH488" s="65"/>
      <c r="AI488" s="241" t="str">
        <f>IF(ISBLANK(AH488), "", VLOOKUP(AH488, Z!$A$2:$C$4127, 3, FALSE))</f>
        <v/>
      </c>
      <c r="AJ488" s="143"/>
      <c r="AK488" s="244">
        <f t="shared" si="179"/>
        <v>0</v>
      </c>
      <c r="AL488" s="232"/>
      <c r="AM488" s="242">
        <f t="shared" si="180"/>
        <v>0</v>
      </c>
      <c r="AN488" s="228">
        <f>15</f>
        <v>15</v>
      </c>
      <c r="AO488" s="228">
        <v>0.75</v>
      </c>
      <c r="AP488" s="242" t="str">
        <f t="shared" si="181"/>
        <v>-</v>
      </c>
      <c r="AQ488" s="242" t="str">
        <f t="shared" si="182"/>
        <v>-</v>
      </c>
      <c r="AR488" s="245" t="str" cm="1">
        <f t="array" ref="AR488">IF($AM$20="A",
IFERROR(INDEX($BZ$33:$CC$35, $BQ488,), "-"),
IFERROR(INDEX(($BZ$26:$CC$28,$BZ$29:$CC$31), $BQ488, , $BR488), "-"))</f>
        <v>-</v>
      </c>
      <c r="AS488" s="245"/>
      <c r="AT488" s="245"/>
      <c r="AU488" s="245"/>
      <c r="AV488" s="246" t="str" cm="1">
        <f t="array" ref="AV488">IF($AM$20="A",
IFERROR(INDEX($CE$33:$CE$35, $BQ488), "-"),
IFERROR(INDEX(($CE$26:$CE$28, $CE$29:$CE$31), $BQ488, , $BR488), "-"))</f>
        <v>-</v>
      </c>
      <c r="AW488" s="242" t="str">
        <f t="shared" si="183"/>
        <v>-</v>
      </c>
      <c r="AX488" s="242" t="str">
        <f t="shared" si="183"/>
        <v>-</v>
      </c>
      <c r="AY488" s="242" t="str">
        <f t="shared" si="183"/>
        <v>-</v>
      </c>
      <c r="AZ488" s="242" t="str">
        <f t="shared" si="183"/>
        <v>-</v>
      </c>
      <c r="BA488" s="242" t="str">
        <f t="shared" si="184"/>
        <v>-</v>
      </c>
      <c r="BB488" s="242" t="str">
        <f t="shared" si="184"/>
        <v>-</v>
      </c>
      <c r="BC488" s="242" t="str">
        <f t="shared" si="184"/>
        <v>-</v>
      </c>
      <c r="BD488" s="242" t="str">
        <f t="shared" si="184"/>
        <v>-</v>
      </c>
      <c r="BE488" s="242" t="str">
        <f t="shared" si="185"/>
        <v>-</v>
      </c>
      <c r="BF488" s="242" t="str">
        <f t="shared" si="185"/>
        <v>-</v>
      </c>
      <c r="BG488" s="242" t="str">
        <f t="shared" si="185"/>
        <v>-</v>
      </c>
      <c r="BH488" s="242" t="str">
        <f t="shared" si="185"/>
        <v>-</v>
      </c>
      <c r="BI488" s="242" t="str">
        <f t="shared" si="186"/>
        <v>-</v>
      </c>
      <c r="BJ488" s="242" t="str">
        <f t="shared" si="186"/>
        <v>-</v>
      </c>
      <c r="BK488" s="242" t="str">
        <f t="shared" si="186"/>
        <v>-</v>
      </c>
      <c r="BL488" s="242" t="str">
        <f t="shared" si="186"/>
        <v>-</v>
      </c>
      <c r="BM488" s="245" t="str" cm="1">
        <f t="array" ref="BM488">IFERROR(INDEX($CD$38:$CD$41, $BT488), "-")</f>
        <v>-</v>
      </c>
      <c r="BN488" s="242" t="str" cm="1">
        <f t="array" ref="BN488">IFERROR(INDEX($CD$38:$CD$41, $BS488), "-")</f>
        <v>-</v>
      </c>
      <c r="BO488" s="242">
        <f t="shared" si="187"/>
        <v>0</v>
      </c>
      <c r="BP488" s="242">
        <f t="shared" si="188"/>
        <v>0</v>
      </c>
      <c r="BQ488" s="247" t="str">
        <f t="shared" si="171"/>
        <v>-</v>
      </c>
      <c r="BR488" s="247" t="str">
        <f t="shared" si="172"/>
        <v>-</v>
      </c>
      <c r="BS488" s="247" t="str">
        <f t="shared" si="173"/>
        <v>-</v>
      </c>
      <c r="BT488" s="247" t="str">
        <f t="shared" si="174"/>
        <v>-</v>
      </c>
      <c r="BU488" s="247">
        <f t="shared" si="189"/>
        <v>0</v>
      </c>
      <c r="BV488" s="247" t="str">
        <f t="shared" si="190"/>
        <v>-</v>
      </c>
      <c r="BW488" s="232"/>
      <c r="CF488" s="232"/>
    </row>
    <row r="489" spans="1:84" ht="12.75" customHeight="1" x14ac:dyDescent="0.2">
      <c r="A489" s="240"/>
      <c r="B489" s="228">
        <v>466</v>
      </c>
      <c r="C489" s="137"/>
      <c r="D489" s="65"/>
      <c r="E489" s="241" t="str">
        <f>IF(ISBLANK(D489), "", VLOOKUP(D489, Z!$A$2:$C$4127, 3, FALSE))</f>
        <v/>
      </c>
      <c r="F489" s="138"/>
      <c r="G489" s="120"/>
      <c r="H489" s="120"/>
      <c r="I489" s="120"/>
      <c r="J489" s="120"/>
      <c r="K489" s="139"/>
      <c r="L489" s="168"/>
      <c r="M489" s="139"/>
      <c r="N489" s="139"/>
      <c r="O489" s="242">
        <f t="shared" si="170"/>
        <v>0</v>
      </c>
      <c r="P489" s="139"/>
      <c r="Q489" s="242">
        <f t="shared" si="175"/>
        <v>0</v>
      </c>
      <c r="R489" s="242" t="str">
        <f t="shared" si="176"/>
        <v>-</v>
      </c>
      <c r="S489" s="140"/>
      <c r="T489" s="141"/>
      <c r="U489" s="120"/>
      <c r="V489" s="139"/>
      <c r="W489" s="166"/>
      <c r="X489" s="243">
        <f t="shared" si="177"/>
        <v>0</v>
      </c>
      <c r="Y489" s="140"/>
      <c r="Z489" s="141"/>
      <c r="AA489" s="139"/>
      <c r="AB489" s="120"/>
      <c r="AC489" s="139"/>
      <c r="AD489" s="166"/>
      <c r="AE489" s="243">
        <f t="shared" si="178"/>
        <v>0</v>
      </c>
      <c r="AF489" s="142"/>
      <c r="AG489" s="137"/>
      <c r="AH489" s="65"/>
      <c r="AI489" s="241" t="str">
        <f>IF(ISBLANK(AH489), "", VLOOKUP(AH489, Z!$A$2:$C$4127, 3, FALSE))</f>
        <v/>
      </c>
      <c r="AJ489" s="143"/>
      <c r="AK489" s="244">
        <f t="shared" si="179"/>
        <v>0</v>
      </c>
      <c r="AL489" s="232"/>
      <c r="AM489" s="242">
        <f t="shared" si="180"/>
        <v>0</v>
      </c>
      <c r="AN489" s="228">
        <f>15</f>
        <v>15</v>
      </c>
      <c r="AO489" s="228">
        <v>0.75</v>
      </c>
      <c r="AP489" s="242" t="str">
        <f t="shared" si="181"/>
        <v>-</v>
      </c>
      <c r="AQ489" s="242" t="str">
        <f t="shared" si="182"/>
        <v>-</v>
      </c>
      <c r="AR489" s="245" t="str" cm="1">
        <f t="array" ref="AR489">IF($AM$20="A",
IFERROR(INDEX($BZ$33:$CC$35, $BQ489,), "-"),
IFERROR(INDEX(($BZ$26:$CC$28,$BZ$29:$CC$31), $BQ489, , $BR489), "-"))</f>
        <v>-</v>
      </c>
      <c r="AS489" s="245"/>
      <c r="AT489" s="245"/>
      <c r="AU489" s="245"/>
      <c r="AV489" s="246" t="str" cm="1">
        <f t="array" ref="AV489">IF($AM$20="A",
IFERROR(INDEX($CE$33:$CE$35, $BQ489), "-"),
IFERROR(INDEX(($CE$26:$CE$28, $CE$29:$CE$31), $BQ489, , $BR489), "-"))</f>
        <v>-</v>
      </c>
      <c r="AW489" s="242" t="str">
        <f t="shared" si="183"/>
        <v>-</v>
      </c>
      <c r="AX489" s="242" t="str">
        <f t="shared" si="183"/>
        <v>-</v>
      </c>
      <c r="AY489" s="242" t="str">
        <f t="shared" si="183"/>
        <v>-</v>
      </c>
      <c r="AZ489" s="242" t="str">
        <f t="shared" si="183"/>
        <v>-</v>
      </c>
      <c r="BA489" s="242" t="str">
        <f t="shared" si="184"/>
        <v>-</v>
      </c>
      <c r="BB489" s="242" t="str">
        <f t="shared" si="184"/>
        <v>-</v>
      </c>
      <c r="BC489" s="242" t="str">
        <f t="shared" si="184"/>
        <v>-</v>
      </c>
      <c r="BD489" s="242" t="str">
        <f t="shared" si="184"/>
        <v>-</v>
      </c>
      <c r="BE489" s="242" t="str">
        <f t="shared" si="185"/>
        <v>-</v>
      </c>
      <c r="BF489" s="242" t="str">
        <f t="shared" si="185"/>
        <v>-</v>
      </c>
      <c r="BG489" s="242" t="str">
        <f t="shared" si="185"/>
        <v>-</v>
      </c>
      <c r="BH489" s="242" t="str">
        <f t="shared" si="185"/>
        <v>-</v>
      </c>
      <c r="BI489" s="242" t="str">
        <f t="shared" si="186"/>
        <v>-</v>
      </c>
      <c r="BJ489" s="242" t="str">
        <f t="shared" si="186"/>
        <v>-</v>
      </c>
      <c r="BK489" s="242" t="str">
        <f t="shared" si="186"/>
        <v>-</v>
      </c>
      <c r="BL489" s="242" t="str">
        <f t="shared" si="186"/>
        <v>-</v>
      </c>
      <c r="BM489" s="245" t="str" cm="1">
        <f t="array" ref="BM489">IFERROR(INDEX($CD$38:$CD$41, $BT489), "-")</f>
        <v>-</v>
      </c>
      <c r="BN489" s="242" t="str" cm="1">
        <f t="array" ref="BN489">IFERROR(INDEX($CD$38:$CD$41, $BS489), "-")</f>
        <v>-</v>
      </c>
      <c r="BO489" s="242">
        <f t="shared" si="187"/>
        <v>0</v>
      </c>
      <c r="BP489" s="242">
        <f t="shared" si="188"/>
        <v>0</v>
      </c>
      <c r="BQ489" s="247" t="str">
        <f t="shared" si="171"/>
        <v>-</v>
      </c>
      <c r="BR489" s="247" t="str">
        <f t="shared" si="172"/>
        <v>-</v>
      </c>
      <c r="BS489" s="247" t="str">
        <f t="shared" si="173"/>
        <v>-</v>
      </c>
      <c r="BT489" s="247" t="str">
        <f t="shared" si="174"/>
        <v>-</v>
      </c>
      <c r="BU489" s="247">
        <f t="shared" si="189"/>
        <v>0</v>
      </c>
      <c r="BV489" s="247" t="str">
        <f t="shared" si="190"/>
        <v>-</v>
      </c>
      <c r="BW489" s="232"/>
      <c r="CF489" s="232"/>
    </row>
    <row r="490" spans="1:84" ht="12.75" customHeight="1" x14ac:dyDescent="0.2">
      <c r="A490" s="240"/>
      <c r="B490" s="228">
        <v>467</v>
      </c>
      <c r="C490" s="137"/>
      <c r="D490" s="65"/>
      <c r="E490" s="241" t="str">
        <f>IF(ISBLANK(D490), "", VLOOKUP(D490, Z!$A$2:$C$4127, 3, FALSE))</f>
        <v/>
      </c>
      <c r="F490" s="138"/>
      <c r="G490" s="120"/>
      <c r="H490" s="120"/>
      <c r="I490" s="120"/>
      <c r="J490" s="120"/>
      <c r="K490" s="139"/>
      <c r="L490" s="168"/>
      <c r="M490" s="139"/>
      <c r="N490" s="139"/>
      <c r="O490" s="242">
        <f t="shared" si="170"/>
        <v>0</v>
      </c>
      <c r="P490" s="139"/>
      <c r="Q490" s="242">
        <f t="shared" si="175"/>
        <v>0</v>
      </c>
      <c r="R490" s="242" t="str">
        <f t="shared" si="176"/>
        <v>-</v>
      </c>
      <c r="S490" s="140"/>
      <c r="T490" s="141"/>
      <c r="U490" s="120"/>
      <c r="V490" s="139"/>
      <c r="W490" s="166"/>
      <c r="X490" s="243">
        <f t="shared" si="177"/>
        <v>0</v>
      </c>
      <c r="Y490" s="140"/>
      <c r="Z490" s="141"/>
      <c r="AA490" s="139"/>
      <c r="AB490" s="120"/>
      <c r="AC490" s="139"/>
      <c r="AD490" s="166"/>
      <c r="AE490" s="243">
        <f t="shared" si="178"/>
        <v>0</v>
      </c>
      <c r="AF490" s="142"/>
      <c r="AG490" s="137"/>
      <c r="AH490" s="65"/>
      <c r="AI490" s="241" t="str">
        <f>IF(ISBLANK(AH490), "", VLOOKUP(AH490, Z!$A$2:$C$4127, 3, FALSE))</f>
        <v/>
      </c>
      <c r="AJ490" s="143"/>
      <c r="AK490" s="244">
        <f t="shared" si="179"/>
        <v>0</v>
      </c>
      <c r="AL490" s="232"/>
      <c r="AM490" s="242">
        <f t="shared" si="180"/>
        <v>0</v>
      </c>
      <c r="AN490" s="228">
        <f>15</f>
        <v>15</v>
      </c>
      <c r="AO490" s="228">
        <v>0.75</v>
      </c>
      <c r="AP490" s="242" t="str">
        <f t="shared" si="181"/>
        <v>-</v>
      </c>
      <c r="AQ490" s="242" t="str">
        <f t="shared" si="182"/>
        <v>-</v>
      </c>
      <c r="AR490" s="245" t="str" cm="1">
        <f t="array" ref="AR490">IF($AM$20="A",
IFERROR(INDEX($BZ$33:$CC$35, $BQ490,), "-"),
IFERROR(INDEX(($BZ$26:$CC$28,$BZ$29:$CC$31), $BQ490, , $BR490), "-"))</f>
        <v>-</v>
      </c>
      <c r="AS490" s="245"/>
      <c r="AT490" s="245"/>
      <c r="AU490" s="245"/>
      <c r="AV490" s="246" t="str" cm="1">
        <f t="array" ref="AV490">IF($AM$20="A",
IFERROR(INDEX($CE$33:$CE$35, $BQ490), "-"),
IFERROR(INDEX(($CE$26:$CE$28, $CE$29:$CE$31), $BQ490, , $BR490), "-"))</f>
        <v>-</v>
      </c>
      <c r="AW490" s="242" t="str">
        <f t="shared" si="183"/>
        <v>-</v>
      </c>
      <c r="AX490" s="242" t="str">
        <f t="shared" si="183"/>
        <v>-</v>
      </c>
      <c r="AY490" s="242" t="str">
        <f t="shared" si="183"/>
        <v>-</v>
      </c>
      <c r="AZ490" s="242" t="str">
        <f t="shared" si="183"/>
        <v>-</v>
      </c>
      <c r="BA490" s="242" t="str">
        <f t="shared" si="184"/>
        <v>-</v>
      </c>
      <c r="BB490" s="242" t="str">
        <f t="shared" si="184"/>
        <v>-</v>
      </c>
      <c r="BC490" s="242" t="str">
        <f t="shared" si="184"/>
        <v>-</v>
      </c>
      <c r="BD490" s="242" t="str">
        <f t="shared" si="184"/>
        <v>-</v>
      </c>
      <c r="BE490" s="242" t="str">
        <f t="shared" si="185"/>
        <v>-</v>
      </c>
      <c r="BF490" s="242" t="str">
        <f t="shared" si="185"/>
        <v>-</v>
      </c>
      <c r="BG490" s="242" t="str">
        <f t="shared" si="185"/>
        <v>-</v>
      </c>
      <c r="BH490" s="242" t="str">
        <f t="shared" si="185"/>
        <v>-</v>
      </c>
      <c r="BI490" s="242" t="str">
        <f t="shared" si="186"/>
        <v>-</v>
      </c>
      <c r="BJ490" s="242" t="str">
        <f t="shared" si="186"/>
        <v>-</v>
      </c>
      <c r="BK490" s="242" t="str">
        <f t="shared" si="186"/>
        <v>-</v>
      </c>
      <c r="BL490" s="242" t="str">
        <f t="shared" si="186"/>
        <v>-</v>
      </c>
      <c r="BM490" s="245" t="str" cm="1">
        <f t="array" ref="BM490">IFERROR(INDEX($CD$38:$CD$41, $BT490), "-")</f>
        <v>-</v>
      </c>
      <c r="BN490" s="242" t="str" cm="1">
        <f t="array" ref="BN490">IFERROR(INDEX($CD$38:$CD$41, $BS490), "-")</f>
        <v>-</v>
      </c>
      <c r="BO490" s="242">
        <f t="shared" si="187"/>
        <v>0</v>
      </c>
      <c r="BP490" s="242">
        <f t="shared" si="188"/>
        <v>0</v>
      </c>
      <c r="BQ490" s="247" t="str">
        <f t="shared" si="171"/>
        <v>-</v>
      </c>
      <c r="BR490" s="247" t="str">
        <f t="shared" si="172"/>
        <v>-</v>
      </c>
      <c r="BS490" s="247" t="str">
        <f t="shared" si="173"/>
        <v>-</v>
      </c>
      <c r="BT490" s="247" t="str">
        <f t="shared" si="174"/>
        <v>-</v>
      </c>
      <c r="BU490" s="247">
        <f t="shared" si="189"/>
        <v>0</v>
      </c>
      <c r="BV490" s="247" t="str">
        <f t="shared" si="190"/>
        <v>-</v>
      </c>
      <c r="BW490" s="232"/>
      <c r="CF490" s="232"/>
    </row>
    <row r="491" spans="1:84" ht="12.75" customHeight="1" x14ac:dyDescent="0.2">
      <c r="A491" s="240"/>
      <c r="B491" s="228">
        <v>468</v>
      </c>
      <c r="C491" s="137"/>
      <c r="D491" s="65"/>
      <c r="E491" s="241" t="str">
        <f>IF(ISBLANK(D491), "", VLOOKUP(D491, Z!$A$2:$C$4127, 3, FALSE))</f>
        <v/>
      </c>
      <c r="F491" s="138"/>
      <c r="G491" s="120"/>
      <c r="H491" s="120"/>
      <c r="I491" s="120"/>
      <c r="J491" s="120"/>
      <c r="K491" s="139"/>
      <c r="L491" s="168"/>
      <c r="M491" s="139"/>
      <c r="N491" s="139"/>
      <c r="O491" s="242">
        <f t="shared" si="170"/>
        <v>0</v>
      </c>
      <c r="P491" s="139"/>
      <c r="Q491" s="242">
        <f t="shared" si="175"/>
        <v>0</v>
      </c>
      <c r="R491" s="242" t="str">
        <f t="shared" si="176"/>
        <v>-</v>
      </c>
      <c r="S491" s="140"/>
      <c r="T491" s="141"/>
      <c r="U491" s="120"/>
      <c r="V491" s="139"/>
      <c r="W491" s="166"/>
      <c r="X491" s="243">
        <f t="shared" si="177"/>
        <v>0</v>
      </c>
      <c r="Y491" s="140"/>
      <c r="Z491" s="141"/>
      <c r="AA491" s="139"/>
      <c r="AB491" s="120"/>
      <c r="AC491" s="139"/>
      <c r="AD491" s="166"/>
      <c r="AE491" s="243">
        <f t="shared" si="178"/>
        <v>0</v>
      </c>
      <c r="AF491" s="142"/>
      <c r="AG491" s="137"/>
      <c r="AH491" s="65"/>
      <c r="AI491" s="241" t="str">
        <f>IF(ISBLANK(AH491), "", VLOOKUP(AH491, Z!$A$2:$C$4127, 3, FALSE))</f>
        <v/>
      </c>
      <c r="AJ491" s="143"/>
      <c r="AK491" s="244">
        <f t="shared" si="179"/>
        <v>0</v>
      </c>
      <c r="AL491" s="232"/>
      <c r="AM491" s="242">
        <f t="shared" si="180"/>
        <v>0</v>
      </c>
      <c r="AN491" s="228">
        <f>15</f>
        <v>15</v>
      </c>
      <c r="AO491" s="228">
        <v>0.75</v>
      </c>
      <c r="AP491" s="242" t="str">
        <f t="shared" si="181"/>
        <v>-</v>
      </c>
      <c r="AQ491" s="242" t="str">
        <f t="shared" si="182"/>
        <v>-</v>
      </c>
      <c r="AR491" s="245" t="str" cm="1">
        <f t="array" ref="AR491">IF($AM$20="A",
IFERROR(INDEX($BZ$33:$CC$35, $BQ491,), "-"),
IFERROR(INDEX(($BZ$26:$CC$28,$BZ$29:$CC$31), $BQ491, , $BR491), "-"))</f>
        <v>-</v>
      </c>
      <c r="AS491" s="245"/>
      <c r="AT491" s="245"/>
      <c r="AU491" s="245"/>
      <c r="AV491" s="246" t="str" cm="1">
        <f t="array" ref="AV491">IF($AM$20="A",
IFERROR(INDEX($CE$33:$CE$35, $BQ491), "-"),
IFERROR(INDEX(($CE$26:$CE$28, $CE$29:$CE$31), $BQ491, , $BR491), "-"))</f>
        <v>-</v>
      </c>
      <c r="AW491" s="242" t="str">
        <f t="shared" si="183"/>
        <v>-</v>
      </c>
      <c r="AX491" s="242" t="str">
        <f t="shared" si="183"/>
        <v>-</v>
      </c>
      <c r="AY491" s="242" t="str">
        <f t="shared" si="183"/>
        <v>-</v>
      </c>
      <c r="AZ491" s="242" t="str">
        <f t="shared" si="183"/>
        <v>-</v>
      </c>
      <c r="BA491" s="242" t="str">
        <f t="shared" si="184"/>
        <v>-</v>
      </c>
      <c r="BB491" s="242" t="str">
        <f t="shared" si="184"/>
        <v>-</v>
      </c>
      <c r="BC491" s="242" t="str">
        <f t="shared" si="184"/>
        <v>-</v>
      </c>
      <c r="BD491" s="242" t="str">
        <f t="shared" si="184"/>
        <v>-</v>
      </c>
      <c r="BE491" s="242" t="str">
        <f t="shared" si="185"/>
        <v>-</v>
      </c>
      <c r="BF491" s="242" t="str">
        <f t="shared" si="185"/>
        <v>-</v>
      </c>
      <c r="BG491" s="242" t="str">
        <f t="shared" si="185"/>
        <v>-</v>
      </c>
      <c r="BH491" s="242" t="str">
        <f t="shared" si="185"/>
        <v>-</v>
      </c>
      <c r="BI491" s="242" t="str">
        <f t="shared" si="186"/>
        <v>-</v>
      </c>
      <c r="BJ491" s="242" t="str">
        <f t="shared" si="186"/>
        <v>-</v>
      </c>
      <c r="BK491" s="242" t="str">
        <f t="shared" si="186"/>
        <v>-</v>
      </c>
      <c r="BL491" s="242" t="str">
        <f t="shared" si="186"/>
        <v>-</v>
      </c>
      <c r="BM491" s="245" t="str" cm="1">
        <f t="array" ref="BM491">IFERROR(INDEX($CD$38:$CD$41, $BT491), "-")</f>
        <v>-</v>
      </c>
      <c r="BN491" s="242" t="str" cm="1">
        <f t="array" ref="BN491">IFERROR(INDEX($CD$38:$CD$41, $BS491), "-")</f>
        <v>-</v>
      </c>
      <c r="BO491" s="242">
        <f t="shared" si="187"/>
        <v>0</v>
      </c>
      <c r="BP491" s="242">
        <f t="shared" si="188"/>
        <v>0</v>
      </c>
      <c r="BQ491" s="247" t="str">
        <f t="shared" si="171"/>
        <v>-</v>
      </c>
      <c r="BR491" s="247" t="str">
        <f t="shared" si="172"/>
        <v>-</v>
      </c>
      <c r="BS491" s="247" t="str">
        <f t="shared" si="173"/>
        <v>-</v>
      </c>
      <c r="BT491" s="247" t="str">
        <f t="shared" si="174"/>
        <v>-</v>
      </c>
      <c r="BU491" s="247">
        <f t="shared" si="189"/>
        <v>0</v>
      </c>
      <c r="BV491" s="247" t="str">
        <f t="shared" si="190"/>
        <v>-</v>
      </c>
      <c r="BW491" s="232"/>
      <c r="CF491" s="232"/>
    </row>
    <row r="492" spans="1:84" ht="12.75" customHeight="1" x14ac:dyDescent="0.2">
      <c r="A492" s="240"/>
      <c r="B492" s="228">
        <v>469</v>
      </c>
      <c r="C492" s="137"/>
      <c r="D492" s="65"/>
      <c r="E492" s="241" t="str">
        <f>IF(ISBLANK(D492), "", VLOOKUP(D492, Z!$A$2:$C$4127, 3, FALSE))</f>
        <v/>
      </c>
      <c r="F492" s="138"/>
      <c r="G492" s="120"/>
      <c r="H492" s="120"/>
      <c r="I492" s="120"/>
      <c r="J492" s="120"/>
      <c r="K492" s="139"/>
      <c r="L492" s="168"/>
      <c r="M492" s="139"/>
      <c r="N492" s="139"/>
      <c r="O492" s="242">
        <f t="shared" si="170"/>
        <v>0</v>
      </c>
      <c r="P492" s="139"/>
      <c r="Q492" s="242">
        <f t="shared" si="175"/>
        <v>0</v>
      </c>
      <c r="R492" s="242" t="str">
        <f t="shared" si="176"/>
        <v>-</v>
      </c>
      <c r="S492" s="140"/>
      <c r="T492" s="141"/>
      <c r="U492" s="120"/>
      <c r="V492" s="139"/>
      <c r="W492" s="166"/>
      <c r="X492" s="243">
        <f t="shared" si="177"/>
        <v>0</v>
      </c>
      <c r="Y492" s="140"/>
      <c r="Z492" s="141"/>
      <c r="AA492" s="139"/>
      <c r="AB492" s="120"/>
      <c r="AC492" s="139"/>
      <c r="AD492" s="166"/>
      <c r="AE492" s="243">
        <f t="shared" si="178"/>
        <v>0</v>
      </c>
      <c r="AF492" s="142"/>
      <c r="AG492" s="137"/>
      <c r="AH492" s="65"/>
      <c r="AI492" s="241" t="str">
        <f>IF(ISBLANK(AH492), "", VLOOKUP(AH492, Z!$A$2:$C$4127, 3, FALSE))</f>
        <v/>
      </c>
      <c r="AJ492" s="143"/>
      <c r="AK492" s="244">
        <f t="shared" si="179"/>
        <v>0</v>
      </c>
      <c r="AL492" s="232"/>
      <c r="AM492" s="242">
        <f t="shared" si="180"/>
        <v>0</v>
      </c>
      <c r="AN492" s="228">
        <f>15</f>
        <v>15</v>
      </c>
      <c r="AO492" s="228">
        <v>0.75</v>
      </c>
      <c r="AP492" s="242" t="str">
        <f t="shared" si="181"/>
        <v>-</v>
      </c>
      <c r="AQ492" s="242" t="str">
        <f t="shared" si="182"/>
        <v>-</v>
      </c>
      <c r="AR492" s="245" t="str" cm="1">
        <f t="array" ref="AR492">IF($AM$20="A",
IFERROR(INDEX($BZ$33:$CC$35, $BQ492,), "-"),
IFERROR(INDEX(($BZ$26:$CC$28,$BZ$29:$CC$31), $BQ492, , $BR492), "-"))</f>
        <v>-</v>
      </c>
      <c r="AS492" s="245"/>
      <c r="AT492" s="245"/>
      <c r="AU492" s="245"/>
      <c r="AV492" s="246" t="str" cm="1">
        <f t="array" ref="AV492">IF($AM$20="A",
IFERROR(INDEX($CE$33:$CE$35, $BQ492), "-"),
IFERROR(INDEX(($CE$26:$CE$28, $CE$29:$CE$31), $BQ492, , $BR492), "-"))</f>
        <v>-</v>
      </c>
      <c r="AW492" s="242" t="str">
        <f t="shared" si="183"/>
        <v>-</v>
      </c>
      <c r="AX492" s="242" t="str">
        <f t="shared" si="183"/>
        <v>-</v>
      </c>
      <c r="AY492" s="242" t="str">
        <f t="shared" si="183"/>
        <v>-</v>
      </c>
      <c r="AZ492" s="242" t="str">
        <f t="shared" si="183"/>
        <v>-</v>
      </c>
      <c r="BA492" s="242" t="str">
        <f t="shared" si="184"/>
        <v>-</v>
      </c>
      <c r="BB492" s="242" t="str">
        <f t="shared" si="184"/>
        <v>-</v>
      </c>
      <c r="BC492" s="242" t="str">
        <f t="shared" si="184"/>
        <v>-</v>
      </c>
      <c r="BD492" s="242" t="str">
        <f t="shared" si="184"/>
        <v>-</v>
      </c>
      <c r="BE492" s="242" t="str">
        <f t="shared" si="185"/>
        <v>-</v>
      </c>
      <c r="BF492" s="242" t="str">
        <f t="shared" si="185"/>
        <v>-</v>
      </c>
      <c r="BG492" s="242" t="str">
        <f t="shared" si="185"/>
        <v>-</v>
      </c>
      <c r="BH492" s="242" t="str">
        <f t="shared" si="185"/>
        <v>-</v>
      </c>
      <c r="BI492" s="242" t="str">
        <f t="shared" si="186"/>
        <v>-</v>
      </c>
      <c r="BJ492" s="242" t="str">
        <f t="shared" si="186"/>
        <v>-</v>
      </c>
      <c r="BK492" s="242" t="str">
        <f t="shared" si="186"/>
        <v>-</v>
      </c>
      <c r="BL492" s="242" t="str">
        <f t="shared" si="186"/>
        <v>-</v>
      </c>
      <c r="BM492" s="245" t="str" cm="1">
        <f t="array" ref="BM492">IFERROR(INDEX($CD$38:$CD$41, $BT492), "-")</f>
        <v>-</v>
      </c>
      <c r="BN492" s="242" t="str" cm="1">
        <f t="array" ref="BN492">IFERROR(INDEX($CD$38:$CD$41, $BS492), "-")</f>
        <v>-</v>
      </c>
      <c r="BO492" s="242">
        <f t="shared" si="187"/>
        <v>0</v>
      </c>
      <c r="BP492" s="242">
        <f t="shared" si="188"/>
        <v>0</v>
      </c>
      <c r="BQ492" s="247" t="str">
        <f t="shared" si="171"/>
        <v>-</v>
      </c>
      <c r="BR492" s="247" t="str">
        <f t="shared" si="172"/>
        <v>-</v>
      </c>
      <c r="BS492" s="247" t="str">
        <f t="shared" si="173"/>
        <v>-</v>
      </c>
      <c r="BT492" s="247" t="str">
        <f t="shared" si="174"/>
        <v>-</v>
      </c>
      <c r="BU492" s="247">
        <f t="shared" si="189"/>
        <v>0</v>
      </c>
      <c r="BV492" s="247" t="str">
        <f t="shared" si="190"/>
        <v>-</v>
      </c>
      <c r="BW492" s="232"/>
      <c r="CF492" s="232"/>
    </row>
    <row r="493" spans="1:84" ht="12.75" customHeight="1" x14ac:dyDescent="0.2">
      <c r="A493" s="240"/>
      <c r="B493" s="228">
        <v>470</v>
      </c>
      <c r="C493" s="137"/>
      <c r="D493" s="65"/>
      <c r="E493" s="241" t="str">
        <f>IF(ISBLANK(D493), "", VLOOKUP(D493, Z!$A$2:$C$4127, 3, FALSE))</f>
        <v/>
      </c>
      <c r="F493" s="138"/>
      <c r="G493" s="120"/>
      <c r="H493" s="120"/>
      <c r="I493" s="120"/>
      <c r="J493" s="120"/>
      <c r="K493" s="139"/>
      <c r="L493" s="168"/>
      <c r="M493" s="139"/>
      <c r="N493" s="139"/>
      <c r="O493" s="242">
        <f t="shared" si="170"/>
        <v>0</v>
      </c>
      <c r="P493" s="139"/>
      <c r="Q493" s="242">
        <f t="shared" si="175"/>
        <v>0</v>
      </c>
      <c r="R493" s="242" t="str">
        <f t="shared" si="176"/>
        <v>-</v>
      </c>
      <c r="S493" s="140"/>
      <c r="T493" s="141"/>
      <c r="U493" s="120"/>
      <c r="V493" s="139"/>
      <c r="W493" s="166"/>
      <c r="X493" s="243">
        <f t="shared" si="177"/>
        <v>0</v>
      </c>
      <c r="Y493" s="140"/>
      <c r="Z493" s="141"/>
      <c r="AA493" s="139"/>
      <c r="AB493" s="120"/>
      <c r="AC493" s="139"/>
      <c r="AD493" s="166"/>
      <c r="AE493" s="243">
        <f t="shared" si="178"/>
        <v>0</v>
      </c>
      <c r="AF493" s="142"/>
      <c r="AG493" s="137"/>
      <c r="AH493" s="65"/>
      <c r="AI493" s="241" t="str">
        <f>IF(ISBLANK(AH493), "", VLOOKUP(AH493, Z!$A$2:$C$4127, 3, FALSE))</f>
        <v/>
      </c>
      <c r="AJ493" s="143"/>
      <c r="AK493" s="244">
        <f t="shared" si="179"/>
        <v>0</v>
      </c>
      <c r="AL493" s="232"/>
      <c r="AM493" s="242">
        <f t="shared" si="180"/>
        <v>0</v>
      </c>
      <c r="AN493" s="228">
        <f>15</f>
        <v>15</v>
      </c>
      <c r="AO493" s="228">
        <v>0.75</v>
      </c>
      <c r="AP493" s="242" t="str">
        <f t="shared" si="181"/>
        <v>-</v>
      </c>
      <c r="AQ493" s="242" t="str">
        <f t="shared" si="182"/>
        <v>-</v>
      </c>
      <c r="AR493" s="245" t="str" cm="1">
        <f t="array" ref="AR493">IF($AM$20="A",
IFERROR(INDEX($BZ$33:$CC$35, $BQ493,), "-"),
IFERROR(INDEX(($BZ$26:$CC$28,$BZ$29:$CC$31), $BQ493, , $BR493), "-"))</f>
        <v>-</v>
      </c>
      <c r="AS493" s="245"/>
      <c r="AT493" s="245"/>
      <c r="AU493" s="245"/>
      <c r="AV493" s="246" t="str" cm="1">
        <f t="array" ref="AV493">IF($AM$20="A",
IFERROR(INDEX($CE$33:$CE$35, $BQ493), "-"),
IFERROR(INDEX(($CE$26:$CE$28, $CE$29:$CE$31), $BQ493, , $BR493), "-"))</f>
        <v>-</v>
      </c>
      <c r="AW493" s="242" t="str">
        <f t="shared" si="183"/>
        <v>-</v>
      </c>
      <c r="AX493" s="242" t="str">
        <f t="shared" si="183"/>
        <v>-</v>
      </c>
      <c r="AY493" s="242" t="str">
        <f t="shared" si="183"/>
        <v>-</v>
      </c>
      <c r="AZ493" s="242" t="str">
        <f t="shared" si="183"/>
        <v>-</v>
      </c>
      <c r="BA493" s="242" t="str">
        <f t="shared" si="184"/>
        <v>-</v>
      </c>
      <c r="BB493" s="242" t="str">
        <f t="shared" si="184"/>
        <v>-</v>
      </c>
      <c r="BC493" s="242" t="str">
        <f t="shared" si="184"/>
        <v>-</v>
      </c>
      <c r="BD493" s="242" t="str">
        <f t="shared" si="184"/>
        <v>-</v>
      </c>
      <c r="BE493" s="242" t="str">
        <f t="shared" si="185"/>
        <v>-</v>
      </c>
      <c r="BF493" s="242" t="str">
        <f t="shared" si="185"/>
        <v>-</v>
      </c>
      <c r="BG493" s="242" t="str">
        <f t="shared" si="185"/>
        <v>-</v>
      </c>
      <c r="BH493" s="242" t="str">
        <f t="shared" si="185"/>
        <v>-</v>
      </c>
      <c r="BI493" s="242" t="str">
        <f t="shared" si="186"/>
        <v>-</v>
      </c>
      <c r="BJ493" s="242" t="str">
        <f t="shared" si="186"/>
        <v>-</v>
      </c>
      <c r="BK493" s="242" t="str">
        <f t="shared" si="186"/>
        <v>-</v>
      </c>
      <c r="BL493" s="242" t="str">
        <f t="shared" si="186"/>
        <v>-</v>
      </c>
      <c r="BM493" s="245" t="str" cm="1">
        <f t="array" ref="BM493">IFERROR(INDEX($CD$38:$CD$41, $BT493), "-")</f>
        <v>-</v>
      </c>
      <c r="BN493" s="242" t="str" cm="1">
        <f t="array" ref="BN493">IFERROR(INDEX($CD$38:$CD$41, $BS493), "-")</f>
        <v>-</v>
      </c>
      <c r="BO493" s="242">
        <f t="shared" si="187"/>
        <v>0</v>
      </c>
      <c r="BP493" s="242">
        <f t="shared" si="188"/>
        <v>0</v>
      </c>
      <c r="BQ493" s="247" t="str">
        <f t="shared" si="171"/>
        <v>-</v>
      </c>
      <c r="BR493" s="247" t="str">
        <f t="shared" si="172"/>
        <v>-</v>
      </c>
      <c r="BS493" s="247" t="str">
        <f t="shared" si="173"/>
        <v>-</v>
      </c>
      <c r="BT493" s="247" t="str">
        <f t="shared" si="174"/>
        <v>-</v>
      </c>
      <c r="BU493" s="247">
        <f t="shared" si="189"/>
        <v>0</v>
      </c>
      <c r="BV493" s="247" t="str">
        <f t="shared" si="190"/>
        <v>-</v>
      </c>
      <c r="BW493" s="232"/>
      <c r="CF493" s="232"/>
    </row>
    <row r="494" spans="1:84" ht="12.75" customHeight="1" x14ac:dyDescent="0.2">
      <c r="A494" s="240"/>
      <c r="B494" s="228">
        <v>471</v>
      </c>
      <c r="C494" s="137"/>
      <c r="D494" s="65"/>
      <c r="E494" s="241" t="str">
        <f>IF(ISBLANK(D494), "", VLOOKUP(D494, Z!$A$2:$C$4127, 3, FALSE))</f>
        <v/>
      </c>
      <c r="F494" s="138"/>
      <c r="G494" s="120"/>
      <c r="H494" s="120"/>
      <c r="I494" s="120"/>
      <c r="J494" s="120"/>
      <c r="K494" s="139"/>
      <c r="L494" s="168"/>
      <c r="M494" s="139"/>
      <c r="N494" s="139"/>
      <c r="O494" s="242">
        <f t="shared" si="170"/>
        <v>0</v>
      </c>
      <c r="P494" s="139"/>
      <c r="Q494" s="242">
        <f t="shared" si="175"/>
        <v>0</v>
      </c>
      <c r="R494" s="242" t="str">
        <f t="shared" si="176"/>
        <v>-</v>
      </c>
      <c r="S494" s="140"/>
      <c r="T494" s="141"/>
      <c r="U494" s="120"/>
      <c r="V494" s="139"/>
      <c r="W494" s="166"/>
      <c r="X494" s="243">
        <f t="shared" si="177"/>
        <v>0</v>
      </c>
      <c r="Y494" s="140"/>
      <c r="Z494" s="141"/>
      <c r="AA494" s="139"/>
      <c r="AB494" s="120"/>
      <c r="AC494" s="139"/>
      <c r="AD494" s="166"/>
      <c r="AE494" s="243">
        <f t="shared" si="178"/>
        <v>0</v>
      </c>
      <c r="AF494" s="142"/>
      <c r="AG494" s="137"/>
      <c r="AH494" s="65"/>
      <c r="AI494" s="241" t="str">
        <f>IF(ISBLANK(AH494), "", VLOOKUP(AH494, Z!$A$2:$C$4127, 3, FALSE))</f>
        <v/>
      </c>
      <c r="AJ494" s="143"/>
      <c r="AK494" s="244">
        <f t="shared" si="179"/>
        <v>0</v>
      </c>
      <c r="AL494" s="232"/>
      <c r="AM494" s="242">
        <f t="shared" si="180"/>
        <v>0</v>
      </c>
      <c r="AN494" s="228">
        <f>15</f>
        <v>15</v>
      </c>
      <c r="AO494" s="228">
        <v>0.75</v>
      </c>
      <c r="AP494" s="242" t="str">
        <f t="shared" si="181"/>
        <v>-</v>
      </c>
      <c r="AQ494" s="242" t="str">
        <f t="shared" si="182"/>
        <v>-</v>
      </c>
      <c r="AR494" s="245" t="str" cm="1">
        <f t="array" ref="AR494">IF($AM$20="A",
IFERROR(INDEX($BZ$33:$CC$35, $BQ494,), "-"),
IFERROR(INDEX(($BZ$26:$CC$28,$BZ$29:$CC$31), $BQ494, , $BR494), "-"))</f>
        <v>-</v>
      </c>
      <c r="AS494" s="245"/>
      <c r="AT494" s="245"/>
      <c r="AU494" s="245"/>
      <c r="AV494" s="246" t="str" cm="1">
        <f t="array" ref="AV494">IF($AM$20="A",
IFERROR(INDEX($CE$33:$CE$35, $BQ494), "-"),
IFERROR(INDEX(($CE$26:$CE$28, $CE$29:$CE$31), $BQ494, , $BR494), "-"))</f>
        <v>-</v>
      </c>
      <c r="AW494" s="242" t="str">
        <f t="shared" si="183"/>
        <v>-</v>
      </c>
      <c r="AX494" s="242" t="str">
        <f t="shared" si="183"/>
        <v>-</v>
      </c>
      <c r="AY494" s="242" t="str">
        <f t="shared" si="183"/>
        <v>-</v>
      </c>
      <c r="AZ494" s="242" t="str">
        <f t="shared" si="183"/>
        <v>-</v>
      </c>
      <c r="BA494" s="242" t="str">
        <f t="shared" si="184"/>
        <v>-</v>
      </c>
      <c r="BB494" s="242" t="str">
        <f t="shared" si="184"/>
        <v>-</v>
      </c>
      <c r="BC494" s="242" t="str">
        <f t="shared" si="184"/>
        <v>-</v>
      </c>
      <c r="BD494" s="242" t="str">
        <f t="shared" si="184"/>
        <v>-</v>
      </c>
      <c r="BE494" s="242" t="str">
        <f t="shared" si="185"/>
        <v>-</v>
      </c>
      <c r="BF494" s="242" t="str">
        <f t="shared" si="185"/>
        <v>-</v>
      </c>
      <c r="BG494" s="242" t="str">
        <f t="shared" si="185"/>
        <v>-</v>
      </c>
      <c r="BH494" s="242" t="str">
        <f t="shared" si="185"/>
        <v>-</v>
      </c>
      <c r="BI494" s="242" t="str">
        <f t="shared" si="186"/>
        <v>-</v>
      </c>
      <c r="BJ494" s="242" t="str">
        <f t="shared" si="186"/>
        <v>-</v>
      </c>
      <c r="BK494" s="242" t="str">
        <f t="shared" si="186"/>
        <v>-</v>
      </c>
      <c r="BL494" s="242" t="str">
        <f t="shared" si="186"/>
        <v>-</v>
      </c>
      <c r="BM494" s="245" t="str" cm="1">
        <f t="array" ref="BM494">IFERROR(INDEX($CD$38:$CD$41, $BT494), "-")</f>
        <v>-</v>
      </c>
      <c r="BN494" s="242" t="str" cm="1">
        <f t="array" ref="BN494">IFERROR(INDEX($CD$38:$CD$41, $BS494), "-")</f>
        <v>-</v>
      </c>
      <c r="BO494" s="242">
        <f t="shared" si="187"/>
        <v>0</v>
      </c>
      <c r="BP494" s="242">
        <f t="shared" si="188"/>
        <v>0</v>
      </c>
      <c r="BQ494" s="247" t="str">
        <f t="shared" si="171"/>
        <v>-</v>
      </c>
      <c r="BR494" s="247" t="str">
        <f t="shared" si="172"/>
        <v>-</v>
      </c>
      <c r="BS494" s="247" t="str">
        <f t="shared" si="173"/>
        <v>-</v>
      </c>
      <c r="BT494" s="247" t="str">
        <f t="shared" si="174"/>
        <v>-</v>
      </c>
      <c r="BU494" s="247">
        <f t="shared" si="189"/>
        <v>0</v>
      </c>
      <c r="BV494" s="247" t="str">
        <f t="shared" si="190"/>
        <v>-</v>
      </c>
      <c r="BW494" s="232"/>
      <c r="CF494" s="232"/>
    </row>
    <row r="495" spans="1:84" ht="12.75" customHeight="1" x14ac:dyDescent="0.2">
      <c r="A495" s="240"/>
      <c r="B495" s="228">
        <v>472</v>
      </c>
      <c r="C495" s="137"/>
      <c r="D495" s="65"/>
      <c r="E495" s="241" t="str">
        <f>IF(ISBLANK(D495), "", VLOOKUP(D495, Z!$A$2:$C$4127, 3, FALSE))</f>
        <v/>
      </c>
      <c r="F495" s="138"/>
      <c r="G495" s="120"/>
      <c r="H495" s="120"/>
      <c r="I495" s="120"/>
      <c r="J495" s="120"/>
      <c r="K495" s="139"/>
      <c r="L495" s="168"/>
      <c r="M495" s="139"/>
      <c r="N495" s="139"/>
      <c r="O495" s="242">
        <f t="shared" si="170"/>
        <v>0</v>
      </c>
      <c r="P495" s="139"/>
      <c r="Q495" s="242">
        <f t="shared" si="175"/>
        <v>0</v>
      </c>
      <c r="R495" s="242" t="str">
        <f t="shared" si="176"/>
        <v>-</v>
      </c>
      <c r="S495" s="140"/>
      <c r="T495" s="141"/>
      <c r="U495" s="120"/>
      <c r="V495" s="139"/>
      <c r="W495" s="166"/>
      <c r="X495" s="243">
        <f t="shared" si="177"/>
        <v>0</v>
      </c>
      <c r="Y495" s="140"/>
      <c r="Z495" s="141"/>
      <c r="AA495" s="139"/>
      <c r="AB495" s="120"/>
      <c r="AC495" s="139"/>
      <c r="AD495" s="166"/>
      <c r="AE495" s="243">
        <f t="shared" si="178"/>
        <v>0</v>
      </c>
      <c r="AF495" s="142"/>
      <c r="AG495" s="137"/>
      <c r="AH495" s="65"/>
      <c r="AI495" s="241" t="str">
        <f>IF(ISBLANK(AH495), "", VLOOKUP(AH495, Z!$A$2:$C$4127, 3, FALSE))</f>
        <v/>
      </c>
      <c r="AJ495" s="143"/>
      <c r="AK495" s="244">
        <f t="shared" si="179"/>
        <v>0</v>
      </c>
      <c r="AL495" s="232"/>
      <c r="AM495" s="242">
        <f t="shared" si="180"/>
        <v>0</v>
      </c>
      <c r="AN495" s="228">
        <f>15</f>
        <v>15</v>
      </c>
      <c r="AO495" s="228">
        <v>0.75</v>
      </c>
      <c r="AP495" s="242" t="str">
        <f t="shared" si="181"/>
        <v>-</v>
      </c>
      <c r="AQ495" s="242" t="str">
        <f t="shared" si="182"/>
        <v>-</v>
      </c>
      <c r="AR495" s="245" t="str" cm="1">
        <f t="array" ref="AR495">IF($AM$20="A",
IFERROR(INDEX($BZ$33:$CC$35, $BQ495,), "-"),
IFERROR(INDEX(($BZ$26:$CC$28,$BZ$29:$CC$31), $BQ495, , $BR495), "-"))</f>
        <v>-</v>
      </c>
      <c r="AS495" s="245"/>
      <c r="AT495" s="245"/>
      <c r="AU495" s="245"/>
      <c r="AV495" s="246" t="str" cm="1">
        <f t="array" ref="AV495">IF($AM$20="A",
IFERROR(INDEX($CE$33:$CE$35, $BQ495), "-"),
IFERROR(INDEX(($CE$26:$CE$28, $CE$29:$CE$31), $BQ495, , $BR495), "-"))</f>
        <v>-</v>
      </c>
      <c r="AW495" s="242" t="str">
        <f t="shared" si="183"/>
        <v>-</v>
      </c>
      <c r="AX495" s="242" t="str">
        <f t="shared" si="183"/>
        <v>-</v>
      </c>
      <c r="AY495" s="242" t="str">
        <f t="shared" si="183"/>
        <v>-</v>
      </c>
      <c r="AZ495" s="242" t="str">
        <f t="shared" si="183"/>
        <v>-</v>
      </c>
      <c r="BA495" s="242" t="str">
        <f t="shared" si="184"/>
        <v>-</v>
      </c>
      <c r="BB495" s="242" t="str">
        <f t="shared" si="184"/>
        <v>-</v>
      </c>
      <c r="BC495" s="242" t="str">
        <f t="shared" si="184"/>
        <v>-</v>
      </c>
      <c r="BD495" s="242" t="str">
        <f t="shared" si="184"/>
        <v>-</v>
      </c>
      <c r="BE495" s="242" t="str">
        <f t="shared" si="185"/>
        <v>-</v>
      </c>
      <c r="BF495" s="242" t="str">
        <f t="shared" si="185"/>
        <v>-</v>
      </c>
      <c r="BG495" s="242" t="str">
        <f t="shared" si="185"/>
        <v>-</v>
      </c>
      <c r="BH495" s="242" t="str">
        <f t="shared" si="185"/>
        <v>-</v>
      </c>
      <c r="BI495" s="242" t="str">
        <f t="shared" si="186"/>
        <v>-</v>
      </c>
      <c r="BJ495" s="242" t="str">
        <f t="shared" si="186"/>
        <v>-</v>
      </c>
      <c r="BK495" s="242" t="str">
        <f t="shared" si="186"/>
        <v>-</v>
      </c>
      <c r="BL495" s="242" t="str">
        <f t="shared" si="186"/>
        <v>-</v>
      </c>
      <c r="BM495" s="245" t="str" cm="1">
        <f t="array" ref="BM495">IFERROR(INDEX($CD$38:$CD$41, $BT495), "-")</f>
        <v>-</v>
      </c>
      <c r="BN495" s="242" t="str" cm="1">
        <f t="array" ref="BN495">IFERROR(INDEX($CD$38:$CD$41, $BS495), "-")</f>
        <v>-</v>
      </c>
      <c r="BO495" s="242">
        <f t="shared" si="187"/>
        <v>0</v>
      </c>
      <c r="BP495" s="242">
        <f t="shared" si="188"/>
        <v>0</v>
      </c>
      <c r="BQ495" s="247" t="str">
        <f t="shared" si="171"/>
        <v>-</v>
      </c>
      <c r="BR495" s="247" t="str">
        <f t="shared" si="172"/>
        <v>-</v>
      </c>
      <c r="BS495" s="247" t="str">
        <f t="shared" si="173"/>
        <v>-</v>
      </c>
      <c r="BT495" s="247" t="str">
        <f t="shared" si="174"/>
        <v>-</v>
      </c>
      <c r="BU495" s="247">
        <f t="shared" si="189"/>
        <v>0</v>
      </c>
      <c r="BV495" s="247" t="str">
        <f t="shared" si="190"/>
        <v>-</v>
      </c>
      <c r="BW495" s="232"/>
      <c r="CF495" s="232"/>
    </row>
    <row r="496" spans="1:84" ht="12.75" customHeight="1" x14ac:dyDescent="0.2">
      <c r="A496" s="240"/>
      <c r="B496" s="228">
        <v>473</v>
      </c>
      <c r="C496" s="137"/>
      <c r="D496" s="65"/>
      <c r="E496" s="241" t="str">
        <f>IF(ISBLANK(D496), "", VLOOKUP(D496, Z!$A$2:$C$4127, 3, FALSE))</f>
        <v/>
      </c>
      <c r="F496" s="138"/>
      <c r="G496" s="120"/>
      <c r="H496" s="120"/>
      <c r="I496" s="120"/>
      <c r="J496" s="120"/>
      <c r="K496" s="139"/>
      <c r="L496" s="168"/>
      <c r="M496" s="139"/>
      <c r="N496" s="139"/>
      <c r="O496" s="242">
        <f t="shared" si="170"/>
        <v>0</v>
      </c>
      <c r="P496" s="139"/>
      <c r="Q496" s="242">
        <f t="shared" si="175"/>
        <v>0</v>
      </c>
      <c r="R496" s="242" t="str">
        <f t="shared" si="176"/>
        <v>-</v>
      </c>
      <c r="S496" s="140"/>
      <c r="T496" s="141"/>
      <c r="U496" s="120"/>
      <c r="V496" s="139"/>
      <c r="W496" s="166"/>
      <c r="X496" s="243">
        <f t="shared" si="177"/>
        <v>0</v>
      </c>
      <c r="Y496" s="140"/>
      <c r="Z496" s="141"/>
      <c r="AA496" s="139"/>
      <c r="AB496" s="120"/>
      <c r="AC496" s="139"/>
      <c r="AD496" s="166"/>
      <c r="AE496" s="243">
        <f t="shared" si="178"/>
        <v>0</v>
      </c>
      <c r="AF496" s="142"/>
      <c r="AG496" s="137"/>
      <c r="AH496" s="65"/>
      <c r="AI496" s="241" t="str">
        <f>IF(ISBLANK(AH496), "", VLOOKUP(AH496, Z!$A$2:$C$4127, 3, FALSE))</f>
        <v/>
      </c>
      <c r="AJ496" s="143"/>
      <c r="AK496" s="244">
        <f t="shared" si="179"/>
        <v>0</v>
      </c>
      <c r="AL496" s="232"/>
      <c r="AM496" s="242">
        <f t="shared" si="180"/>
        <v>0</v>
      </c>
      <c r="AN496" s="228">
        <f>15</f>
        <v>15</v>
      </c>
      <c r="AO496" s="228">
        <v>0.75</v>
      </c>
      <c r="AP496" s="242" t="str">
        <f t="shared" si="181"/>
        <v>-</v>
      </c>
      <c r="AQ496" s="242" t="str">
        <f t="shared" si="182"/>
        <v>-</v>
      </c>
      <c r="AR496" s="245" t="str" cm="1">
        <f t="array" ref="AR496">IF($AM$20="A",
IFERROR(INDEX($BZ$33:$CC$35, $BQ496,), "-"),
IFERROR(INDEX(($BZ$26:$CC$28,$BZ$29:$CC$31), $BQ496, , $BR496), "-"))</f>
        <v>-</v>
      </c>
      <c r="AS496" s="245"/>
      <c r="AT496" s="245"/>
      <c r="AU496" s="245"/>
      <c r="AV496" s="246" t="str" cm="1">
        <f t="array" ref="AV496">IF($AM$20="A",
IFERROR(INDEX($CE$33:$CE$35, $BQ496), "-"),
IFERROR(INDEX(($CE$26:$CE$28, $CE$29:$CE$31), $BQ496, , $BR496), "-"))</f>
        <v>-</v>
      </c>
      <c r="AW496" s="242" t="str">
        <f t="shared" si="183"/>
        <v>-</v>
      </c>
      <c r="AX496" s="242" t="str">
        <f t="shared" si="183"/>
        <v>-</v>
      </c>
      <c r="AY496" s="242" t="str">
        <f t="shared" si="183"/>
        <v>-</v>
      </c>
      <c r="AZ496" s="242" t="str">
        <f t="shared" si="183"/>
        <v>-</v>
      </c>
      <c r="BA496" s="242" t="str">
        <f t="shared" si="184"/>
        <v>-</v>
      </c>
      <c r="BB496" s="242" t="str">
        <f t="shared" si="184"/>
        <v>-</v>
      </c>
      <c r="BC496" s="242" t="str">
        <f t="shared" si="184"/>
        <v>-</v>
      </c>
      <c r="BD496" s="242" t="str">
        <f t="shared" si="184"/>
        <v>-</v>
      </c>
      <c r="BE496" s="242" t="str">
        <f t="shared" si="185"/>
        <v>-</v>
      </c>
      <c r="BF496" s="242" t="str">
        <f t="shared" si="185"/>
        <v>-</v>
      </c>
      <c r="BG496" s="242" t="str">
        <f t="shared" si="185"/>
        <v>-</v>
      </c>
      <c r="BH496" s="242" t="str">
        <f t="shared" si="185"/>
        <v>-</v>
      </c>
      <c r="BI496" s="242" t="str">
        <f t="shared" si="186"/>
        <v>-</v>
      </c>
      <c r="BJ496" s="242" t="str">
        <f t="shared" si="186"/>
        <v>-</v>
      </c>
      <c r="BK496" s="242" t="str">
        <f t="shared" si="186"/>
        <v>-</v>
      </c>
      <c r="BL496" s="242" t="str">
        <f t="shared" si="186"/>
        <v>-</v>
      </c>
      <c r="BM496" s="245" t="str" cm="1">
        <f t="array" ref="BM496">IFERROR(INDEX($CD$38:$CD$41, $BT496), "-")</f>
        <v>-</v>
      </c>
      <c r="BN496" s="242" t="str" cm="1">
        <f t="array" ref="BN496">IFERROR(INDEX($CD$38:$CD$41, $BS496), "-")</f>
        <v>-</v>
      </c>
      <c r="BO496" s="242">
        <f t="shared" si="187"/>
        <v>0</v>
      </c>
      <c r="BP496" s="242">
        <f t="shared" si="188"/>
        <v>0</v>
      </c>
      <c r="BQ496" s="247" t="str">
        <f t="shared" si="171"/>
        <v>-</v>
      </c>
      <c r="BR496" s="247" t="str">
        <f t="shared" si="172"/>
        <v>-</v>
      </c>
      <c r="BS496" s="247" t="str">
        <f t="shared" si="173"/>
        <v>-</v>
      </c>
      <c r="BT496" s="247" t="str">
        <f t="shared" si="174"/>
        <v>-</v>
      </c>
      <c r="BU496" s="247">
        <f t="shared" si="189"/>
        <v>0</v>
      </c>
      <c r="BV496" s="247" t="str">
        <f t="shared" si="190"/>
        <v>-</v>
      </c>
      <c r="BW496" s="232"/>
      <c r="CF496" s="232"/>
    </row>
    <row r="497" spans="1:84" ht="12.75" customHeight="1" x14ac:dyDescent="0.2">
      <c r="A497" s="240"/>
      <c r="B497" s="228">
        <v>474</v>
      </c>
      <c r="C497" s="137"/>
      <c r="D497" s="65"/>
      <c r="E497" s="241" t="str">
        <f>IF(ISBLANK(D497), "", VLOOKUP(D497, Z!$A$2:$C$4127, 3, FALSE))</f>
        <v/>
      </c>
      <c r="F497" s="138"/>
      <c r="G497" s="120"/>
      <c r="H497" s="120"/>
      <c r="I497" s="120"/>
      <c r="J497" s="120"/>
      <c r="K497" s="139"/>
      <c r="L497" s="168"/>
      <c r="M497" s="139"/>
      <c r="N497" s="139"/>
      <c r="O497" s="242">
        <f t="shared" si="170"/>
        <v>0</v>
      </c>
      <c r="P497" s="139"/>
      <c r="Q497" s="242">
        <f t="shared" si="175"/>
        <v>0</v>
      </c>
      <c r="R497" s="242" t="str">
        <f t="shared" si="176"/>
        <v>-</v>
      </c>
      <c r="S497" s="140"/>
      <c r="T497" s="141"/>
      <c r="U497" s="120"/>
      <c r="V497" s="139"/>
      <c r="W497" s="166"/>
      <c r="X497" s="243">
        <f t="shared" si="177"/>
        <v>0</v>
      </c>
      <c r="Y497" s="140"/>
      <c r="Z497" s="141"/>
      <c r="AA497" s="139"/>
      <c r="AB497" s="120"/>
      <c r="AC497" s="139"/>
      <c r="AD497" s="166"/>
      <c r="AE497" s="243">
        <f t="shared" si="178"/>
        <v>0</v>
      </c>
      <c r="AF497" s="142"/>
      <c r="AG497" s="137"/>
      <c r="AH497" s="65"/>
      <c r="AI497" s="241" t="str">
        <f>IF(ISBLANK(AH497), "", VLOOKUP(AH497, Z!$A$2:$C$4127, 3, FALSE))</f>
        <v/>
      </c>
      <c r="AJ497" s="143"/>
      <c r="AK497" s="244">
        <f t="shared" si="179"/>
        <v>0</v>
      </c>
      <c r="AL497" s="232"/>
      <c r="AM497" s="242">
        <f t="shared" si="180"/>
        <v>0</v>
      </c>
      <c r="AN497" s="228">
        <f>15</f>
        <v>15</v>
      </c>
      <c r="AO497" s="228">
        <v>0.75</v>
      </c>
      <c r="AP497" s="242" t="str">
        <f t="shared" si="181"/>
        <v>-</v>
      </c>
      <c r="AQ497" s="242" t="str">
        <f t="shared" si="182"/>
        <v>-</v>
      </c>
      <c r="AR497" s="245" t="str" cm="1">
        <f t="array" ref="AR497">IF($AM$20="A",
IFERROR(INDEX($BZ$33:$CC$35, $BQ497,), "-"),
IFERROR(INDEX(($BZ$26:$CC$28,$BZ$29:$CC$31), $BQ497, , $BR497), "-"))</f>
        <v>-</v>
      </c>
      <c r="AS497" s="245"/>
      <c r="AT497" s="245"/>
      <c r="AU497" s="245"/>
      <c r="AV497" s="246" t="str" cm="1">
        <f t="array" ref="AV497">IF($AM$20="A",
IFERROR(INDEX($CE$33:$CE$35, $BQ497), "-"),
IFERROR(INDEX(($CE$26:$CE$28, $CE$29:$CE$31), $BQ497, , $BR497), "-"))</f>
        <v>-</v>
      </c>
      <c r="AW497" s="242" t="str">
        <f t="shared" si="183"/>
        <v>-</v>
      </c>
      <c r="AX497" s="242" t="str">
        <f t="shared" si="183"/>
        <v>-</v>
      </c>
      <c r="AY497" s="242" t="str">
        <f t="shared" si="183"/>
        <v>-</v>
      </c>
      <c r="AZ497" s="242" t="str">
        <f t="shared" si="183"/>
        <v>-</v>
      </c>
      <c r="BA497" s="242" t="str">
        <f t="shared" si="184"/>
        <v>-</v>
      </c>
      <c r="BB497" s="242" t="str">
        <f t="shared" si="184"/>
        <v>-</v>
      </c>
      <c r="BC497" s="242" t="str">
        <f t="shared" si="184"/>
        <v>-</v>
      </c>
      <c r="BD497" s="242" t="str">
        <f t="shared" si="184"/>
        <v>-</v>
      </c>
      <c r="BE497" s="242" t="str">
        <f t="shared" si="185"/>
        <v>-</v>
      </c>
      <c r="BF497" s="242" t="str">
        <f t="shared" si="185"/>
        <v>-</v>
      </c>
      <c r="BG497" s="242" t="str">
        <f t="shared" si="185"/>
        <v>-</v>
      </c>
      <c r="BH497" s="242" t="str">
        <f t="shared" si="185"/>
        <v>-</v>
      </c>
      <c r="BI497" s="242" t="str">
        <f t="shared" si="186"/>
        <v>-</v>
      </c>
      <c r="BJ497" s="242" t="str">
        <f t="shared" si="186"/>
        <v>-</v>
      </c>
      <c r="BK497" s="242" t="str">
        <f t="shared" si="186"/>
        <v>-</v>
      </c>
      <c r="BL497" s="242" t="str">
        <f t="shared" si="186"/>
        <v>-</v>
      </c>
      <c r="BM497" s="245" t="str" cm="1">
        <f t="array" ref="BM497">IFERROR(INDEX($CD$38:$CD$41, $BT497), "-")</f>
        <v>-</v>
      </c>
      <c r="BN497" s="242" t="str" cm="1">
        <f t="array" ref="BN497">IFERROR(INDEX($CD$38:$CD$41, $BS497), "-")</f>
        <v>-</v>
      </c>
      <c r="BO497" s="242">
        <f t="shared" si="187"/>
        <v>0</v>
      </c>
      <c r="BP497" s="242">
        <f t="shared" si="188"/>
        <v>0</v>
      </c>
      <c r="BQ497" s="247" t="str">
        <f t="shared" si="171"/>
        <v>-</v>
      </c>
      <c r="BR497" s="247" t="str">
        <f t="shared" si="172"/>
        <v>-</v>
      </c>
      <c r="BS497" s="247" t="str">
        <f t="shared" si="173"/>
        <v>-</v>
      </c>
      <c r="BT497" s="247" t="str">
        <f t="shared" si="174"/>
        <v>-</v>
      </c>
      <c r="BU497" s="247">
        <f t="shared" si="189"/>
        <v>0</v>
      </c>
      <c r="BV497" s="247" t="str">
        <f t="shared" si="190"/>
        <v>-</v>
      </c>
      <c r="BW497" s="232"/>
      <c r="CF497" s="232"/>
    </row>
    <row r="498" spans="1:84" ht="12.75" customHeight="1" x14ac:dyDescent="0.2">
      <c r="A498" s="240"/>
      <c r="B498" s="228">
        <v>475</v>
      </c>
      <c r="C498" s="137"/>
      <c r="D498" s="65"/>
      <c r="E498" s="241" t="str">
        <f>IF(ISBLANK(D498), "", VLOOKUP(D498, Z!$A$2:$C$4127, 3, FALSE))</f>
        <v/>
      </c>
      <c r="F498" s="138"/>
      <c r="G498" s="120"/>
      <c r="H498" s="120"/>
      <c r="I498" s="120"/>
      <c r="J498" s="120"/>
      <c r="K498" s="139"/>
      <c r="L498" s="168"/>
      <c r="M498" s="139"/>
      <c r="N498" s="139"/>
      <c r="O498" s="242">
        <f t="shared" si="170"/>
        <v>0</v>
      </c>
      <c r="P498" s="139"/>
      <c r="Q498" s="242">
        <f t="shared" si="175"/>
        <v>0</v>
      </c>
      <c r="R498" s="242" t="str">
        <f t="shared" si="176"/>
        <v>-</v>
      </c>
      <c r="S498" s="140"/>
      <c r="T498" s="141"/>
      <c r="U498" s="120"/>
      <c r="V498" s="139"/>
      <c r="W498" s="166"/>
      <c r="X498" s="243">
        <f t="shared" si="177"/>
        <v>0</v>
      </c>
      <c r="Y498" s="140"/>
      <c r="Z498" s="141"/>
      <c r="AA498" s="139"/>
      <c r="AB498" s="120"/>
      <c r="AC498" s="139"/>
      <c r="AD498" s="166"/>
      <c r="AE498" s="243">
        <f t="shared" si="178"/>
        <v>0</v>
      </c>
      <c r="AF498" s="142"/>
      <c r="AG498" s="137"/>
      <c r="AH498" s="65"/>
      <c r="AI498" s="241" t="str">
        <f>IF(ISBLANK(AH498), "", VLOOKUP(AH498, Z!$A$2:$C$4127, 3, FALSE))</f>
        <v/>
      </c>
      <c r="AJ498" s="143"/>
      <c r="AK498" s="244">
        <f t="shared" si="179"/>
        <v>0</v>
      </c>
      <c r="AL498" s="232"/>
      <c r="AM498" s="242">
        <f t="shared" si="180"/>
        <v>0</v>
      </c>
      <c r="AN498" s="228">
        <f>15</f>
        <v>15</v>
      </c>
      <c r="AO498" s="228">
        <v>0.75</v>
      </c>
      <c r="AP498" s="242" t="str">
        <f t="shared" si="181"/>
        <v>-</v>
      </c>
      <c r="AQ498" s="242" t="str">
        <f t="shared" si="182"/>
        <v>-</v>
      </c>
      <c r="AR498" s="245" t="str" cm="1">
        <f t="array" ref="AR498">IF($AM$20="A",
IFERROR(INDEX($BZ$33:$CC$35, $BQ498,), "-"),
IFERROR(INDEX(($BZ$26:$CC$28,$BZ$29:$CC$31), $BQ498, , $BR498), "-"))</f>
        <v>-</v>
      </c>
      <c r="AS498" s="245"/>
      <c r="AT498" s="245"/>
      <c r="AU498" s="245"/>
      <c r="AV498" s="246" t="str" cm="1">
        <f t="array" ref="AV498">IF($AM$20="A",
IFERROR(INDEX($CE$33:$CE$35, $BQ498), "-"),
IFERROR(INDEX(($CE$26:$CE$28, $CE$29:$CE$31), $BQ498, , $BR498), "-"))</f>
        <v>-</v>
      </c>
      <c r="AW498" s="242" t="str">
        <f t="shared" si="183"/>
        <v>-</v>
      </c>
      <c r="AX498" s="242" t="str">
        <f t="shared" si="183"/>
        <v>-</v>
      </c>
      <c r="AY498" s="242" t="str">
        <f t="shared" si="183"/>
        <v>-</v>
      </c>
      <c r="AZ498" s="242" t="str">
        <f t="shared" si="183"/>
        <v>-</v>
      </c>
      <c r="BA498" s="242" t="str">
        <f t="shared" si="184"/>
        <v>-</v>
      </c>
      <c r="BB498" s="242" t="str">
        <f t="shared" si="184"/>
        <v>-</v>
      </c>
      <c r="BC498" s="242" t="str">
        <f t="shared" si="184"/>
        <v>-</v>
      </c>
      <c r="BD498" s="242" t="str">
        <f t="shared" si="184"/>
        <v>-</v>
      </c>
      <c r="BE498" s="242" t="str">
        <f t="shared" si="185"/>
        <v>-</v>
      </c>
      <c r="BF498" s="242" t="str">
        <f t="shared" si="185"/>
        <v>-</v>
      </c>
      <c r="BG498" s="242" t="str">
        <f t="shared" si="185"/>
        <v>-</v>
      </c>
      <c r="BH498" s="242" t="str">
        <f t="shared" si="185"/>
        <v>-</v>
      </c>
      <c r="BI498" s="242" t="str">
        <f t="shared" si="186"/>
        <v>-</v>
      </c>
      <c r="BJ498" s="242" t="str">
        <f t="shared" si="186"/>
        <v>-</v>
      </c>
      <c r="BK498" s="242" t="str">
        <f t="shared" si="186"/>
        <v>-</v>
      </c>
      <c r="BL498" s="242" t="str">
        <f t="shared" si="186"/>
        <v>-</v>
      </c>
      <c r="BM498" s="245" t="str" cm="1">
        <f t="array" ref="BM498">IFERROR(INDEX($CD$38:$CD$41, $BT498), "-")</f>
        <v>-</v>
      </c>
      <c r="BN498" s="242" t="str" cm="1">
        <f t="array" ref="BN498">IFERROR(INDEX($CD$38:$CD$41, $BS498), "-")</f>
        <v>-</v>
      </c>
      <c r="BO498" s="242">
        <f t="shared" si="187"/>
        <v>0</v>
      </c>
      <c r="BP498" s="242">
        <f t="shared" si="188"/>
        <v>0</v>
      </c>
      <c r="BQ498" s="247" t="str">
        <f t="shared" si="171"/>
        <v>-</v>
      </c>
      <c r="BR498" s="247" t="str">
        <f t="shared" si="172"/>
        <v>-</v>
      </c>
      <c r="BS498" s="247" t="str">
        <f t="shared" si="173"/>
        <v>-</v>
      </c>
      <c r="BT498" s="247" t="str">
        <f t="shared" si="174"/>
        <v>-</v>
      </c>
      <c r="BU498" s="247">
        <f t="shared" si="189"/>
        <v>0</v>
      </c>
      <c r="BV498" s="247" t="str">
        <f t="shared" si="190"/>
        <v>-</v>
      </c>
      <c r="BW498" s="232"/>
      <c r="CF498" s="232"/>
    </row>
    <row r="499" spans="1:84" ht="12.75" customHeight="1" x14ac:dyDescent="0.2">
      <c r="A499" s="240"/>
      <c r="B499" s="228">
        <v>476</v>
      </c>
      <c r="C499" s="137"/>
      <c r="D499" s="65"/>
      <c r="E499" s="241" t="str">
        <f>IF(ISBLANK(D499), "", VLOOKUP(D499, Z!$A$2:$C$4127, 3, FALSE))</f>
        <v/>
      </c>
      <c r="F499" s="138"/>
      <c r="G499" s="120"/>
      <c r="H499" s="120"/>
      <c r="I499" s="120"/>
      <c r="J499" s="120"/>
      <c r="K499" s="139"/>
      <c r="L499" s="168"/>
      <c r="M499" s="139"/>
      <c r="N499" s="139"/>
      <c r="O499" s="242">
        <f t="shared" si="170"/>
        <v>0</v>
      </c>
      <c r="P499" s="139"/>
      <c r="Q499" s="242">
        <f t="shared" si="175"/>
        <v>0</v>
      </c>
      <c r="R499" s="242" t="str">
        <f t="shared" si="176"/>
        <v>-</v>
      </c>
      <c r="S499" s="140"/>
      <c r="T499" s="141"/>
      <c r="U499" s="120"/>
      <c r="V499" s="139"/>
      <c r="W499" s="166"/>
      <c r="X499" s="243">
        <f t="shared" si="177"/>
        <v>0</v>
      </c>
      <c r="Y499" s="140"/>
      <c r="Z499" s="141"/>
      <c r="AA499" s="139"/>
      <c r="AB499" s="120"/>
      <c r="AC499" s="139"/>
      <c r="AD499" s="166"/>
      <c r="AE499" s="243">
        <f t="shared" si="178"/>
        <v>0</v>
      </c>
      <c r="AF499" s="142"/>
      <c r="AG499" s="137"/>
      <c r="AH499" s="65"/>
      <c r="AI499" s="241" t="str">
        <f>IF(ISBLANK(AH499), "", VLOOKUP(AH499, Z!$A$2:$C$4127, 3, FALSE))</f>
        <v/>
      </c>
      <c r="AJ499" s="143"/>
      <c r="AK499" s="244">
        <f t="shared" si="179"/>
        <v>0</v>
      </c>
      <c r="AL499" s="232"/>
      <c r="AM499" s="242">
        <f t="shared" si="180"/>
        <v>0</v>
      </c>
      <c r="AN499" s="228">
        <f>15</f>
        <v>15</v>
      </c>
      <c r="AO499" s="228">
        <v>0.75</v>
      </c>
      <c r="AP499" s="242" t="str">
        <f t="shared" si="181"/>
        <v>-</v>
      </c>
      <c r="AQ499" s="242" t="str">
        <f t="shared" si="182"/>
        <v>-</v>
      </c>
      <c r="AR499" s="245" t="str" cm="1">
        <f t="array" ref="AR499">IF($AM$20="A",
IFERROR(INDEX($BZ$33:$CC$35, $BQ499,), "-"),
IFERROR(INDEX(($BZ$26:$CC$28,$BZ$29:$CC$31), $BQ499, , $BR499), "-"))</f>
        <v>-</v>
      </c>
      <c r="AS499" s="245"/>
      <c r="AT499" s="245"/>
      <c r="AU499" s="245"/>
      <c r="AV499" s="246" t="str" cm="1">
        <f t="array" ref="AV499">IF($AM$20="A",
IFERROR(INDEX($CE$33:$CE$35, $BQ499), "-"),
IFERROR(INDEX(($CE$26:$CE$28, $CE$29:$CE$31), $BQ499, , $BR499), "-"))</f>
        <v>-</v>
      </c>
      <c r="AW499" s="242" t="str">
        <f t="shared" si="183"/>
        <v>-</v>
      </c>
      <c r="AX499" s="242" t="str">
        <f t="shared" si="183"/>
        <v>-</v>
      </c>
      <c r="AY499" s="242" t="str">
        <f t="shared" si="183"/>
        <v>-</v>
      </c>
      <c r="AZ499" s="242" t="str">
        <f t="shared" si="183"/>
        <v>-</v>
      </c>
      <c r="BA499" s="242" t="str">
        <f t="shared" si="184"/>
        <v>-</v>
      </c>
      <c r="BB499" s="242" t="str">
        <f t="shared" si="184"/>
        <v>-</v>
      </c>
      <c r="BC499" s="242" t="str">
        <f t="shared" si="184"/>
        <v>-</v>
      </c>
      <c r="BD499" s="242" t="str">
        <f t="shared" si="184"/>
        <v>-</v>
      </c>
      <c r="BE499" s="242" t="str">
        <f t="shared" si="185"/>
        <v>-</v>
      </c>
      <c r="BF499" s="242" t="str">
        <f t="shared" si="185"/>
        <v>-</v>
      </c>
      <c r="BG499" s="242" t="str">
        <f t="shared" si="185"/>
        <v>-</v>
      </c>
      <c r="BH499" s="242" t="str">
        <f t="shared" si="185"/>
        <v>-</v>
      </c>
      <c r="BI499" s="242" t="str">
        <f t="shared" si="186"/>
        <v>-</v>
      </c>
      <c r="BJ499" s="242" t="str">
        <f t="shared" si="186"/>
        <v>-</v>
      </c>
      <c r="BK499" s="242" t="str">
        <f t="shared" si="186"/>
        <v>-</v>
      </c>
      <c r="BL499" s="242" t="str">
        <f t="shared" si="186"/>
        <v>-</v>
      </c>
      <c r="BM499" s="245" t="str" cm="1">
        <f t="array" ref="BM499">IFERROR(INDEX($CD$38:$CD$41, $BT499), "-")</f>
        <v>-</v>
      </c>
      <c r="BN499" s="242" t="str" cm="1">
        <f t="array" ref="BN499">IFERROR(INDEX($CD$38:$CD$41, $BS499), "-")</f>
        <v>-</v>
      </c>
      <c r="BO499" s="242">
        <f t="shared" si="187"/>
        <v>0</v>
      </c>
      <c r="BP499" s="242">
        <f t="shared" si="188"/>
        <v>0</v>
      </c>
      <c r="BQ499" s="247" t="str">
        <f t="shared" si="171"/>
        <v>-</v>
      </c>
      <c r="BR499" s="247" t="str">
        <f t="shared" si="172"/>
        <v>-</v>
      </c>
      <c r="BS499" s="247" t="str">
        <f t="shared" si="173"/>
        <v>-</v>
      </c>
      <c r="BT499" s="247" t="str">
        <f t="shared" si="174"/>
        <v>-</v>
      </c>
      <c r="BU499" s="247">
        <f t="shared" si="189"/>
        <v>0</v>
      </c>
      <c r="BV499" s="247" t="str">
        <f t="shared" si="190"/>
        <v>-</v>
      </c>
      <c r="BW499" s="232"/>
      <c r="CF499" s="232"/>
    </row>
    <row r="500" spans="1:84" ht="12.75" customHeight="1" x14ac:dyDescent="0.2">
      <c r="A500" s="240"/>
      <c r="B500" s="228">
        <v>477</v>
      </c>
      <c r="C500" s="137"/>
      <c r="D500" s="65"/>
      <c r="E500" s="241" t="str">
        <f>IF(ISBLANK(D500), "", VLOOKUP(D500, Z!$A$2:$C$4127, 3, FALSE))</f>
        <v/>
      </c>
      <c r="F500" s="138"/>
      <c r="G500" s="120"/>
      <c r="H500" s="120"/>
      <c r="I500" s="120"/>
      <c r="J500" s="120"/>
      <c r="K500" s="139"/>
      <c r="L500" s="168"/>
      <c r="M500" s="139"/>
      <c r="N500" s="139"/>
      <c r="O500" s="242">
        <f t="shared" si="170"/>
        <v>0</v>
      </c>
      <c r="P500" s="139"/>
      <c r="Q500" s="242">
        <f t="shared" si="175"/>
        <v>0</v>
      </c>
      <c r="R500" s="242" t="str">
        <f t="shared" si="176"/>
        <v>-</v>
      </c>
      <c r="S500" s="140"/>
      <c r="T500" s="141"/>
      <c r="U500" s="120"/>
      <c r="V500" s="139"/>
      <c r="W500" s="166"/>
      <c r="X500" s="243">
        <f t="shared" si="177"/>
        <v>0</v>
      </c>
      <c r="Y500" s="140"/>
      <c r="Z500" s="141"/>
      <c r="AA500" s="139"/>
      <c r="AB500" s="120"/>
      <c r="AC500" s="139"/>
      <c r="AD500" s="166"/>
      <c r="AE500" s="243">
        <f t="shared" si="178"/>
        <v>0</v>
      </c>
      <c r="AF500" s="142"/>
      <c r="AG500" s="137"/>
      <c r="AH500" s="65"/>
      <c r="AI500" s="241" t="str">
        <f>IF(ISBLANK(AH500), "", VLOOKUP(AH500, Z!$A$2:$C$4127, 3, FALSE))</f>
        <v/>
      </c>
      <c r="AJ500" s="143"/>
      <c r="AK500" s="244">
        <f t="shared" si="179"/>
        <v>0</v>
      </c>
      <c r="AL500" s="232"/>
      <c r="AM500" s="242">
        <f t="shared" si="180"/>
        <v>0</v>
      </c>
      <c r="AN500" s="228">
        <f>15</f>
        <v>15</v>
      </c>
      <c r="AO500" s="228">
        <v>0.75</v>
      </c>
      <c r="AP500" s="242" t="str">
        <f t="shared" si="181"/>
        <v>-</v>
      </c>
      <c r="AQ500" s="242" t="str">
        <f t="shared" si="182"/>
        <v>-</v>
      </c>
      <c r="AR500" s="245" t="str" cm="1">
        <f t="array" ref="AR500">IF($AM$20="A",
IFERROR(INDEX($BZ$33:$CC$35, $BQ500,), "-"),
IFERROR(INDEX(($BZ$26:$CC$28,$BZ$29:$CC$31), $BQ500, , $BR500), "-"))</f>
        <v>-</v>
      </c>
      <c r="AS500" s="245"/>
      <c r="AT500" s="245"/>
      <c r="AU500" s="245"/>
      <c r="AV500" s="246" t="str" cm="1">
        <f t="array" ref="AV500">IF($AM$20="A",
IFERROR(INDEX($CE$33:$CE$35, $BQ500), "-"),
IFERROR(INDEX(($CE$26:$CE$28, $CE$29:$CE$31), $BQ500, , $BR500), "-"))</f>
        <v>-</v>
      </c>
      <c r="AW500" s="242" t="str">
        <f t="shared" si="183"/>
        <v>-</v>
      </c>
      <c r="AX500" s="242" t="str">
        <f t="shared" si="183"/>
        <v>-</v>
      </c>
      <c r="AY500" s="242" t="str">
        <f t="shared" si="183"/>
        <v>-</v>
      </c>
      <c r="AZ500" s="242" t="str">
        <f t="shared" si="183"/>
        <v>-</v>
      </c>
      <c r="BA500" s="242" t="str">
        <f t="shared" si="184"/>
        <v>-</v>
      </c>
      <c r="BB500" s="242" t="str">
        <f t="shared" si="184"/>
        <v>-</v>
      </c>
      <c r="BC500" s="242" t="str">
        <f t="shared" si="184"/>
        <v>-</v>
      </c>
      <c r="BD500" s="242" t="str">
        <f t="shared" si="184"/>
        <v>-</v>
      </c>
      <c r="BE500" s="242" t="str">
        <f t="shared" si="185"/>
        <v>-</v>
      </c>
      <c r="BF500" s="242" t="str">
        <f t="shared" si="185"/>
        <v>-</v>
      </c>
      <c r="BG500" s="242" t="str">
        <f t="shared" si="185"/>
        <v>-</v>
      </c>
      <c r="BH500" s="242" t="str">
        <f t="shared" si="185"/>
        <v>-</v>
      </c>
      <c r="BI500" s="242" t="str">
        <f t="shared" si="186"/>
        <v>-</v>
      </c>
      <c r="BJ500" s="242" t="str">
        <f t="shared" si="186"/>
        <v>-</v>
      </c>
      <c r="BK500" s="242" t="str">
        <f t="shared" si="186"/>
        <v>-</v>
      </c>
      <c r="BL500" s="242" t="str">
        <f t="shared" si="186"/>
        <v>-</v>
      </c>
      <c r="BM500" s="245" t="str" cm="1">
        <f t="array" ref="BM500">IFERROR(INDEX($CD$38:$CD$41, $BT500), "-")</f>
        <v>-</v>
      </c>
      <c r="BN500" s="242" t="str" cm="1">
        <f t="array" ref="BN500">IFERROR(INDEX($CD$38:$CD$41, $BS500), "-")</f>
        <v>-</v>
      </c>
      <c r="BO500" s="242">
        <f t="shared" si="187"/>
        <v>0</v>
      </c>
      <c r="BP500" s="242">
        <f t="shared" si="188"/>
        <v>0</v>
      </c>
      <c r="BQ500" s="247" t="str">
        <f t="shared" si="171"/>
        <v>-</v>
      </c>
      <c r="BR500" s="247" t="str">
        <f t="shared" si="172"/>
        <v>-</v>
      </c>
      <c r="BS500" s="247" t="str">
        <f t="shared" si="173"/>
        <v>-</v>
      </c>
      <c r="BT500" s="247" t="str">
        <f t="shared" si="174"/>
        <v>-</v>
      </c>
      <c r="BU500" s="247">
        <f t="shared" si="189"/>
        <v>0</v>
      </c>
      <c r="BV500" s="247" t="str">
        <f t="shared" si="190"/>
        <v>-</v>
      </c>
      <c r="BW500" s="232"/>
      <c r="CF500" s="232"/>
    </row>
    <row r="501" spans="1:84" ht="12.75" customHeight="1" x14ac:dyDescent="0.2">
      <c r="A501" s="240"/>
      <c r="B501" s="228">
        <v>478</v>
      </c>
      <c r="C501" s="137"/>
      <c r="D501" s="65"/>
      <c r="E501" s="241" t="str">
        <f>IF(ISBLANK(D501), "", VLOOKUP(D501, Z!$A$2:$C$4127, 3, FALSE))</f>
        <v/>
      </c>
      <c r="F501" s="138"/>
      <c r="G501" s="120"/>
      <c r="H501" s="120"/>
      <c r="I501" s="120"/>
      <c r="J501" s="120"/>
      <c r="K501" s="139"/>
      <c r="L501" s="168"/>
      <c r="M501" s="139"/>
      <c r="N501" s="139"/>
      <c r="O501" s="242">
        <f t="shared" si="170"/>
        <v>0</v>
      </c>
      <c r="P501" s="139"/>
      <c r="Q501" s="242">
        <f t="shared" si="175"/>
        <v>0</v>
      </c>
      <c r="R501" s="242" t="str">
        <f t="shared" si="176"/>
        <v>-</v>
      </c>
      <c r="S501" s="140"/>
      <c r="T501" s="141"/>
      <c r="U501" s="120"/>
      <c r="V501" s="139"/>
      <c r="W501" s="166"/>
      <c r="X501" s="243">
        <f t="shared" si="177"/>
        <v>0</v>
      </c>
      <c r="Y501" s="140"/>
      <c r="Z501" s="141"/>
      <c r="AA501" s="139"/>
      <c r="AB501" s="120"/>
      <c r="AC501" s="139"/>
      <c r="AD501" s="166"/>
      <c r="AE501" s="243">
        <f t="shared" si="178"/>
        <v>0</v>
      </c>
      <c r="AF501" s="142"/>
      <c r="AG501" s="137"/>
      <c r="AH501" s="65"/>
      <c r="AI501" s="241" t="str">
        <f>IF(ISBLANK(AH501), "", VLOOKUP(AH501, Z!$A$2:$C$4127, 3, FALSE))</f>
        <v/>
      </c>
      <c r="AJ501" s="143"/>
      <c r="AK501" s="244">
        <f t="shared" si="179"/>
        <v>0</v>
      </c>
      <c r="AL501" s="232"/>
      <c r="AM501" s="242">
        <f t="shared" si="180"/>
        <v>0</v>
      </c>
      <c r="AN501" s="228">
        <f>15</f>
        <v>15</v>
      </c>
      <c r="AO501" s="228">
        <v>0.75</v>
      </c>
      <c r="AP501" s="242" t="str">
        <f t="shared" si="181"/>
        <v>-</v>
      </c>
      <c r="AQ501" s="242" t="str">
        <f t="shared" si="182"/>
        <v>-</v>
      </c>
      <c r="AR501" s="245" t="str" cm="1">
        <f t="array" ref="AR501">IF($AM$20="A",
IFERROR(INDEX($BZ$33:$CC$35, $BQ501,), "-"),
IFERROR(INDEX(($BZ$26:$CC$28,$BZ$29:$CC$31), $BQ501, , $BR501), "-"))</f>
        <v>-</v>
      </c>
      <c r="AS501" s="245"/>
      <c r="AT501" s="245"/>
      <c r="AU501" s="245"/>
      <c r="AV501" s="246" t="str" cm="1">
        <f t="array" ref="AV501">IF($AM$20="A",
IFERROR(INDEX($CE$33:$CE$35, $BQ501), "-"),
IFERROR(INDEX(($CE$26:$CE$28, $CE$29:$CE$31), $BQ501, , $BR501), "-"))</f>
        <v>-</v>
      </c>
      <c r="AW501" s="242" t="str">
        <f t="shared" si="183"/>
        <v>-</v>
      </c>
      <c r="AX501" s="242" t="str">
        <f t="shared" si="183"/>
        <v>-</v>
      </c>
      <c r="AY501" s="242" t="str">
        <f t="shared" si="183"/>
        <v>-</v>
      </c>
      <c r="AZ501" s="242" t="str">
        <f t="shared" si="183"/>
        <v>-</v>
      </c>
      <c r="BA501" s="242" t="str">
        <f t="shared" si="184"/>
        <v>-</v>
      </c>
      <c r="BB501" s="242" t="str">
        <f t="shared" si="184"/>
        <v>-</v>
      </c>
      <c r="BC501" s="242" t="str">
        <f t="shared" si="184"/>
        <v>-</v>
      </c>
      <c r="BD501" s="242" t="str">
        <f t="shared" si="184"/>
        <v>-</v>
      </c>
      <c r="BE501" s="242" t="str">
        <f t="shared" si="185"/>
        <v>-</v>
      </c>
      <c r="BF501" s="242" t="str">
        <f t="shared" si="185"/>
        <v>-</v>
      </c>
      <c r="BG501" s="242" t="str">
        <f t="shared" si="185"/>
        <v>-</v>
      </c>
      <c r="BH501" s="242" t="str">
        <f t="shared" si="185"/>
        <v>-</v>
      </c>
      <c r="BI501" s="242" t="str">
        <f t="shared" si="186"/>
        <v>-</v>
      </c>
      <c r="BJ501" s="242" t="str">
        <f t="shared" si="186"/>
        <v>-</v>
      </c>
      <c r="BK501" s="242" t="str">
        <f t="shared" si="186"/>
        <v>-</v>
      </c>
      <c r="BL501" s="242" t="str">
        <f t="shared" si="186"/>
        <v>-</v>
      </c>
      <c r="BM501" s="245" t="str" cm="1">
        <f t="array" ref="BM501">IFERROR(INDEX($CD$38:$CD$41, $BT501), "-")</f>
        <v>-</v>
      </c>
      <c r="BN501" s="242" t="str" cm="1">
        <f t="array" ref="BN501">IFERROR(INDEX($CD$38:$CD$41, $BS501), "-")</f>
        <v>-</v>
      </c>
      <c r="BO501" s="242">
        <f t="shared" si="187"/>
        <v>0</v>
      </c>
      <c r="BP501" s="242">
        <f t="shared" si="188"/>
        <v>0</v>
      </c>
      <c r="BQ501" s="247" t="str">
        <f t="shared" si="171"/>
        <v>-</v>
      </c>
      <c r="BR501" s="247" t="str">
        <f t="shared" si="172"/>
        <v>-</v>
      </c>
      <c r="BS501" s="247" t="str">
        <f t="shared" si="173"/>
        <v>-</v>
      </c>
      <c r="BT501" s="247" t="str">
        <f t="shared" si="174"/>
        <v>-</v>
      </c>
      <c r="BU501" s="247">
        <f t="shared" si="189"/>
        <v>0</v>
      </c>
      <c r="BV501" s="247" t="str">
        <f t="shared" si="190"/>
        <v>-</v>
      </c>
      <c r="BW501" s="232"/>
      <c r="CF501" s="232"/>
    </row>
    <row r="502" spans="1:84" ht="12.75" customHeight="1" x14ac:dyDescent="0.2">
      <c r="A502" s="240"/>
      <c r="B502" s="228">
        <v>479</v>
      </c>
      <c r="C502" s="137"/>
      <c r="D502" s="65"/>
      <c r="E502" s="241" t="str">
        <f>IF(ISBLANK(D502), "", VLOOKUP(D502, Z!$A$2:$C$4127, 3, FALSE))</f>
        <v/>
      </c>
      <c r="F502" s="138"/>
      <c r="G502" s="120"/>
      <c r="H502" s="120"/>
      <c r="I502" s="120"/>
      <c r="J502" s="120"/>
      <c r="K502" s="139"/>
      <c r="L502" s="168"/>
      <c r="M502" s="139"/>
      <c r="N502" s="139"/>
      <c r="O502" s="242">
        <f t="shared" si="170"/>
        <v>0</v>
      </c>
      <c r="P502" s="139"/>
      <c r="Q502" s="242">
        <f t="shared" si="175"/>
        <v>0</v>
      </c>
      <c r="R502" s="242" t="str">
        <f t="shared" si="176"/>
        <v>-</v>
      </c>
      <c r="S502" s="140"/>
      <c r="T502" s="141"/>
      <c r="U502" s="120"/>
      <c r="V502" s="139"/>
      <c r="W502" s="166"/>
      <c r="X502" s="243">
        <f t="shared" si="177"/>
        <v>0</v>
      </c>
      <c r="Y502" s="140"/>
      <c r="Z502" s="141"/>
      <c r="AA502" s="139"/>
      <c r="AB502" s="120"/>
      <c r="AC502" s="139"/>
      <c r="AD502" s="166"/>
      <c r="AE502" s="243">
        <f t="shared" si="178"/>
        <v>0</v>
      </c>
      <c r="AF502" s="142"/>
      <c r="AG502" s="137"/>
      <c r="AH502" s="65"/>
      <c r="AI502" s="241" t="str">
        <f>IF(ISBLANK(AH502), "", VLOOKUP(AH502, Z!$A$2:$C$4127, 3, FALSE))</f>
        <v/>
      </c>
      <c r="AJ502" s="143"/>
      <c r="AK502" s="244">
        <f t="shared" si="179"/>
        <v>0</v>
      </c>
      <c r="AL502" s="232"/>
      <c r="AM502" s="242">
        <f t="shared" si="180"/>
        <v>0</v>
      </c>
      <c r="AN502" s="228">
        <f>15</f>
        <v>15</v>
      </c>
      <c r="AO502" s="228">
        <v>0.75</v>
      </c>
      <c r="AP502" s="242" t="str">
        <f t="shared" si="181"/>
        <v>-</v>
      </c>
      <c r="AQ502" s="242" t="str">
        <f t="shared" si="182"/>
        <v>-</v>
      </c>
      <c r="AR502" s="245" t="str" cm="1">
        <f t="array" ref="AR502">IF($AM$20="A",
IFERROR(INDEX($BZ$33:$CC$35, $BQ502,), "-"),
IFERROR(INDEX(($BZ$26:$CC$28,$BZ$29:$CC$31), $BQ502, , $BR502), "-"))</f>
        <v>-</v>
      </c>
      <c r="AS502" s="245"/>
      <c r="AT502" s="245"/>
      <c r="AU502" s="245"/>
      <c r="AV502" s="246" t="str" cm="1">
        <f t="array" ref="AV502">IF($AM$20="A",
IFERROR(INDEX($CE$33:$CE$35, $BQ502), "-"),
IFERROR(INDEX(($CE$26:$CE$28, $CE$29:$CE$31), $BQ502, , $BR502), "-"))</f>
        <v>-</v>
      </c>
      <c r="AW502" s="242" t="str">
        <f t="shared" si="183"/>
        <v>-</v>
      </c>
      <c r="AX502" s="242" t="str">
        <f t="shared" si="183"/>
        <v>-</v>
      </c>
      <c r="AY502" s="242" t="str">
        <f t="shared" si="183"/>
        <v>-</v>
      </c>
      <c r="AZ502" s="242" t="str">
        <f t="shared" si="183"/>
        <v>-</v>
      </c>
      <c r="BA502" s="242" t="str">
        <f t="shared" si="184"/>
        <v>-</v>
      </c>
      <c r="BB502" s="242" t="str">
        <f t="shared" si="184"/>
        <v>-</v>
      </c>
      <c r="BC502" s="242" t="str">
        <f t="shared" si="184"/>
        <v>-</v>
      </c>
      <c r="BD502" s="242" t="str">
        <f t="shared" si="184"/>
        <v>-</v>
      </c>
      <c r="BE502" s="242" t="str">
        <f t="shared" si="185"/>
        <v>-</v>
      </c>
      <c r="BF502" s="242" t="str">
        <f t="shared" si="185"/>
        <v>-</v>
      </c>
      <c r="BG502" s="242" t="str">
        <f t="shared" si="185"/>
        <v>-</v>
      </c>
      <c r="BH502" s="242" t="str">
        <f t="shared" si="185"/>
        <v>-</v>
      </c>
      <c r="BI502" s="242" t="str">
        <f t="shared" si="186"/>
        <v>-</v>
      </c>
      <c r="BJ502" s="242" t="str">
        <f t="shared" si="186"/>
        <v>-</v>
      </c>
      <c r="BK502" s="242" t="str">
        <f t="shared" si="186"/>
        <v>-</v>
      </c>
      <c r="BL502" s="242" t="str">
        <f t="shared" si="186"/>
        <v>-</v>
      </c>
      <c r="BM502" s="245" t="str" cm="1">
        <f t="array" ref="BM502">IFERROR(INDEX($CD$38:$CD$41, $BT502), "-")</f>
        <v>-</v>
      </c>
      <c r="BN502" s="242" t="str" cm="1">
        <f t="array" ref="BN502">IFERROR(INDEX($CD$38:$CD$41, $BS502), "-")</f>
        <v>-</v>
      </c>
      <c r="BO502" s="242">
        <f t="shared" si="187"/>
        <v>0</v>
      </c>
      <c r="BP502" s="242">
        <f t="shared" si="188"/>
        <v>0</v>
      </c>
      <c r="BQ502" s="247" t="str">
        <f t="shared" si="171"/>
        <v>-</v>
      </c>
      <c r="BR502" s="247" t="str">
        <f t="shared" si="172"/>
        <v>-</v>
      </c>
      <c r="BS502" s="247" t="str">
        <f t="shared" si="173"/>
        <v>-</v>
      </c>
      <c r="BT502" s="247" t="str">
        <f t="shared" si="174"/>
        <v>-</v>
      </c>
      <c r="BU502" s="247">
        <f t="shared" si="189"/>
        <v>0</v>
      </c>
      <c r="BV502" s="247" t="str">
        <f t="shared" si="190"/>
        <v>-</v>
      </c>
      <c r="BW502" s="232"/>
      <c r="CF502" s="232"/>
    </row>
    <row r="503" spans="1:84" ht="12.75" customHeight="1" x14ac:dyDescent="0.2">
      <c r="A503" s="240"/>
      <c r="B503" s="228">
        <v>480</v>
      </c>
      <c r="C503" s="137"/>
      <c r="D503" s="65"/>
      <c r="E503" s="241" t="str">
        <f>IF(ISBLANK(D503), "", VLOOKUP(D503, Z!$A$2:$C$4127, 3, FALSE))</f>
        <v/>
      </c>
      <c r="F503" s="138"/>
      <c r="G503" s="120"/>
      <c r="H503" s="120"/>
      <c r="I503" s="120"/>
      <c r="J503" s="120"/>
      <c r="K503" s="139"/>
      <c r="L503" s="168"/>
      <c r="M503" s="139"/>
      <c r="N503" s="139"/>
      <c r="O503" s="242">
        <f t="shared" si="170"/>
        <v>0</v>
      </c>
      <c r="P503" s="139"/>
      <c r="Q503" s="242">
        <f t="shared" si="175"/>
        <v>0</v>
      </c>
      <c r="R503" s="242" t="str">
        <f t="shared" si="176"/>
        <v>-</v>
      </c>
      <c r="S503" s="140"/>
      <c r="T503" s="141"/>
      <c r="U503" s="120"/>
      <c r="V503" s="139"/>
      <c r="W503" s="166"/>
      <c r="X503" s="243">
        <f t="shared" si="177"/>
        <v>0</v>
      </c>
      <c r="Y503" s="140"/>
      <c r="Z503" s="141"/>
      <c r="AA503" s="139"/>
      <c r="AB503" s="120"/>
      <c r="AC503" s="139"/>
      <c r="AD503" s="166"/>
      <c r="AE503" s="243">
        <f t="shared" si="178"/>
        <v>0</v>
      </c>
      <c r="AF503" s="142"/>
      <c r="AG503" s="137"/>
      <c r="AH503" s="65"/>
      <c r="AI503" s="241" t="str">
        <f>IF(ISBLANK(AH503), "", VLOOKUP(AH503, Z!$A$2:$C$4127, 3, FALSE))</f>
        <v/>
      </c>
      <c r="AJ503" s="143"/>
      <c r="AK503" s="244">
        <f t="shared" si="179"/>
        <v>0</v>
      </c>
      <c r="AL503" s="232"/>
      <c r="AM503" s="242">
        <f t="shared" si="180"/>
        <v>0</v>
      </c>
      <c r="AN503" s="228">
        <f>15</f>
        <v>15</v>
      </c>
      <c r="AO503" s="228">
        <v>0.75</v>
      </c>
      <c r="AP503" s="242" t="str">
        <f t="shared" si="181"/>
        <v>-</v>
      </c>
      <c r="AQ503" s="242" t="str">
        <f t="shared" si="182"/>
        <v>-</v>
      </c>
      <c r="AR503" s="245" t="str" cm="1">
        <f t="array" ref="AR503">IF($AM$20="A",
IFERROR(INDEX($BZ$33:$CC$35, $BQ503,), "-"),
IFERROR(INDEX(($BZ$26:$CC$28,$BZ$29:$CC$31), $BQ503, , $BR503), "-"))</f>
        <v>-</v>
      </c>
      <c r="AS503" s="245"/>
      <c r="AT503" s="245"/>
      <c r="AU503" s="245"/>
      <c r="AV503" s="246" t="str" cm="1">
        <f t="array" ref="AV503">IF($AM$20="A",
IFERROR(INDEX($CE$33:$CE$35, $BQ503), "-"),
IFERROR(INDEX(($CE$26:$CE$28, $CE$29:$CE$31), $BQ503, , $BR503), "-"))</f>
        <v>-</v>
      </c>
      <c r="AW503" s="242" t="str">
        <f t="shared" si="183"/>
        <v>-</v>
      </c>
      <c r="AX503" s="242" t="str">
        <f t="shared" si="183"/>
        <v>-</v>
      </c>
      <c r="AY503" s="242" t="str">
        <f t="shared" si="183"/>
        <v>-</v>
      </c>
      <c r="AZ503" s="242" t="str">
        <f t="shared" si="183"/>
        <v>-</v>
      </c>
      <c r="BA503" s="242" t="str">
        <f t="shared" si="184"/>
        <v>-</v>
      </c>
      <c r="BB503" s="242" t="str">
        <f t="shared" si="184"/>
        <v>-</v>
      </c>
      <c r="BC503" s="242" t="str">
        <f t="shared" si="184"/>
        <v>-</v>
      </c>
      <c r="BD503" s="242" t="str">
        <f t="shared" si="184"/>
        <v>-</v>
      </c>
      <c r="BE503" s="242" t="str">
        <f t="shared" si="185"/>
        <v>-</v>
      </c>
      <c r="BF503" s="242" t="str">
        <f t="shared" si="185"/>
        <v>-</v>
      </c>
      <c r="BG503" s="242" t="str">
        <f t="shared" si="185"/>
        <v>-</v>
      </c>
      <c r="BH503" s="242" t="str">
        <f t="shared" si="185"/>
        <v>-</v>
      </c>
      <c r="BI503" s="242" t="str">
        <f t="shared" si="186"/>
        <v>-</v>
      </c>
      <c r="BJ503" s="242" t="str">
        <f t="shared" si="186"/>
        <v>-</v>
      </c>
      <c r="BK503" s="242" t="str">
        <f t="shared" si="186"/>
        <v>-</v>
      </c>
      <c r="BL503" s="242" t="str">
        <f t="shared" si="186"/>
        <v>-</v>
      </c>
      <c r="BM503" s="245" t="str" cm="1">
        <f t="array" ref="BM503">IFERROR(INDEX($CD$38:$CD$41, $BT503), "-")</f>
        <v>-</v>
      </c>
      <c r="BN503" s="242" t="str" cm="1">
        <f t="array" ref="BN503">IFERROR(INDEX($CD$38:$CD$41, $BS503), "-")</f>
        <v>-</v>
      </c>
      <c r="BO503" s="242">
        <f t="shared" si="187"/>
        <v>0</v>
      </c>
      <c r="BP503" s="242">
        <f t="shared" si="188"/>
        <v>0</v>
      </c>
      <c r="BQ503" s="247" t="str">
        <f t="shared" si="171"/>
        <v>-</v>
      </c>
      <c r="BR503" s="247" t="str">
        <f t="shared" si="172"/>
        <v>-</v>
      </c>
      <c r="BS503" s="247" t="str">
        <f t="shared" si="173"/>
        <v>-</v>
      </c>
      <c r="BT503" s="247" t="str">
        <f t="shared" si="174"/>
        <v>-</v>
      </c>
      <c r="BU503" s="247">
        <f t="shared" si="189"/>
        <v>0</v>
      </c>
      <c r="BV503" s="247" t="str">
        <f t="shared" si="190"/>
        <v>-</v>
      </c>
      <c r="BW503" s="232"/>
      <c r="CF503" s="232"/>
    </row>
    <row r="504" spans="1:84" ht="12.75" customHeight="1" x14ac:dyDescent="0.2">
      <c r="A504" s="240"/>
      <c r="B504" s="228">
        <v>481</v>
      </c>
      <c r="C504" s="137"/>
      <c r="D504" s="65"/>
      <c r="E504" s="241" t="str">
        <f>IF(ISBLANK(D504), "", VLOOKUP(D504, Z!$A$2:$C$4127, 3, FALSE))</f>
        <v/>
      </c>
      <c r="F504" s="138"/>
      <c r="G504" s="120"/>
      <c r="H504" s="120"/>
      <c r="I504" s="120"/>
      <c r="J504" s="120"/>
      <c r="K504" s="139"/>
      <c r="L504" s="168"/>
      <c r="M504" s="139"/>
      <c r="N504" s="139"/>
      <c r="O504" s="242">
        <f t="shared" si="170"/>
        <v>0</v>
      </c>
      <c r="P504" s="139"/>
      <c r="Q504" s="242">
        <f t="shared" si="175"/>
        <v>0</v>
      </c>
      <c r="R504" s="242" t="str">
        <f t="shared" si="176"/>
        <v>-</v>
      </c>
      <c r="S504" s="140"/>
      <c r="T504" s="141"/>
      <c r="U504" s="120"/>
      <c r="V504" s="139"/>
      <c r="W504" s="166"/>
      <c r="X504" s="243">
        <f t="shared" si="177"/>
        <v>0</v>
      </c>
      <c r="Y504" s="140"/>
      <c r="Z504" s="141"/>
      <c r="AA504" s="139"/>
      <c r="AB504" s="120"/>
      <c r="AC504" s="139"/>
      <c r="AD504" s="166"/>
      <c r="AE504" s="243">
        <f t="shared" si="178"/>
        <v>0</v>
      </c>
      <c r="AF504" s="142"/>
      <c r="AG504" s="137"/>
      <c r="AH504" s="65"/>
      <c r="AI504" s="241" t="str">
        <f>IF(ISBLANK(AH504), "", VLOOKUP(AH504, Z!$A$2:$C$4127, 3, FALSE))</f>
        <v/>
      </c>
      <c r="AJ504" s="143"/>
      <c r="AK504" s="244">
        <f t="shared" si="179"/>
        <v>0</v>
      </c>
      <c r="AL504" s="232"/>
      <c r="AM504" s="242">
        <f t="shared" si="180"/>
        <v>0</v>
      </c>
      <c r="AN504" s="228">
        <f>15</f>
        <v>15</v>
      </c>
      <c r="AO504" s="228">
        <v>0.75</v>
      </c>
      <c r="AP504" s="242" t="str">
        <f t="shared" si="181"/>
        <v>-</v>
      </c>
      <c r="AQ504" s="242" t="str">
        <f t="shared" si="182"/>
        <v>-</v>
      </c>
      <c r="AR504" s="245" t="str" cm="1">
        <f t="array" ref="AR504">IF($AM$20="A",
IFERROR(INDEX($BZ$33:$CC$35, $BQ504,), "-"),
IFERROR(INDEX(($BZ$26:$CC$28,$BZ$29:$CC$31), $BQ504, , $BR504), "-"))</f>
        <v>-</v>
      </c>
      <c r="AS504" s="245"/>
      <c r="AT504" s="245"/>
      <c r="AU504" s="245"/>
      <c r="AV504" s="246" t="str" cm="1">
        <f t="array" ref="AV504">IF($AM$20="A",
IFERROR(INDEX($CE$33:$CE$35, $BQ504), "-"),
IFERROR(INDEX(($CE$26:$CE$28, $CE$29:$CE$31), $BQ504, , $BR504), "-"))</f>
        <v>-</v>
      </c>
      <c r="AW504" s="242" t="str">
        <f t="shared" si="183"/>
        <v>-</v>
      </c>
      <c r="AX504" s="242" t="str">
        <f t="shared" si="183"/>
        <v>-</v>
      </c>
      <c r="AY504" s="242" t="str">
        <f t="shared" si="183"/>
        <v>-</v>
      </c>
      <c r="AZ504" s="242" t="str">
        <f t="shared" si="183"/>
        <v>-</v>
      </c>
      <c r="BA504" s="242" t="str">
        <f t="shared" si="184"/>
        <v>-</v>
      </c>
      <c r="BB504" s="242" t="str">
        <f t="shared" si="184"/>
        <v>-</v>
      </c>
      <c r="BC504" s="242" t="str">
        <f t="shared" si="184"/>
        <v>-</v>
      </c>
      <c r="BD504" s="242" t="str">
        <f t="shared" si="184"/>
        <v>-</v>
      </c>
      <c r="BE504" s="242" t="str">
        <f t="shared" si="185"/>
        <v>-</v>
      </c>
      <c r="BF504" s="242" t="str">
        <f t="shared" si="185"/>
        <v>-</v>
      </c>
      <c r="BG504" s="242" t="str">
        <f t="shared" si="185"/>
        <v>-</v>
      </c>
      <c r="BH504" s="242" t="str">
        <f t="shared" si="185"/>
        <v>-</v>
      </c>
      <c r="BI504" s="242" t="str">
        <f t="shared" si="186"/>
        <v>-</v>
      </c>
      <c r="BJ504" s="242" t="str">
        <f t="shared" si="186"/>
        <v>-</v>
      </c>
      <c r="BK504" s="242" t="str">
        <f t="shared" si="186"/>
        <v>-</v>
      </c>
      <c r="BL504" s="242" t="str">
        <f t="shared" si="186"/>
        <v>-</v>
      </c>
      <c r="BM504" s="245" t="str" cm="1">
        <f t="array" ref="BM504">IFERROR(INDEX($CD$38:$CD$41, $BT504), "-")</f>
        <v>-</v>
      </c>
      <c r="BN504" s="242" t="str" cm="1">
        <f t="array" ref="BN504">IFERROR(INDEX($CD$38:$CD$41, $BS504), "-")</f>
        <v>-</v>
      </c>
      <c r="BO504" s="242">
        <f t="shared" si="187"/>
        <v>0</v>
      </c>
      <c r="BP504" s="242">
        <f t="shared" si="188"/>
        <v>0</v>
      </c>
      <c r="BQ504" s="247" t="str">
        <f t="shared" si="171"/>
        <v>-</v>
      </c>
      <c r="BR504" s="247" t="str">
        <f t="shared" si="172"/>
        <v>-</v>
      </c>
      <c r="BS504" s="247" t="str">
        <f t="shared" si="173"/>
        <v>-</v>
      </c>
      <c r="BT504" s="247" t="str">
        <f t="shared" si="174"/>
        <v>-</v>
      </c>
      <c r="BU504" s="247">
        <f t="shared" si="189"/>
        <v>0</v>
      </c>
      <c r="BV504" s="247" t="str">
        <f t="shared" si="190"/>
        <v>-</v>
      </c>
      <c r="BW504" s="232"/>
      <c r="CF504" s="232"/>
    </row>
    <row r="505" spans="1:84" ht="12.75" customHeight="1" x14ac:dyDescent="0.2">
      <c r="A505" s="240"/>
      <c r="B505" s="228">
        <v>482</v>
      </c>
      <c r="C505" s="137"/>
      <c r="D505" s="65"/>
      <c r="E505" s="241" t="str">
        <f>IF(ISBLANK(D505), "", VLOOKUP(D505, Z!$A$2:$C$4127, 3, FALSE))</f>
        <v/>
      </c>
      <c r="F505" s="138"/>
      <c r="G505" s="120"/>
      <c r="H505" s="120"/>
      <c r="I505" s="120"/>
      <c r="J505" s="120"/>
      <c r="K505" s="139"/>
      <c r="L505" s="168"/>
      <c r="M505" s="139"/>
      <c r="N505" s="139"/>
      <c r="O505" s="242">
        <f t="shared" si="170"/>
        <v>0</v>
      </c>
      <c r="P505" s="139"/>
      <c r="Q505" s="242">
        <f t="shared" si="175"/>
        <v>0</v>
      </c>
      <c r="R505" s="242" t="str">
        <f t="shared" si="176"/>
        <v>-</v>
      </c>
      <c r="S505" s="140"/>
      <c r="T505" s="141"/>
      <c r="U505" s="120"/>
      <c r="V505" s="139"/>
      <c r="W505" s="166"/>
      <c r="X505" s="243">
        <f t="shared" si="177"/>
        <v>0</v>
      </c>
      <c r="Y505" s="140"/>
      <c r="Z505" s="141"/>
      <c r="AA505" s="139"/>
      <c r="AB505" s="120"/>
      <c r="AC505" s="139"/>
      <c r="AD505" s="166"/>
      <c r="AE505" s="243">
        <f t="shared" si="178"/>
        <v>0</v>
      </c>
      <c r="AF505" s="142"/>
      <c r="AG505" s="137"/>
      <c r="AH505" s="65"/>
      <c r="AI505" s="241" t="str">
        <f>IF(ISBLANK(AH505), "", VLOOKUP(AH505, Z!$A$2:$C$4127, 3, FALSE))</f>
        <v/>
      </c>
      <c r="AJ505" s="143"/>
      <c r="AK505" s="244">
        <f t="shared" si="179"/>
        <v>0</v>
      </c>
      <c r="AL505" s="232"/>
      <c r="AM505" s="242">
        <f t="shared" si="180"/>
        <v>0</v>
      </c>
      <c r="AN505" s="228">
        <f>15</f>
        <v>15</v>
      </c>
      <c r="AO505" s="228">
        <v>0.75</v>
      </c>
      <c r="AP505" s="242" t="str">
        <f t="shared" si="181"/>
        <v>-</v>
      </c>
      <c r="AQ505" s="242" t="str">
        <f t="shared" si="182"/>
        <v>-</v>
      </c>
      <c r="AR505" s="245" t="str" cm="1">
        <f t="array" ref="AR505">IF($AM$20="A",
IFERROR(INDEX($BZ$33:$CC$35, $BQ505,), "-"),
IFERROR(INDEX(($BZ$26:$CC$28,$BZ$29:$CC$31), $BQ505, , $BR505), "-"))</f>
        <v>-</v>
      </c>
      <c r="AS505" s="245"/>
      <c r="AT505" s="245"/>
      <c r="AU505" s="245"/>
      <c r="AV505" s="246" t="str" cm="1">
        <f t="array" ref="AV505">IF($AM$20="A",
IFERROR(INDEX($CE$33:$CE$35, $BQ505), "-"),
IFERROR(INDEX(($CE$26:$CE$28, $CE$29:$CE$31), $BQ505, , $BR505), "-"))</f>
        <v>-</v>
      </c>
      <c r="AW505" s="242" t="str">
        <f t="shared" si="183"/>
        <v>-</v>
      </c>
      <c r="AX505" s="242" t="str">
        <f t="shared" si="183"/>
        <v>-</v>
      </c>
      <c r="AY505" s="242" t="str">
        <f t="shared" si="183"/>
        <v>-</v>
      </c>
      <c r="AZ505" s="242" t="str">
        <f t="shared" si="183"/>
        <v>-</v>
      </c>
      <c r="BA505" s="242" t="str">
        <f t="shared" si="184"/>
        <v>-</v>
      </c>
      <c r="BB505" s="242" t="str">
        <f t="shared" si="184"/>
        <v>-</v>
      </c>
      <c r="BC505" s="242" t="str">
        <f t="shared" si="184"/>
        <v>-</v>
      </c>
      <c r="BD505" s="242" t="str">
        <f t="shared" si="184"/>
        <v>-</v>
      </c>
      <c r="BE505" s="242" t="str">
        <f t="shared" si="185"/>
        <v>-</v>
      </c>
      <c r="BF505" s="242" t="str">
        <f t="shared" si="185"/>
        <v>-</v>
      </c>
      <c r="BG505" s="242" t="str">
        <f t="shared" si="185"/>
        <v>-</v>
      </c>
      <c r="BH505" s="242" t="str">
        <f t="shared" si="185"/>
        <v>-</v>
      </c>
      <c r="BI505" s="242" t="str">
        <f t="shared" si="186"/>
        <v>-</v>
      </c>
      <c r="BJ505" s="242" t="str">
        <f t="shared" si="186"/>
        <v>-</v>
      </c>
      <c r="BK505" s="242" t="str">
        <f t="shared" si="186"/>
        <v>-</v>
      </c>
      <c r="BL505" s="242" t="str">
        <f t="shared" si="186"/>
        <v>-</v>
      </c>
      <c r="BM505" s="245" t="str" cm="1">
        <f t="array" ref="BM505">IFERROR(INDEX($CD$38:$CD$41, $BT505), "-")</f>
        <v>-</v>
      </c>
      <c r="BN505" s="242" t="str" cm="1">
        <f t="array" ref="BN505">IFERROR(INDEX($CD$38:$CD$41, $BS505), "-")</f>
        <v>-</v>
      </c>
      <c r="BO505" s="242">
        <f t="shared" si="187"/>
        <v>0</v>
      </c>
      <c r="BP505" s="242">
        <f t="shared" si="188"/>
        <v>0</v>
      </c>
      <c r="BQ505" s="247" t="str">
        <f t="shared" si="171"/>
        <v>-</v>
      </c>
      <c r="BR505" s="247" t="str">
        <f t="shared" si="172"/>
        <v>-</v>
      </c>
      <c r="BS505" s="247" t="str">
        <f t="shared" si="173"/>
        <v>-</v>
      </c>
      <c r="BT505" s="247" t="str">
        <f t="shared" si="174"/>
        <v>-</v>
      </c>
      <c r="BU505" s="247">
        <f t="shared" si="189"/>
        <v>0</v>
      </c>
      <c r="BV505" s="247" t="str">
        <f t="shared" si="190"/>
        <v>-</v>
      </c>
      <c r="BW505" s="232"/>
      <c r="CF505" s="232"/>
    </row>
    <row r="506" spans="1:84" ht="12.75" customHeight="1" x14ac:dyDescent="0.2">
      <c r="A506" s="240"/>
      <c r="B506" s="228">
        <v>483</v>
      </c>
      <c r="C506" s="137"/>
      <c r="D506" s="65"/>
      <c r="E506" s="241" t="str">
        <f>IF(ISBLANK(D506), "", VLOOKUP(D506, Z!$A$2:$C$4127, 3, FALSE))</f>
        <v/>
      </c>
      <c r="F506" s="138"/>
      <c r="G506" s="120"/>
      <c r="H506" s="120"/>
      <c r="I506" s="120"/>
      <c r="J506" s="120"/>
      <c r="K506" s="139"/>
      <c r="L506" s="168"/>
      <c r="M506" s="139"/>
      <c r="N506" s="139"/>
      <c r="O506" s="242">
        <f t="shared" si="170"/>
        <v>0</v>
      </c>
      <c r="P506" s="139"/>
      <c r="Q506" s="242">
        <f t="shared" si="175"/>
        <v>0</v>
      </c>
      <c r="R506" s="242" t="str">
        <f t="shared" si="176"/>
        <v>-</v>
      </c>
      <c r="S506" s="140"/>
      <c r="T506" s="141"/>
      <c r="U506" s="120"/>
      <c r="V506" s="139"/>
      <c r="W506" s="166"/>
      <c r="X506" s="243">
        <f t="shared" si="177"/>
        <v>0</v>
      </c>
      <c r="Y506" s="140"/>
      <c r="Z506" s="141"/>
      <c r="AA506" s="139"/>
      <c r="AB506" s="120"/>
      <c r="AC506" s="139"/>
      <c r="AD506" s="166"/>
      <c r="AE506" s="243">
        <f t="shared" si="178"/>
        <v>0</v>
      </c>
      <c r="AF506" s="142"/>
      <c r="AG506" s="137"/>
      <c r="AH506" s="65"/>
      <c r="AI506" s="241" t="str">
        <f>IF(ISBLANK(AH506), "", VLOOKUP(AH506, Z!$A$2:$C$4127, 3, FALSE))</f>
        <v/>
      </c>
      <c r="AJ506" s="143"/>
      <c r="AK506" s="244">
        <f t="shared" si="179"/>
        <v>0</v>
      </c>
      <c r="AL506" s="232"/>
      <c r="AM506" s="242">
        <f t="shared" si="180"/>
        <v>0</v>
      </c>
      <c r="AN506" s="228">
        <f>15</f>
        <v>15</v>
      </c>
      <c r="AO506" s="228">
        <v>0.75</v>
      </c>
      <c r="AP506" s="242" t="str">
        <f t="shared" si="181"/>
        <v>-</v>
      </c>
      <c r="AQ506" s="242" t="str">
        <f t="shared" si="182"/>
        <v>-</v>
      </c>
      <c r="AR506" s="245" t="str" cm="1">
        <f t="array" ref="AR506">IF($AM$20="A",
IFERROR(INDEX($BZ$33:$CC$35, $BQ506,), "-"),
IFERROR(INDEX(($BZ$26:$CC$28,$BZ$29:$CC$31), $BQ506, , $BR506), "-"))</f>
        <v>-</v>
      </c>
      <c r="AS506" s="245"/>
      <c r="AT506" s="245"/>
      <c r="AU506" s="245"/>
      <c r="AV506" s="246" t="str" cm="1">
        <f t="array" ref="AV506">IF($AM$20="A",
IFERROR(INDEX($CE$33:$CE$35, $BQ506), "-"),
IFERROR(INDEX(($CE$26:$CE$28, $CE$29:$CE$31), $BQ506, , $BR506), "-"))</f>
        <v>-</v>
      </c>
      <c r="AW506" s="242" t="str">
        <f t="shared" si="183"/>
        <v>-</v>
      </c>
      <c r="AX506" s="242" t="str">
        <f t="shared" si="183"/>
        <v>-</v>
      </c>
      <c r="AY506" s="242" t="str">
        <f t="shared" si="183"/>
        <v>-</v>
      </c>
      <c r="AZ506" s="242" t="str">
        <f t="shared" si="183"/>
        <v>-</v>
      </c>
      <c r="BA506" s="242" t="str">
        <f t="shared" si="184"/>
        <v>-</v>
      </c>
      <c r="BB506" s="242" t="str">
        <f t="shared" si="184"/>
        <v>-</v>
      </c>
      <c r="BC506" s="242" t="str">
        <f t="shared" si="184"/>
        <v>-</v>
      </c>
      <c r="BD506" s="242" t="str">
        <f t="shared" si="184"/>
        <v>-</v>
      </c>
      <c r="BE506" s="242" t="str">
        <f t="shared" si="185"/>
        <v>-</v>
      </c>
      <c r="BF506" s="242" t="str">
        <f t="shared" si="185"/>
        <v>-</v>
      </c>
      <c r="BG506" s="242" t="str">
        <f t="shared" si="185"/>
        <v>-</v>
      </c>
      <c r="BH506" s="242" t="str">
        <f t="shared" si="185"/>
        <v>-</v>
      </c>
      <c r="BI506" s="242" t="str">
        <f t="shared" si="186"/>
        <v>-</v>
      </c>
      <c r="BJ506" s="242" t="str">
        <f t="shared" si="186"/>
        <v>-</v>
      </c>
      <c r="BK506" s="242" t="str">
        <f t="shared" si="186"/>
        <v>-</v>
      </c>
      <c r="BL506" s="242" t="str">
        <f t="shared" si="186"/>
        <v>-</v>
      </c>
      <c r="BM506" s="245" t="str" cm="1">
        <f t="array" ref="BM506">IFERROR(INDEX($CD$38:$CD$41, $BT506), "-")</f>
        <v>-</v>
      </c>
      <c r="BN506" s="242" t="str" cm="1">
        <f t="array" ref="BN506">IFERROR(INDEX($CD$38:$CD$41, $BS506), "-")</f>
        <v>-</v>
      </c>
      <c r="BO506" s="242">
        <f t="shared" si="187"/>
        <v>0</v>
      </c>
      <c r="BP506" s="242">
        <f t="shared" si="188"/>
        <v>0</v>
      </c>
      <c r="BQ506" s="247" t="str">
        <f t="shared" si="171"/>
        <v>-</v>
      </c>
      <c r="BR506" s="247" t="str">
        <f t="shared" si="172"/>
        <v>-</v>
      </c>
      <c r="BS506" s="247" t="str">
        <f t="shared" si="173"/>
        <v>-</v>
      </c>
      <c r="BT506" s="247" t="str">
        <f t="shared" si="174"/>
        <v>-</v>
      </c>
      <c r="BU506" s="247">
        <f t="shared" si="189"/>
        <v>0</v>
      </c>
      <c r="BV506" s="247" t="str">
        <f t="shared" si="190"/>
        <v>-</v>
      </c>
      <c r="BW506" s="232"/>
      <c r="CF506" s="232"/>
    </row>
    <row r="507" spans="1:84" ht="12.75" customHeight="1" x14ac:dyDescent="0.2">
      <c r="A507" s="240"/>
      <c r="B507" s="228">
        <v>484</v>
      </c>
      <c r="C507" s="137"/>
      <c r="D507" s="65"/>
      <c r="E507" s="241" t="str">
        <f>IF(ISBLANK(D507), "", VLOOKUP(D507, Z!$A$2:$C$4127, 3, FALSE))</f>
        <v/>
      </c>
      <c r="F507" s="138"/>
      <c r="G507" s="120"/>
      <c r="H507" s="120"/>
      <c r="I507" s="120"/>
      <c r="J507" s="120"/>
      <c r="K507" s="139"/>
      <c r="L507" s="168"/>
      <c r="M507" s="139"/>
      <c r="N507" s="139"/>
      <c r="O507" s="242">
        <f t="shared" si="170"/>
        <v>0</v>
      </c>
      <c r="P507" s="139"/>
      <c r="Q507" s="242">
        <f t="shared" si="175"/>
        <v>0</v>
      </c>
      <c r="R507" s="242" t="str">
        <f t="shared" si="176"/>
        <v>-</v>
      </c>
      <c r="S507" s="140"/>
      <c r="T507" s="141"/>
      <c r="U507" s="120"/>
      <c r="V507" s="139"/>
      <c r="W507" s="166"/>
      <c r="X507" s="243">
        <f t="shared" si="177"/>
        <v>0</v>
      </c>
      <c r="Y507" s="140"/>
      <c r="Z507" s="141"/>
      <c r="AA507" s="139"/>
      <c r="AB507" s="120"/>
      <c r="AC507" s="139"/>
      <c r="AD507" s="166"/>
      <c r="AE507" s="243">
        <f t="shared" si="178"/>
        <v>0</v>
      </c>
      <c r="AF507" s="142"/>
      <c r="AG507" s="137"/>
      <c r="AH507" s="65"/>
      <c r="AI507" s="241" t="str">
        <f>IF(ISBLANK(AH507), "", VLOOKUP(AH507, Z!$A$2:$C$4127, 3, FALSE))</f>
        <v/>
      </c>
      <c r="AJ507" s="143"/>
      <c r="AK507" s="244">
        <f t="shared" si="179"/>
        <v>0</v>
      </c>
      <c r="AL507" s="232"/>
      <c r="AM507" s="242">
        <f t="shared" si="180"/>
        <v>0</v>
      </c>
      <c r="AN507" s="228">
        <f>15</f>
        <v>15</v>
      </c>
      <c r="AO507" s="228">
        <v>0.75</v>
      </c>
      <c r="AP507" s="242" t="str">
        <f t="shared" si="181"/>
        <v>-</v>
      </c>
      <c r="AQ507" s="242" t="str">
        <f t="shared" si="182"/>
        <v>-</v>
      </c>
      <c r="AR507" s="245" t="str" cm="1">
        <f t="array" ref="AR507">IF($AM$20="A",
IFERROR(INDEX($BZ$33:$CC$35, $BQ507,), "-"),
IFERROR(INDEX(($BZ$26:$CC$28,$BZ$29:$CC$31), $BQ507, , $BR507), "-"))</f>
        <v>-</v>
      </c>
      <c r="AS507" s="245"/>
      <c r="AT507" s="245"/>
      <c r="AU507" s="245"/>
      <c r="AV507" s="246" t="str" cm="1">
        <f t="array" ref="AV507">IF($AM$20="A",
IFERROR(INDEX($CE$33:$CE$35, $BQ507), "-"),
IFERROR(INDEX(($CE$26:$CE$28, $CE$29:$CE$31), $BQ507, , $BR507), "-"))</f>
        <v>-</v>
      </c>
      <c r="AW507" s="242" t="str">
        <f t="shared" si="183"/>
        <v>-</v>
      </c>
      <c r="AX507" s="242" t="str">
        <f t="shared" si="183"/>
        <v>-</v>
      </c>
      <c r="AY507" s="242" t="str">
        <f t="shared" si="183"/>
        <v>-</v>
      </c>
      <c r="AZ507" s="242" t="str">
        <f t="shared" si="183"/>
        <v>-</v>
      </c>
      <c r="BA507" s="242" t="str">
        <f t="shared" si="184"/>
        <v>-</v>
      </c>
      <c r="BB507" s="242" t="str">
        <f t="shared" si="184"/>
        <v>-</v>
      </c>
      <c r="BC507" s="242" t="str">
        <f t="shared" si="184"/>
        <v>-</v>
      </c>
      <c r="BD507" s="242" t="str">
        <f t="shared" si="184"/>
        <v>-</v>
      </c>
      <c r="BE507" s="242" t="str">
        <f t="shared" si="185"/>
        <v>-</v>
      </c>
      <c r="BF507" s="242" t="str">
        <f t="shared" si="185"/>
        <v>-</v>
      </c>
      <c r="BG507" s="242" t="str">
        <f t="shared" si="185"/>
        <v>-</v>
      </c>
      <c r="BH507" s="242" t="str">
        <f t="shared" si="185"/>
        <v>-</v>
      </c>
      <c r="BI507" s="242" t="str">
        <f t="shared" si="186"/>
        <v>-</v>
      </c>
      <c r="BJ507" s="242" t="str">
        <f t="shared" si="186"/>
        <v>-</v>
      </c>
      <c r="BK507" s="242" t="str">
        <f t="shared" si="186"/>
        <v>-</v>
      </c>
      <c r="BL507" s="242" t="str">
        <f t="shared" si="186"/>
        <v>-</v>
      </c>
      <c r="BM507" s="245" t="str" cm="1">
        <f t="array" ref="BM507">IFERROR(INDEX($CD$38:$CD$41, $BT507), "-")</f>
        <v>-</v>
      </c>
      <c r="BN507" s="242" t="str" cm="1">
        <f t="array" ref="BN507">IFERROR(INDEX($CD$38:$CD$41, $BS507), "-")</f>
        <v>-</v>
      </c>
      <c r="BO507" s="242">
        <f t="shared" si="187"/>
        <v>0</v>
      </c>
      <c r="BP507" s="242">
        <f t="shared" si="188"/>
        <v>0</v>
      </c>
      <c r="BQ507" s="247" t="str">
        <f t="shared" si="171"/>
        <v>-</v>
      </c>
      <c r="BR507" s="247" t="str">
        <f t="shared" si="172"/>
        <v>-</v>
      </c>
      <c r="BS507" s="247" t="str">
        <f t="shared" si="173"/>
        <v>-</v>
      </c>
      <c r="BT507" s="247" t="str">
        <f t="shared" si="174"/>
        <v>-</v>
      </c>
      <c r="BU507" s="247">
        <f t="shared" si="189"/>
        <v>0</v>
      </c>
      <c r="BV507" s="247" t="str">
        <f t="shared" si="190"/>
        <v>-</v>
      </c>
      <c r="BW507" s="232"/>
      <c r="CF507" s="232"/>
    </row>
    <row r="508" spans="1:84" ht="12.75" customHeight="1" x14ac:dyDescent="0.2">
      <c r="A508" s="240"/>
      <c r="B508" s="228">
        <v>485</v>
      </c>
      <c r="C508" s="137"/>
      <c r="D508" s="65"/>
      <c r="E508" s="241" t="str">
        <f>IF(ISBLANK(D508), "", VLOOKUP(D508, Z!$A$2:$C$4127, 3, FALSE))</f>
        <v/>
      </c>
      <c r="F508" s="138"/>
      <c r="G508" s="120"/>
      <c r="H508" s="120"/>
      <c r="I508" s="120"/>
      <c r="J508" s="120"/>
      <c r="K508" s="139"/>
      <c r="L508" s="168"/>
      <c r="M508" s="139"/>
      <c r="N508" s="139"/>
      <c r="O508" s="242">
        <f t="shared" si="170"/>
        <v>0</v>
      </c>
      <c r="P508" s="139"/>
      <c r="Q508" s="242">
        <f t="shared" si="175"/>
        <v>0</v>
      </c>
      <c r="R508" s="242" t="str">
        <f t="shared" si="176"/>
        <v>-</v>
      </c>
      <c r="S508" s="140"/>
      <c r="T508" s="141"/>
      <c r="U508" s="120"/>
      <c r="V508" s="139"/>
      <c r="W508" s="166"/>
      <c r="X508" s="243">
        <f t="shared" si="177"/>
        <v>0</v>
      </c>
      <c r="Y508" s="140"/>
      <c r="Z508" s="141"/>
      <c r="AA508" s="139"/>
      <c r="AB508" s="120"/>
      <c r="AC508" s="139"/>
      <c r="AD508" s="166"/>
      <c r="AE508" s="243">
        <f t="shared" si="178"/>
        <v>0</v>
      </c>
      <c r="AF508" s="142"/>
      <c r="AG508" s="137"/>
      <c r="AH508" s="65"/>
      <c r="AI508" s="241" t="str">
        <f>IF(ISBLANK(AH508), "", VLOOKUP(AH508, Z!$A$2:$C$4127, 3, FALSE))</f>
        <v/>
      </c>
      <c r="AJ508" s="143"/>
      <c r="AK508" s="244">
        <f t="shared" si="179"/>
        <v>0</v>
      </c>
      <c r="AL508" s="232"/>
      <c r="AM508" s="242">
        <f t="shared" si="180"/>
        <v>0</v>
      </c>
      <c r="AN508" s="228">
        <f>15</f>
        <v>15</v>
      </c>
      <c r="AO508" s="228">
        <v>0.75</v>
      </c>
      <c r="AP508" s="242" t="str">
        <f t="shared" si="181"/>
        <v>-</v>
      </c>
      <c r="AQ508" s="242" t="str">
        <f t="shared" si="182"/>
        <v>-</v>
      </c>
      <c r="AR508" s="245" t="str" cm="1">
        <f t="array" ref="AR508">IF($AM$20="A",
IFERROR(INDEX($BZ$33:$CC$35, $BQ508,), "-"),
IFERROR(INDEX(($BZ$26:$CC$28,$BZ$29:$CC$31), $BQ508, , $BR508), "-"))</f>
        <v>-</v>
      </c>
      <c r="AS508" s="245"/>
      <c r="AT508" s="245"/>
      <c r="AU508" s="245"/>
      <c r="AV508" s="246" t="str" cm="1">
        <f t="array" ref="AV508">IF($AM$20="A",
IFERROR(INDEX($CE$33:$CE$35, $BQ508), "-"),
IFERROR(INDEX(($CE$26:$CE$28, $CE$29:$CE$31), $BQ508, , $BR508), "-"))</f>
        <v>-</v>
      </c>
      <c r="AW508" s="242" t="str">
        <f t="shared" si="183"/>
        <v>-</v>
      </c>
      <c r="AX508" s="242" t="str">
        <f t="shared" si="183"/>
        <v>-</v>
      </c>
      <c r="AY508" s="242" t="str">
        <f t="shared" si="183"/>
        <v>-</v>
      </c>
      <c r="AZ508" s="242" t="str">
        <f t="shared" si="183"/>
        <v>-</v>
      </c>
      <c r="BA508" s="242" t="str">
        <f t="shared" si="184"/>
        <v>-</v>
      </c>
      <c r="BB508" s="242" t="str">
        <f t="shared" si="184"/>
        <v>-</v>
      </c>
      <c r="BC508" s="242" t="str">
        <f t="shared" si="184"/>
        <v>-</v>
      </c>
      <c r="BD508" s="242" t="str">
        <f t="shared" si="184"/>
        <v>-</v>
      </c>
      <c r="BE508" s="242" t="str">
        <f t="shared" si="185"/>
        <v>-</v>
      </c>
      <c r="BF508" s="242" t="str">
        <f t="shared" si="185"/>
        <v>-</v>
      </c>
      <c r="BG508" s="242" t="str">
        <f t="shared" si="185"/>
        <v>-</v>
      </c>
      <c r="BH508" s="242" t="str">
        <f t="shared" si="185"/>
        <v>-</v>
      </c>
      <c r="BI508" s="242" t="str">
        <f t="shared" si="186"/>
        <v>-</v>
      </c>
      <c r="BJ508" s="242" t="str">
        <f t="shared" si="186"/>
        <v>-</v>
      </c>
      <c r="BK508" s="242" t="str">
        <f t="shared" si="186"/>
        <v>-</v>
      </c>
      <c r="BL508" s="242" t="str">
        <f t="shared" si="186"/>
        <v>-</v>
      </c>
      <c r="BM508" s="245" t="str" cm="1">
        <f t="array" ref="BM508">IFERROR(INDEX($CD$38:$CD$41, $BT508), "-")</f>
        <v>-</v>
      </c>
      <c r="BN508" s="242" t="str" cm="1">
        <f t="array" ref="BN508">IFERROR(INDEX($CD$38:$CD$41, $BS508), "-")</f>
        <v>-</v>
      </c>
      <c r="BO508" s="242">
        <f t="shared" si="187"/>
        <v>0</v>
      </c>
      <c r="BP508" s="242">
        <f t="shared" si="188"/>
        <v>0</v>
      </c>
      <c r="BQ508" s="247" t="str">
        <f t="shared" si="171"/>
        <v>-</v>
      </c>
      <c r="BR508" s="247" t="str">
        <f t="shared" si="172"/>
        <v>-</v>
      </c>
      <c r="BS508" s="247" t="str">
        <f t="shared" si="173"/>
        <v>-</v>
      </c>
      <c r="BT508" s="247" t="str">
        <f t="shared" si="174"/>
        <v>-</v>
      </c>
      <c r="BU508" s="247">
        <f t="shared" si="189"/>
        <v>0</v>
      </c>
      <c r="BV508" s="247" t="str">
        <f t="shared" si="190"/>
        <v>-</v>
      </c>
      <c r="BW508" s="232"/>
      <c r="CF508" s="232"/>
    </row>
    <row r="509" spans="1:84" ht="12.75" customHeight="1" x14ac:dyDescent="0.2">
      <c r="A509" s="240"/>
      <c r="B509" s="228">
        <v>486</v>
      </c>
      <c r="C509" s="137"/>
      <c r="D509" s="65"/>
      <c r="E509" s="241" t="str">
        <f>IF(ISBLANK(D509), "", VLOOKUP(D509, Z!$A$2:$C$4127, 3, FALSE))</f>
        <v/>
      </c>
      <c r="F509" s="138"/>
      <c r="G509" s="120"/>
      <c r="H509" s="120"/>
      <c r="I509" s="120"/>
      <c r="J509" s="120"/>
      <c r="K509" s="139"/>
      <c r="L509" s="168"/>
      <c r="M509" s="139"/>
      <c r="N509" s="139"/>
      <c r="O509" s="242">
        <f t="shared" si="170"/>
        <v>0</v>
      </c>
      <c r="P509" s="139"/>
      <c r="Q509" s="242">
        <f t="shared" si="175"/>
        <v>0</v>
      </c>
      <c r="R509" s="242" t="str">
        <f t="shared" si="176"/>
        <v>-</v>
      </c>
      <c r="S509" s="140"/>
      <c r="T509" s="141"/>
      <c r="U509" s="120"/>
      <c r="V509" s="139"/>
      <c r="W509" s="166"/>
      <c r="X509" s="243">
        <f t="shared" si="177"/>
        <v>0</v>
      </c>
      <c r="Y509" s="140"/>
      <c r="Z509" s="141"/>
      <c r="AA509" s="139"/>
      <c r="AB509" s="120"/>
      <c r="AC509" s="139"/>
      <c r="AD509" s="166"/>
      <c r="AE509" s="243">
        <f t="shared" si="178"/>
        <v>0</v>
      </c>
      <c r="AF509" s="142"/>
      <c r="AG509" s="137"/>
      <c r="AH509" s="65"/>
      <c r="AI509" s="241" t="str">
        <f>IF(ISBLANK(AH509), "", VLOOKUP(AH509, Z!$A$2:$C$4127, 3, FALSE))</f>
        <v/>
      </c>
      <c r="AJ509" s="143"/>
      <c r="AK509" s="244">
        <f t="shared" si="179"/>
        <v>0</v>
      </c>
      <c r="AL509" s="232"/>
      <c r="AM509" s="242">
        <f t="shared" si="180"/>
        <v>0</v>
      </c>
      <c r="AN509" s="228">
        <f>15</f>
        <v>15</v>
      </c>
      <c r="AO509" s="228">
        <v>0.75</v>
      </c>
      <c r="AP509" s="242" t="str">
        <f t="shared" si="181"/>
        <v>-</v>
      </c>
      <c r="AQ509" s="242" t="str">
        <f t="shared" si="182"/>
        <v>-</v>
      </c>
      <c r="AR509" s="245" t="str" cm="1">
        <f t="array" ref="AR509">IF($AM$20="A",
IFERROR(INDEX($BZ$33:$CC$35, $BQ509,), "-"),
IFERROR(INDEX(($BZ$26:$CC$28,$BZ$29:$CC$31), $BQ509, , $BR509), "-"))</f>
        <v>-</v>
      </c>
      <c r="AS509" s="245"/>
      <c r="AT509" s="245"/>
      <c r="AU509" s="245"/>
      <c r="AV509" s="246" t="str" cm="1">
        <f t="array" ref="AV509">IF($AM$20="A",
IFERROR(INDEX($CE$33:$CE$35, $BQ509), "-"),
IFERROR(INDEX(($CE$26:$CE$28, $CE$29:$CE$31), $BQ509, , $BR509), "-"))</f>
        <v>-</v>
      </c>
      <c r="AW509" s="242" t="str">
        <f t="shared" si="183"/>
        <v>-</v>
      </c>
      <c r="AX509" s="242" t="str">
        <f t="shared" si="183"/>
        <v>-</v>
      </c>
      <c r="AY509" s="242" t="str">
        <f t="shared" si="183"/>
        <v>-</v>
      </c>
      <c r="AZ509" s="242" t="str">
        <f t="shared" si="183"/>
        <v>-</v>
      </c>
      <c r="BA509" s="242" t="str">
        <f t="shared" si="184"/>
        <v>-</v>
      </c>
      <c r="BB509" s="242" t="str">
        <f t="shared" si="184"/>
        <v>-</v>
      </c>
      <c r="BC509" s="242" t="str">
        <f t="shared" si="184"/>
        <v>-</v>
      </c>
      <c r="BD509" s="242" t="str">
        <f t="shared" si="184"/>
        <v>-</v>
      </c>
      <c r="BE509" s="242" t="str">
        <f t="shared" si="185"/>
        <v>-</v>
      </c>
      <c r="BF509" s="242" t="str">
        <f t="shared" si="185"/>
        <v>-</v>
      </c>
      <c r="BG509" s="242" t="str">
        <f t="shared" si="185"/>
        <v>-</v>
      </c>
      <c r="BH509" s="242" t="str">
        <f t="shared" si="185"/>
        <v>-</v>
      </c>
      <c r="BI509" s="242" t="str">
        <f t="shared" si="186"/>
        <v>-</v>
      </c>
      <c r="BJ509" s="242" t="str">
        <f t="shared" si="186"/>
        <v>-</v>
      </c>
      <c r="BK509" s="242" t="str">
        <f t="shared" si="186"/>
        <v>-</v>
      </c>
      <c r="BL509" s="242" t="str">
        <f t="shared" si="186"/>
        <v>-</v>
      </c>
      <c r="BM509" s="245" t="str" cm="1">
        <f t="array" ref="BM509">IFERROR(INDEX($CD$38:$CD$41, $BT509), "-")</f>
        <v>-</v>
      </c>
      <c r="BN509" s="242" t="str" cm="1">
        <f t="array" ref="BN509">IFERROR(INDEX($CD$38:$CD$41, $BS509), "-")</f>
        <v>-</v>
      </c>
      <c r="BO509" s="242">
        <f t="shared" si="187"/>
        <v>0</v>
      </c>
      <c r="BP509" s="242">
        <f t="shared" si="188"/>
        <v>0</v>
      </c>
      <c r="BQ509" s="247" t="str">
        <f t="shared" si="171"/>
        <v>-</v>
      </c>
      <c r="BR509" s="247" t="str">
        <f t="shared" si="172"/>
        <v>-</v>
      </c>
      <c r="BS509" s="247" t="str">
        <f t="shared" si="173"/>
        <v>-</v>
      </c>
      <c r="BT509" s="247" t="str">
        <f t="shared" si="174"/>
        <v>-</v>
      </c>
      <c r="BU509" s="247">
        <f t="shared" si="189"/>
        <v>0</v>
      </c>
      <c r="BV509" s="247" t="str">
        <f t="shared" si="190"/>
        <v>-</v>
      </c>
      <c r="BW509" s="232"/>
      <c r="CF509" s="232"/>
    </row>
    <row r="510" spans="1:84" ht="12.75" customHeight="1" x14ac:dyDescent="0.2">
      <c r="A510" s="240"/>
      <c r="B510" s="228">
        <v>487</v>
      </c>
      <c r="C510" s="137"/>
      <c r="D510" s="65"/>
      <c r="E510" s="241" t="str">
        <f>IF(ISBLANK(D510), "", VLOOKUP(D510, Z!$A$2:$C$4127, 3, FALSE))</f>
        <v/>
      </c>
      <c r="F510" s="138"/>
      <c r="G510" s="120"/>
      <c r="H510" s="120"/>
      <c r="I510" s="120"/>
      <c r="J510" s="120"/>
      <c r="K510" s="139"/>
      <c r="L510" s="168"/>
      <c r="M510" s="139"/>
      <c r="N510" s="139"/>
      <c r="O510" s="242">
        <f t="shared" si="170"/>
        <v>0</v>
      </c>
      <c r="P510" s="139"/>
      <c r="Q510" s="242">
        <f t="shared" si="175"/>
        <v>0</v>
      </c>
      <c r="R510" s="242" t="str">
        <f t="shared" si="176"/>
        <v>-</v>
      </c>
      <c r="S510" s="140"/>
      <c r="T510" s="141"/>
      <c r="U510" s="120"/>
      <c r="V510" s="139"/>
      <c r="W510" s="166"/>
      <c r="X510" s="243">
        <f t="shared" si="177"/>
        <v>0</v>
      </c>
      <c r="Y510" s="140"/>
      <c r="Z510" s="141"/>
      <c r="AA510" s="139"/>
      <c r="AB510" s="120"/>
      <c r="AC510" s="139"/>
      <c r="AD510" s="166"/>
      <c r="AE510" s="243">
        <f t="shared" si="178"/>
        <v>0</v>
      </c>
      <c r="AF510" s="142"/>
      <c r="AG510" s="137"/>
      <c r="AH510" s="65"/>
      <c r="AI510" s="241" t="str">
        <f>IF(ISBLANK(AH510), "", VLOOKUP(AH510, Z!$A$2:$C$4127, 3, FALSE))</f>
        <v/>
      </c>
      <c r="AJ510" s="143"/>
      <c r="AK510" s="244">
        <f t="shared" si="179"/>
        <v>0</v>
      </c>
      <c r="AL510" s="232"/>
      <c r="AM510" s="242">
        <f t="shared" si="180"/>
        <v>0</v>
      </c>
      <c r="AN510" s="228">
        <f>15</f>
        <v>15</v>
      </c>
      <c r="AO510" s="228">
        <v>0.75</v>
      </c>
      <c r="AP510" s="242" t="str">
        <f t="shared" si="181"/>
        <v>-</v>
      </c>
      <c r="AQ510" s="242" t="str">
        <f t="shared" si="182"/>
        <v>-</v>
      </c>
      <c r="AR510" s="245" t="str" cm="1">
        <f t="array" ref="AR510">IF($AM$20="A",
IFERROR(INDEX($BZ$33:$CC$35, $BQ510,), "-"),
IFERROR(INDEX(($BZ$26:$CC$28,$BZ$29:$CC$31), $BQ510, , $BR510), "-"))</f>
        <v>-</v>
      </c>
      <c r="AS510" s="245"/>
      <c r="AT510" s="245"/>
      <c r="AU510" s="245"/>
      <c r="AV510" s="246" t="str" cm="1">
        <f t="array" ref="AV510">IF($AM$20="A",
IFERROR(INDEX($CE$33:$CE$35, $BQ510), "-"),
IFERROR(INDEX(($CE$26:$CE$28, $CE$29:$CE$31), $BQ510, , $BR510), "-"))</f>
        <v>-</v>
      </c>
      <c r="AW510" s="242" t="str">
        <f t="shared" si="183"/>
        <v>-</v>
      </c>
      <c r="AX510" s="242" t="str">
        <f t="shared" si="183"/>
        <v>-</v>
      </c>
      <c r="AY510" s="242" t="str">
        <f t="shared" si="183"/>
        <v>-</v>
      </c>
      <c r="AZ510" s="242" t="str">
        <f t="shared" si="183"/>
        <v>-</v>
      </c>
      <c r="BA510" s="242" t="str">
        <f t="shared" si="184"/>
        <v>-</v>
      </c>
      <c r="BB510" s="242" t="str">
        <f t="shared" si="184"/>
        <v>-</v>
      </c>
      <c r="BC510" s="242" t="str">
        <f t="shared" si="184"/>
        <v>-</v>
      </c>
      <c r="BD510" s="242" t="str">
        <f t="shared" si="184"/>
        <v>-</v>
      </c>
      <c r="BE510" s="242" t="str">
        <f t="shared" si="185"/>
        <v>-</v>
      </c>
      <c r="BF510" s="242" t="str">
        <f t="shared" si="185"/>
        <v>-</v>
      </c>
      <c r="BG510" s="242" t="str">
        <f t="shared" si="185"/>
        <v>-</v>
      </c>
      <c r="BH510" s="242" t="str">
        <f t="shared" si="185"/>
        <v>-</v>
      </c>
      <c r="BI510" s="242" t="str">
        <f t="shared" si="186"/>
        <v>-</v>
      </c>
      <c r="BJ510" s="242" t="str">
        <f t="shared" si="186"/>
        <v>-</v>
      </c>
      <c r="BK510" s="242" t="str">
        <f t="shared" si="186"/>
        <v>-</v>
      </c>
      <c r="BL510" s="242" t="str">
        <f t="shared" si="186"/>
        <v>-</v>
      </c>
      <c r="BM510" s="245" t="str" cm="1">
        <f t="array" ref="BM510">IFERROR(INDEX($CD$38:$CD$41, $BT510), "-")</f>
        <v>-</v>
      </c>
      <c r="BN510" s="242" t="str" cm="1">
        <f t="array" ref="BN510">IFERROR(INDEX($CD$38:$CD$41, $BS510), "-")</f>
        <v>-</v>
      </c>
      <c r="BO510" s="242">
        <f t="shared" si="187"/>
        <v>0</v>
      </c>
      <c r="BP510" s="242">
        <f t="shared" si="188"/>
        <v>0</v>
      </c>
      <c r="BQ510" s="247" t="str">
        <f t="shared" si="171"/>
        <v>-</v>
      </c>
      <c r="BR510" s="247" t="str">
        <f t="shared" si="172"/>
        <v>-</v>
      </c>
      <c r="BS510" s="247" t="str">
        <f t="shared" si="173"/>
        <v>-</v>
      </c>
      <c r="BT510" s="247" t="str">
        <f t="shared" si="174"/>
        <v>-</v>
      </c>
      <c r="BU510" s="247">
        <f t="shared" si="189"/>
        <v>0</v>
      </c>
      <c r="BV510" s="247" t="str">
        <f t="shared" si="190"/>
        <v>-</v>
      </c>
      <c r="BW510" s="232"/>
      <c r="CF510" s="232"/>
    </row>
    <row r="511" spans="1:84" ht="12.75" customHeight="1" x14ac:dyDescent="0.2">
      <c r="A511" s="240"/>
      <c r="B511" s="228">
        <v>488</v>
      </c>
      <c r="C511" s="137"/>
      <c r="D511" s="65"/>
      <c r="E511" s="241" t="str">
        <f>IF(ISBLANK(D511), "", VLOOKUP(D511, Z!$A$2:$C$4127, 3, FALSE))</f>
        <v/>
      </c>
      <c r="F511" s="138"/>
      <c r="G511" s="120"/>
      <c r="H511" s="120"/>
      <c r="I511" s="120"/>
      <c r="J511" s="120"/>
      <c r="K511" s="139"/>
      <c r="L511" s="168"/>
      <c r="M511" s="139"/>
      <c r="N511" s="139"/>
      <c r="O511" s="242">
        <f t="shared" si="170"/>
        <v>0</v>
      </c>
      <c r="P511" s="139"/>
      <c r="Q511" s="242">
        <f t="shared" si="175"/>
        <v>0</v>
      </c>
      <c r="R511" s="242" t="str">
        <f t="shared" si="176"/>
        <v>-</v>
      </c>
      <c r="S511" s="140"/>
      <c r="T511" s="141"/>
      <c r="U511" s="120"/>
      <c r="V511" s="139"/>
      <c r="W511" s="166"/>
      <c r="X511" s="243">
        <f t="shared" si="177"/>
        <v>0</v>
      </c>
      <c r="Y511" s="140"/>
      <c r="Z511" s="141"/>
      <c r="AA511" s="139"/>
      <c r="AB511" s="120"/>
      <c r="AC511" s="139"/>
      <c r="AD511" s="166"/>
      <c r="AE511" s="243">
        <f t="shared" si="178"/>
        <v>0</v>
      </c>
      <c r="AF511" s="142"/>
      <c r="AG511" s="137"/>
      <c r="AH511" s="65"/>
      <c r="AI511" s="241" t="str">
        <f>IF(ISBLANK(AH511), "", VLOOKUP(AH511, Z!$A$2:$C$4127, 3, FALSE))</f>
        <v/>
      </c>
      <c r="AJ511" s="143"/>
      <c r="AK511" s="244">
        <f t="shared" si="179"/>
        <v>0</v>
      </c>
      <c r="AL511" s="232"/>
      <c r="AM511" s="242">
        <f t="shared" si="180"/>
        <v>0</v>
      </c>
      <c r="AN511" s="228">
        <f>15</f>
        <v>15</v>
      </c>
      <c r="AO511" s="228">
        <v>0.75</v>
      </c>
      <c r="AP511" s="242" t="str">
        <f t="shared" si="181"/>
        <v>-</v>
      </c>
      <c r="AQ511" s="242" t="str">
        <f t="shared" si="182"/>
        <v>-</v>
      </c>
      <c r="AR511" s="245" t="str" cm="1">
        <f t="array" ref="AR511">IF($AM$20="A",
IFERROR(INDEX($BZ$33:$CC$35, $BQ511,), "-"),
IFERROR(INDEX(($BZ$26:$CC$28,$BZ$29:$CC$31), $BQ511, , $BR511), "-"))</f>
        <v>-</v>
      </c>
      <c r="AS511" s="245"/>
      <c r="AT511" s="245"/>
      <c r="AU511" s="245"/>
      <c r="AV511" s="246" t="str" cm="1">
        <f t="array" ref="AV511">IF($AM$20="A",
IFERROR(INDEX($CE$33:$CE$35, $BQ511), "-"),
IFERROR(INDEX(($CE$26:$CE$28, $CE$29:$CE$31), $BQ511, , $BR511), "-"))</f>
        <v>-</v>
      </c>
      <c r="AW511" s="242" t="str">
        <f t="shared" si="183"/>
        <v>-</v>
      </c>
      <c r="AX511" s="242" t="str">
        <f t="shared" si="183"/>
        <v>-</v>
      </c>
      <c r="AY511" s="242" t="str">
        <f t="shared" si="183"/>
        <v>-</v>
      </c>
      <c r="AZ511" s="242" t="str">
        <f t="shared" si="183"/>
        <v>-</v>
      </c>
      <c r="BA511" s="242" t="str">
        <f t="shared" si="184"/>
        <v>-</v>
      </c>
      <c r="BB511" s="242" t="str">
        <f t="shared" si="184"/>
        <v>-</v>
      </c>
      <c r="BC511" s="242" t="str">
        <f t="shared" si="184"/>
        <v>-</v>
      </c>
      <c r="BD511" s="242" t="str">
        <f t="shared" si="184"/>
        <v>-</v>
      </c>
      <c r="BE511" s="242" t="str">
        <f t="shared" si="185"/>
        <v>-</v>
      </c>
      <c r="BF511" s="242" t="str">
        <f t="shared" si="185"/>
        <v>-</v>
      </c>
      <c r="BG511" s="242" t="str">
        <f t="shared" si="185"/>
        <v>-</v>
      </c>
      <c r="BH511" s="242" t="str">
        <f t="shared" si="185"/>
        <v>-</v>
      </c>
      <c r="BI511" s="242" t="str">
        <f t="shared" si="186"/>
        <v>-</v>
      </c>
      <c r="BJ511" s="242" t="str">
        <f t="shared" si="186"/>
        <v>-</v>
      </c>
      <c r="BK511" s="242" t="str">
        <f t="shared" si="186"/>
        <v>-</v>
      </c>
      <c r="BL511" s="242" t="str">
        <f t="shared" si="186"/>
        <v>-</v>
      </c>
      <c r="BM511" s="245" t="str" cm="1">
        <f t="array" ref="BM511">IFERROR(INDEX($CD$38:$CD$41, $BT511), "-")</f>
        <v>-</v>
      </c>
      <c r="BN511" s="242" t="str" cm="1">
        <f t="array" ref="BN511">IFERROR(INDEX($CD$38:$CD$41, $BS511), "-")</f>
        <v>-</v>
      </c>
      <c r="BO511" s="242">
        <f t="shared" si="187"/>
        <v>0</v>
      </c>
      <c r="BP511" s="242">
        <f t="shared" si="188"/>
        <v>0</v>
      </c>
      <c r="BQ511" s="247" t="str">
        <f t="shared" si="171"/>
        <v>-</v>
      </c>
      <c r="BR511" s="247" t="str">
        <f t="shared" si="172"/>
        <v>-</v>
      </c>
      <c r="BS511" s="247" t="str">
        <f t="shared" si="173"/>
        <v>-</v>
      </c>
      <c r="BT511" s="247" t="str">
        <f t="shared" si="174"/>
        <v>-</v>
      </c>
      <c r="BU511" s="247">
        <f t="shared" si="189"/>
        <v>0</v>
      </c>
      <c r="BV511" s="247" t="str">
        <f t="shared" si="190"/>
        <v>-</v>
      </c>
      <c r="BW511" s="232"/>
      <c r="CF511" s="232"/>
    </row>
    <row r="512" spans="1:84" ht="12.75" customHeight="1" x14ac:dyDescent="0.2">
      <c r="A512" s="240"/>
      <c r="B512" s="228">
        <v>489</v>
      </c>
      <c r="C512" s="137"/>
      <c r="D512" s="65"/>
      <c r="E512" s="241" t="str">
        <f>IF(ISBLANK(D512), "", VLOOKUP(D512, Z!$A$2:$C$4127, 3, FALSE))</f>
        <v/>
      </c>
      <c r="F512" s="138"/>
      <c r="G512" s="120"/>
      <c r="H512" s="120"/>
      <c r="I512" s="120"/>
      <c r="J512" s="120"/>
      <c r="K512" s="139"/>
      <c r="L512" s="168"/>
      <c r="M512" s="139"/>
      <c r="N512" s="139"/>
      <c r="O512" s="242">
        <f t="shared" si="170"/>
        <v>0</v>
      </c>
      <c r="P512" s="139"/>
      <c r="Q512" s="242">
        <f t="shared" si="175"/>
        <v>0</v>
      </c>
      <c r="R512" s="242" t="str">
        <f t="shared" si="176"/>
        <v>-</v>
      </c>
      <c r="S512" s="140"/>
      <c r="T512" s="141"/>
      <c r="U512" s="120"/>
      <c r="V512" s="139"/>
      <c r="W512" s="166"/>
      <c r="X512" s="243">
        <f t="shared" si="177"/>
        <v>0</v>
      </c>
      <c r="Y512" s="140"/>
      <c r="Z512" s="141"/>
      <c r="AA512" s="139"/>
      <c r="AB512" s="120"/>
      <c r="AC512" s="139"/>
      <c r="AD512" s="166"/>
      <c r="AE512" s="243">
        <f t="shared" si="178"/>
        <v>0</v>
      </c>
      <c r="AF512" s="142"/>
      <c r="AG512" s="137"/>
      <c r="AH512" s="65"/>
      <c r="AI512" s="241" t="str">
        <f>IF(ISBLANK(AH512), "", VLOOKUP(AH512, Z!$A$2:$C$4127, 3, FALSE))</f>
        <v/>
      </c>
      <c r="AJ512" s="143"/>
      <c r="AK512" s="244">
        <f t="shared" si="179"/>
        <v>0</v>
      </c>
      <c r="AL512" s="232"/>
      <c r="AM512" s="242">
        <f t="shared" si="180"/>
        <v>0</v>
      </c>
      <c r="AN512" s="228">
        <f>15</f>
        <v>15</v>
      </c>
      <c r="AO512" s="228">
        <v>0.75</v>
      </c>
      <c r="AP512" s="242" t="str">
        <f t="shared" si="181"/>
        <v>-</v>
      </c>
      <c r="AQ512" s="242" t="str">
        <f t="shared" si="182"/>
        <v>-</v>
      </c>
      <c r="AR512" s="245" t="str" cm="1">
        <f t="array" ref="AR512">IF($AM$20="A",
IFERROR(INDEX($BZ$33:$CC$35, $BQ512,), "-"),
IFERROR(INDEX(($BZ$26:$CC$28,$BZ$29:$CC$31), $BQ512, , $BR512), "-"))</f>
        <v>-</v>
      </c>
      <c r="AS512" s="245"/>
      <c r="AT512" s="245"/>
      <c r="AU512" s="245"/>
      <c r="AV512" s="246" t="str" cm="1">
        <f t="array" ref="AV512">IF($AM$20="A",
IFERROR(INDEX($CE$33:$CE$35, $BQ512), "-"),
IFERROR(INDEX(($CE$26:$CE$28, $CE$29:$CE$31), $BQ512, , $BR512), "-"))</f>
        <v>-</v>
      </c>
      <c r="AW512" s="242" t="str">
        <f t="shared" si="183"/>
        <v>-</v>
      </c>
      <c r="AX512" s="242" t="str">
        <f t="shared" si="183"/>
        <v>-</v>
      </c>
      <c r="AY512" s="242" t="str">
        <f t="shared" si="183"/>
        <v>-</v>
      </c>
      <c r="AZ512" s="242" t="str">
        <f t="shared" si="183"/>
        <v>-</v>
      </c>
      <c r="BA512" s="242" t="str">
        <f t="shared" si="184"/>
        <v>-</v>
      </c>
      <c r="BB512" s="242" t="str">
        <f t="shared" si="184"/>
        <v>-</v>
      </c>
      <c r="BC512" s="242" t="str">
        <f t="shared" si="184"/>
        <v>-</v>
      </c>
      <c r="BD512" s="242" t="str">
        <f t="shared" si="184"/>
        <v>-</v>
      </c>
      <c r="BE512" s="242" t="str">
        <f t="shared" si="185"/>
        <v>-</v>
      </c>
      <c r="BF512" s="242" t="str">
        <f t="shared" si="185"/>
        <v>-</v>
      </c>
      <c r="BG512" s="242" t="str">
        <f t="shared" si="185"/>
        <v>-</v>
      </c>
      <c r="BH512" s="242" t="str">
        <f t="shared" si="185"/>
        <v>-</v>
      </c>
      <c r="BI512" s="242" t="str">
        <f t="shared" si="186"/>
        <v>-</v>
      </c>
      <c r="BJ512" s="242" t="str">
        <f t="shared" si="186"/>
        <v>-</v>
      </c>
      <c r="BK512" s="242" t="str">
        <f t="shared" si="186"/>
        <v>-</v>
      </c>
      <c r="BL512" s="242" t="str">
        <f t="shared" si="186"/>
        <v>-</v>
      </c>
      <c r="BM512" s="245" t="str" cm="1">
        <f t="array" ref="BM512">IFERROR(INDEX($CD$38:$CD$41, $BT512), "-")</f>
        <v>-</v>
      </c>
      <c r="BN512" s="242" t="str" cm="1">
        <f t="array" ref="BN512">IFERROR(INDEX($CD$38:$CD$41, $BS512), "-")</f>
        <v>-</v>
      </c>
      <c r="BO512" s="242">
        <f t="shared" si="187"/>
        <v>0</v>
      </c>
      <c r="BP512" s="242">
        <f t="shared" si="188"/>
        <v>0</v>
      </c>
      <c r="BQ512" s="247" t="str">
        <f t="shared" si="171"/>
        <v>-</v>
      </c>
      <c r="BR512" s="247" t="str">
        <f t="shared" si="172"/>
        <v>-</v>
      </c>
      <c r="BS512" s="247" t="str">
        <f t="shared" si="173"/>
        <v>-</v>
      </c>
      <c r="BT512" s="247" t="str">
        <f t="shared" si="174"/>
        <v>-</v>
      </c>
      <c r="BU512" s="247">
        <f t="shared" si="189"/>
        <v>0</v>
      </c>
      <c r="BV512" s="247" t="str">
        <f t="shared" si="190"/>
        <v>-</v>
      </c>
      <c r="BW512" s="232"/>
      <c r="CF512" s="232"/>
    </row>
    <row r="513" spans="1:84" ht="12.75" customHeight="1" x14ac:dyDescent="0.2">
      <c r="A513" s="240"/>
      <c r="B513" s="228">
        <v>490</v>
      </c>
      <c r="C513" s="137"/>
      <c r="D513" s="65"/>
      <c r="E513" s="241" t="str">
        <f>IF(ISBLANK(D513), "", VLOOKUP(D513, Z!$A$2:$C$4127, 3, FALSE))</f>
        <v/>
      </c>
      <c r="F513" s="138"/>
      <c r="G513" s="120"/>
      <c r="H513" s="120"/>
      <c r="I513" s="120"/>
      <c r="J513" s="120"/>
      <c r="K513" s="139"/>
      <c r="L513" s="168"/>
      <c r="M513" s="139"/>
      <c r="N513" s="139"/>
      <c r="O513" s="242">
        <f t="shared" si="170"/>
        <v>0</v>
      </c>
      <c r="P513" s="139"/>
      <c r="Q513" s="242">
        <f t="shared" si="175"/>
        <v>0</v>
      </c>
      <c r="R513" s="242" t="str">
        <f t="shared" si="176"/>
        <v>-</v>
      </c>
      <c r="S513" s="140"/>
      <c r="T513" s="141"/>
      <c r="U513" s="120"/>
      <c r="V513" s="139"/>
      <c r="W513" s="166"/>
      <c r="X513" s="243">
        <f t="shared" si="177"/>
        <v>0</v>
      </c>
      <c r="Y513" s="140"/>
      <c r="Z513" s="141"/>
      <c r="AA513" s="139"/>
      <c r="AB513" s="120"/>
      <c r="AC513" s="139"/>
      <c r="AD513" s="166"/>
      <c r="AE513" s="243">
        <f t="shared" si="178"/>
        <v>0</v>
      </c>
      <c r="AF513" s="142"/>
      <c r="AG513" s="137"/>
      <c r="AH513" s="65"/>
      <c r="AI513" s="241" t="str">
        <f>IF(ISBLANK(AH513), "", VLOOKUP(AH513, Z!$A$2:$C$4127, 3, FALSE))</f>
        <v/>
      </c>
      <c r="AJ513" s="143"/>
      <c r="AK513" s="244">
        <f t="shared" si="179"/>
        <v>0</v>
      </c>
      <c r="AL513" s="232"/>
      <c r="AM513" s="242">
        <f t="shared" si="180"/>
        <v>0</v>
      </c>
      <c r="AN513" s="228">
        <f>15</f>
        <v>15</v>
      </c>
      <c r="AO513" s="228">
        <v>0.75</v>
      </c>
      <c r="AP513" s="242" t="str">
        <f t="shared" si="181"/>
        <v>-</v>
      </c>
      <c r="AQ513" s="242" t="str">
        <f t="shared" si="182"/>
        <v>-</v>
      </c>
      <c r="AR513" s="245" t="str" cm="1">
        <f t="array" ref="AR513">IF($AM$20="A",
IFERROR(INDEX($BZ$33:$CC$35, $BQ513,), "-"),
IFERROR(INDEX(($BZ$26:$CC$28,$BZ$29:$CC$31), $BQ513, , $BR513), "-"))</f>
        <v>-</v>
      </c>
      <c r="AS513" s="245"/>
      <c r="AT513" s="245"/>
      <c r="AU513" s="245"/>
      <c r="AV513" s="246" t="str" cm="1">
        <f t="array" ref="AV513">IF($AM$20="A",
IFERROR(INDEX($CE$33:$CE$35, $BQ513), "-"),
IFERROR(INDEX(($CE$26:$CE$28, $CE$29:$CE$31), $BQ513, , $BR513), "-"))</f>
        <v>-</v>
      </c>
      <c r="AW513" s="242" t="str">
        <f t="shared" si="183"/>
        <v>-</v>
      </c>
      <c r="AX513" s="242" t="str">
        <f t="shared" si="183"/>
        <v>-</v>
      </c>
      <c r="AY513" s="242" t="str">
        <f t="shared" si="183"/>
        <v>-</v>
      </c>
      <c r="AZ513" s="242" t="str">
        <f t="shared" si="183"/>
        <v>-</v>
      </c>
      <c r="BA513" s="242" t="str">
        <f t="shared" si="184"/>
        <v>-</v>
      </c>
      <c r="BB513" s="242" t="str">
        <f t="shared" si="184"/>
        <v>-</v>
      </c>
      <c r="BC513" s="242" t="str">
        <f t="shared" si="184"/>
        <v>-</v>
      </c>
      <c r="BD513" s="242" t="str">
        <f t="shared" si="184"/>
        <v>-</v>
      </c>
      <c r="BE513" s="242" t="str">
        <f t="shared" si="185"/>
        <v>-</v>
      </c>
      <c r="BF513" s="242" t="str">
        <f t="shared" si="185"/>
        <v>-</v>
      </c>
      <c r="BG513" s="242" t="str">
        <f t="shared" si="185"/>
        <v>-</v>
      </c>
      <c r="BH513" s="242" t="str">
        <f t="shared" si="185"/>
        <v>-</v>
      </c>
      <c r="BI513" s="242" t="str">
        <f t="shared" si="186"/>
        <v>-</v>
      </c>
      <c r="BJ513" s="242" t="str">
        <f t="shared" si="186"/>
        <v>-</v>
      </c>
      <c r="BK513" s="242" t="str">
        <f t="shared" si="186"/>
        <v>-</v>
      </c>
      <c r="BL513" s="242" t="str">
        <f t="shared" si="186"/>
        <v>-</v>
      </c>
      <c r="BM513" s="245" t="str" cm="1">
        <f t="array" ref="BM513">IFERROR(INDEX($CD$38:$CD$41, $BT513), "-")</f>
        <v>-</v>
      </c>
      <c r="BN513" s="242" t="str" cm="1">
        <f t="array" ref="BN513">IFERROR(INDEX($CD$38:$CD$41, $BS513), "-")</f>
        <v>-</v>
      </c>
      <c r="BO513" s="242">
        <f t="shared" si="187"/>
        <v>0</v>
      </c>
      <c r="BP513" s="242">
        <f t="shared" si="188"/>
        <v>0</v>
      </c>
      <c r="BQ513" s="247" t="str">
        <f t="shared" si="171"/>
        <v>-</v>
      </c>
      <c r="BR513" s="247" t="str">
        <f t="shared" si="172"/>
        <v>-</v>
      </c>
      <c r="BS513" s="247" t="str">
        <f t="shared" si="173"/>
        <v>-</v>
      </c>
      <c r="BT513" s="247" t="str">
        <f t="shared" si="174"/>
        <v>-</v>
      </c>
      <c r="BU513" s="247">
        <f t="shared" si="189"/>
        <v>0</v>
      </c>
      <c r="BV513" s="247" t="str">
        <f t="shared" si="190"/>
        <v>-</v>
      </c>
      <c r="BW513" s="232"/>
      <c r="CF513" s="232"/>
    </row>
    <row r="514" spans="1:84" ht="12.75" customHeight="1" x14ac:dyDescent="0.2">
      <c r="A514" s="240"/>
      <c r="B514" s="228">
        <v>491</v>
      </c>
      <c r="C514" s="137"/>
      <c r="D514" s="65"/>
      <c r="E514" s="241" t="str">
        <f>IF(ISBLANK(D514), "", VLOOKUP(D514, Z!$A$2:$C$4127, 3, FALSE))</f>
        <v/>
      </c>
      <c r="F514" s="138"/>
      <c r="G514" s="120"/>
      <c r="H514" s="120"/>
      <c r="I514" s="120"/>
      <c r="J514" s="120"/>
      <c r="K514" s="139"/>
      <c r="L514" s="168"/>
      <c r="M514" s="139"/>
      <c r="N514" s="139"/>
      <c r="O514" s="242">
        <f t="shared" si="170"/>
        <v>0</v>
      </c>
      <c r="P514" s="139"/>
      <c r="Q514" s="242">
        <f t="shared" si="175"/>
        <v>0</v>
      </c>
      <c r="R514" s="242" t="str">
        <f t="shared" si="176"/>
        <v>-</v>
      </c>
      <c r="S514" s="140"/>
      <c r="T514" s="141"/>
      <c r="U514" s="120"/>
      <c r="V514" s="139"/>
      <c r="W514" s="166"/>
      <c r="X514" s="243">
        <f t="shared" si="177"/>
        <v>0</v>
      </c>
      <c r="Y514" s="140"/>
      <c r="Z514" s="141"/>
      <c r="AA514" s="139"/>
      <c r="AB514" s="120"/>
      <c r="AC514" s="139"/>
      <c r="AD514" s="166"/>
      <c r="AE514" s="243">
        <f t="shared" si="178"/>
        <v>0</v>
      </c>
      <c r="AF514" s="142"/>
      <c r="AG514" s="137"/>
      <c r="AH514" s="65"/>
      <c r="AI514" s="241" t="str">
        <f>IF(ISBLANK(AH514), "", VLOOKUP(AH514, Z!$A$2:$C$4127, 3, FALSE))</f>
        <v/>
      </c>
      <c r="AJ514" s="143"/>
      <c r="AK514" s="244">
        <f t="shared" si="179"/>
        <v>0</v>
      </c>
      <c r="AL514" s="232"/>
      <c r="AM514" s="242">
        <f t="shared" si="180"/>
        <v>0</v>
      </c>
      <c r="AN514" s="228">
        <f>15</f>
        <v>15</v>
      </c>
      <c r="AO514" s="228">
        <v>0.75</v>
      </c>
      <c r="AP514" s="242" t="str">
        <f t="shared" si="181"/>
        <v>-</v>
      </c>
      <c r="AQ514" s="242" t="str">
        <f t="shared" si="182"/>
        <v>-</v>
      </c>
      <c r="AR514" s="245" t="str" cm="1">
        <f t="array" ref="AR514">IF($AM$20="A",
IFERROR(INDEX($BZ$33:$CC$35, $BQ514,), "-"),
IFERROR(INDEX(($BZ$26:$CC$28,$BZ$29:$CC$31), $BQ514, , $BR514), "-"))</f>
        <v>-</v>
      </c>
      <c r="AS514" s="245"/>
      <c r="AT514" s="245"/>
      <c r="AU514" s="245"/>
      <c r="AV514" s="246" t="str" cm="1">
        <f t="array" ref="AV514">IF($AM$20="A",
IFERROR(INDEX($CE$33:$CE$35, $BQ514), "-"),
IFERROR(INDEX(($CE$26:$CE$28, $CE$29:$CE$31), $BQ514, , $BR514), "-"))</f>
        <v>-</v>
      </c>
      <c r="AW514" s="242" t="str">
        <f t="shared" si="183"/>
        <v>-</v>
      </c>
      <c r="AX514" s="242" t="str">
        <f t="shared" si="183"/>
        <v>-</v>
      </c>
      <c r="AY514" s="242" t="str">
        <f t="shared" si="183"/>
        <v>-</v>
      </c>
      <c r="AZ514" s="242" t="str">
        <f t="shared" si="183"/>
        <v>-</v>
      </c>
      <c r="BA514" s="242" t="str">
        <f t="shared" si="184"/>
        <v>-</v>
      </c>
      <c r="BB514" s="242" t="str">
        <f t="shared" si="184"/>
        <v>-</v>
      </c>
      <c r="BC514" s="242" t="str">
        <f t="shared" si="184"/>
        <v>-</v>
      </c>
      <c r="BD514" s="242" t="str">
        <f t="shared" si="184"/>
        <v>-</v>
      </c>
      <c r="BE514" s="242" t="str">
        <f t="shared" si="185"/>
        <v>-</v>
      </c>
      <c r="BF514" s="242" t="str">
        <f t="shared" si="185"/>
        <v>-</v>
      </c>
      <c r="BG514" s="242" t="str">
        <f t="shared" si="185"/>
        <v>-</v>
      </c>
      <c r="BH514" s="242" t="str">
        <f t="shared" si="185"/>
        <v>-</v>
      </c>
      <c r="BI514" s="242" t="str">
        <f t="shared" si="186"/>
        <v>-</v>
      </c>
      <c r="BJ514" s="242" t="str">
        <f t="shared" si="186"/>
        <v>-</v>
      </c>
      <c r="BK514" s="242" t="str">
        <f t="shared" si="186"/>
        <v>-</v>
      </c>
      <c r="BL514" s="242" t="str">
        <f t="shared" si="186"/>
        <v>-</v>
      </c>
      <c r="BM514" s="245" t="str" cm="1">
        <f t="array" ref="BM514">IFERROR(INDEX($CD$38:$CD$41, $BT514), "-")</f>
        <v>-</v>
      </c>
      <c r="BN514" s="242" t="str" cm="1">
        <f t="array" ref="BN514">IFERROR(INDEX($CD$38:$CD$41, $BS514), "-")</f>
        <v>-</v>
      </c>
      <c r="BO514" s="242">
        <f t="shared" si="187"/>
        <v>0</v>
      </c>
      <c r="BP514" s="242">
        <f t="shared" si="188"/>
        <v>0</v>
      </c>
      <c r="BQ514" s="247" t="str">
        <f t="shared" si="171"/>
        <v>-</v>
      </c>
      <c r="BR514" s="247" t="str">
        <f t="shared" si="172"/>
        <v>-</v>
      </c>
      <c r="BS514" s="247" t="str">
        <f t="shared" si="173"/>
        <v>-</v>
      </c>
      <c r="BT514" s="247" t="str">
        <f t="shared" si="174"/>
        <v>-</v>
      </c>
      <c r="BU514" s="247">
        <f t="shared" si="189"/>
        <v>0</v>
      </c>
      <c r="BV514" s="247" t="str">
        <f t="shared" si="190"/>
        <v>-</v>
      </c>
      <c r="BW514" s="232"/>
      <c r="CF514" s="232"/>
    </row>
    <row r="515" spans="1:84" ht="12.75" customHeight="1" x14ac:dyDescent="0.2">
      <c r="A515" s="240"/>
      <c r="B515" s="228">
        <v>492</v>
      </c>
      <c r="C515" s="137"/>
      <c r="D515" s="65"/>
      <c r="E515" s="241" t="str">
        <f>IF(ISBLANK(D515), "", VLOOKUP(D515, Z!$A$2:$C$4127, 3, FALSE))</f>
        <v/>
      </c>
      <c r="F515" s="138"/>
      <c r="G515" s="120"/>
      <c r="H515" s="120"/>
      <c r="I515" s="120"/>
      <c r="J515" s="120"/>
      <c r="K515" s="139"/>
      <c r="L515" s="168"/>
      <c r="M515" s="139"/>
      <c r="N515" s="139"/>
      <c r="O515" s="242">
        <f t="shared" si="170"/>
        <v>0</v>
      </c>
      <c r="P515" s="139"/>
      <c r="Q515" s="242">
        <f t="shared" si="175"/>
        <v>0</v>
      </c>
      <c r="R515" s="242" t="str">
        <f t="shared" si="176"/>
        <v>-</v>
      </c>
      <c r="S515" s="140"/>
      <c r="T515" s="141"/>
      <c r="U515" s="120"/>
      <c r="V515" s="139"/>
      <c r="W515" s="166"/>
      <c r="X515" s="243">
        <f t="shared" si="177"/>
        <v>0</v>
      </c>
      <c r="Y515" s="140"/>
      <c r="Z515" s="141"/>
      <c r="AA515" s="139"/>
      <c r="AB515" s="120"/>
      <c r="AC515" s="139"/>
      <c r="AD515" s="166"/>
      <c r="AE515" s="243">
        <f t="shared" si="178"/>
        <v>0</v>
      </c>
      <c r="AF515" s="142"/>
      <c r="AG515" s="137"/>
      <c r="AH515" s="65"/>
      <c r="AI515" s="241" t="str">
        <f>IF(ISBLANK(AH515), "", VLOOKUP(AH515, Z!$A$2:$C$4127, 3, FALSE))</f>
        <v/>
      </c>
      <c r="AJ515" s="143"/>
      <c r="AK515" s="244">
        <f t="shared" si="179"/>
        <v>0</v>
      </c>
      <c r="AL515" s="232"/>
      <c r="AM515" s="242">
        <f t="shared" si="180"/>
        <v>0</v>
      </c>
      <c r="AN515" s="228">
        <f>15</f>
        <v>15</v>
      </c>
      <c r="AO515" s="228">
        <v>0.75</v>
      </c>
      <c r="AP515" s="242" t="str">
        <f t="shared" si="181"/>
        <v>-</v>
      </c>
      <c r="AQ515" s="242" t="str">
        <f t="shared" si="182"/>
        <v>-</v>
      </c>
      <c r="AR515" s="245" t="str" cm="1">
        <f t="array" ref="AR515">IF($AM$20="A",
IFERROR(INDEX($BZ$33:$CC$35, $BQ515,), "-"),
IFERROR(INDEX(($BZ$26:$CC$28,$BZ$29:$CC$31), $BQ515, , $BR515), "-"))</f>
        <v>-</v>
      </c>
      <c r="AS515" s="245"/>
      <c r="AT515" s="245"/>
      <c r="AU515" s="245"/>
      <c r="AV515" s="246" t="str" cm="1">
        <f t="array" ref="AV515">IF($AM$20="A",
IFERROR(INDEX($CE$33:$CE$35, $BQ515), "-"),
IFERROR(INDEX(($CE$26:$CE$28, $CE$29:$CE$31), $BQ515, , $BR515), "-"))</f>
        <v>-</v>
      </c>
      <c r="AW515" s="242" t="str">
        <f t="shared" si="183"/>
        <v>-</v>
      </c>
      <c r="AX515" s="242" t="str">
        <f t="shared" si="183"/>
        <v>-</v>
      </c>
      <c r="AY515" s="242" t="str">
        <f t="shared" si="183"/>
        <v>-</v>
      </c>
      <c r="AZ515" s="242" t="str">
        <f t="shared" si="183"/>
        <v>-</v>
      </c>
      <c r="BA515" s="242" t="str">
        <f t="shared" si="184"/>
        <v>-</v>
      </c>
      <c r="BB515" s="242" t="str">
        <f t="shared" si="184"/>
        <v>-</v>
      </c>
      <c r="BC515" s="242" t="str">
        <f t="shared" si="184"/>
        <v>-</v>
      </c>
      <c r="BD515" s="242" t="str">
        <f t="shared" si="184"/>
        <v>-</v>
      </c>
      <c r="BE515" s="242" t="str">
        <f t="shared" si="185"/>
        <v>-</v>
      </c>
      <c r="BF515" s="242" t="str">
        <f t="shared" si="185"/>
        <v>-</v>
      </c>
      <c r="BG515" s="242" t="str">
        <f t="shared" si="185"/>
        <v>-</v>
      </c>
      <c r="BH515" s="242" t="str">
        <f t="shared" si="185"/>
        <v>-</v>
      </c>
      <c r="BI515" s="242" t="str">
        <f t="shared" si="186"/>
        <v>-</v>
      </c>
      <c r="BJ515" s="242" t="str">
        <f t="shared" si="186"/>
        <v>-</v>
      </c>
      <c r="BK515" s="242" t="str">
        <f t="shared" si="186"/>
        <v>-</v>
      </c>
      <c r="BL515" s="242" t="str">
        <f t="shared" si="186"/>
        <v>-</v>
      </c>
      <c r="BM515" s="245" t="str" cm="1">
        <f t="array" ref="BM515">IFERROR(INDEX($CD$38:$CD$41, $BT515), "-")</f>
        <v>-</v>
      </c>
      <c r="BN515" s="242" t="str" cm="1">
        <f t="array" ref="BN515">IFERROR(INDEX($CD$38:$CD$41, $BS515), "-")</f>
        <v>-</v>
      </c>
      <c r="BO515" s="242">
        <f t="shared" si="187"/>
        <v>0</v>
      </c>
      <c r="BP515" s="242">
        <f t="shared" si="188"/>
        <v>0</v>
      </c>
      <c r="BQ515" s="247" t="str">
        <f t="shared" si="171"/>
        <v>-</v>
      </c>
      <c r="BR515" s="247" t="str">
        <f t="shared" si="172"/>
        <v>-</v>
      </c>
      <c r="BS515" s="247" t="str">
        <f t="shared" si="173"/>
        <v>-</v>
      </c>
      <c r="BT515" s="247" t="str">
        <f t="shared" si="174"/>
        <v>-</v>
      </c>
      <c r="BU515" s="247">
        <f t="shared" si="189"/>
        <v>0</v>
      </c>
      <c r="BV515" s="247" t="str">
        <f t="shared" si="190"/>
        <v>-</v>
      </c>
      <c r="BW515" s="232"/>
      <c r="CF515" s="232"/>
    </row>
    <row r="516" spans="1:84" ht="12.75" customHeight="1" x14ac:dyDescent="0.2">
      <c r="A516" s="240"/>
      <c r="B516" s="228">
        <v>493</v>
      </c>
      <c r="C516" s="137"/>
      <c r="D516" s="65"/>
      <c r="E516" s="241" t="str">
        <f>IF(ISBLANK(D516), "", VLOOKUP(D516, Z!$A$2:$C$4127, 3, FALSE))</f>
        <v/>
      </c>
      <c r="F516" s="138"/>
      <c r="G516" s="120"/>
      <c r="H516" s="120"/>
      <c r="I516" s="120"/>
      <c r="J516" s="120"/>
      <c r="K516" s="139"/>
      <c r="L516" s="168"/>
      <c r="M516" s="139"/>
      <c r="N516" s="139"/>
      <c r="O516" s="242">
        <f t="shared" si="170"/>
        <v>0</v>
      </c>
      <c r="P516" s="139"/>
      <c r="Q516" s="242">
        <f t="shared" si="175"/>
        <v>0</v>
      </c>
      <c r="R516" s="242" t="str">
        <f t="shared" si="176"/>
        <v>-</v>
      </c>
      <c r="S516" s="140"/>
      <c r="T516" s="141"/>
      <c r="U516" s="120"/>
      <c r="V516" s="139"/>
      <c r="W516" s="166"/>
      <c r="X516" s="243">
        <f t="shared" si="177"/>
        <v>0</v>
      </c>
      <c r="Y516" s="140"/>
      <c r="Z516" s="141"/>
      <c r="AA516" s="139"/>
      <c r="AB516" s="120"/>
      <c r="AC516" s="139"/>
      <c r="AD516" s="166"/>
      <c r="AE516" s="243">
        <f t="shared" si="178"/>
        <v>0</v>
      </c>
      <c r="AF516" s="142"/>
      <c r="AG516" s="137"/>
      <c r="AH516" s="65"/>
      <c r="AI516" s="241" t="str">
        <f>IF(ISBLANK(AH516), "", VLOOKUP(AH516, Z!$A$2:$C$4127, 3, FALSE))</f>
        <v/>
      </c>
      <c r="AJ516" s="143"/>
      <c r="AK516" s="244">
        <f t="shared" si="179"/>
        <v>0</v>
      </c>
      <c r="AL516" s="232"/>
      <c r="AM516" s="242">
        <f t="shared" si="180"/>
        <v>0</v>
      </c>
      <c r="AN516" s="228">
        <f>15</f>
        <v>15</v>
      </c>
      <c r="AO516" s="228">
        <v>0.75</v>
      </c>
      <c r="AP516" s="242" t="str">
        <f t="shared" si="181"/>
        <v>-</v>
      </c>
      <c r="AQ516" s="242" t="str">
        <f t="shared" si="182"/>
        <v>-</v>
      </c>
      <c r="AR516" s="245" t="str" cm="1">
        <f t="array" ref="AR516">IF($AM$20="A",
IFERROR(INDEX($BZ$33:$CC$35, $BQ516,), "-"),
IFERROR(INDEX(($BZ$26:$CC$28,$BZ$29:$CC$31), $BQ516, , $BR516), "-"))</f>
        <v>-</v>
      </c>
      <c r="AS516" s="245"/>
      <c r="AT516" s="245"/>
      <c r="AU516" s="245"/>
      <c r="AV516" s="246" t="str" cm="1">
        <f t="array" ref="AV516">IF($AM$20="A",
IFERROR(INDEX($CE$33:$CE$35, $BQ516), "-"),
IFERROR(INDEX(($CE$26:$CE$28, $CE$29:$CE$31), $BQ516, , $BR516), "-"))</f>
        <v>-</v>
      </c>
      <c r="AW516" s="242" t="str">
        <f t="shared" si="183"/>
        <v>-</v>
      </c>
      <c r="AX516" s="242" t="str">
        <f t="shared" si="183"/>
        <v>-</v>
      </c>
      <c r="AY516" s="242" t="str">
        <f t="shared" si="183"/>
        <v>-</v>
      </c>
      <c r="AZ516" s="242" t="str">
        <f t="shared" si="183"/>
        <v>-</v>
      </c>
      <c r="BA516" s="242" t="str">
        <f t="shared" si="184"/>
        <v>-</v>
      </c>
      <c r="BB516" s="242" t="str">
        <f t="shared" si="184"/>
        <v>-</v>
      </c>
      <c r="BC516" s="242" t="str">
        <f t="shared" si="184"/>
        <v>-</v>
      </c>
      <c r="BD516" s="242" t="str">
        <f t="shared" si="184"/>
        <v>-</v>
      </c>
      <c r="BE516" s="242" t="str">
        <f t="shared" si="185"/>
        <v>-</v>
      </c>
      <c r="BF516" s="242" t="str">
        <f t="shared" si="185"/>
        <v>-</v>
      </c>
      <c r="BG516" s="242" t="str">
        <f t="shared" si="185"/>
        <v>-</v>
      </c>
      <c r="BH516" s="242" t="str">
        <f t="shared" si="185"/>
        <v>-</v>
      </c>
      <c r="BI516" s="242" t="str">
        <f t="shared" si="186"/>
        <v>-</v>
      </c>
      <c r="BJ516" s="242" t="str">
        <f t="shared" si="186"/>
        <v>-</v>
      </c>
      <c r="BK516" s="242" t="str">
        <f t="shared" si="186"/>
        <v>-</v>
      </c>
      <c r="BL516" s="242" t="str">
        <f t="shared" si="186"/>
        <v>-</v>
      </c>
      <c r="BM516" s="245" t="str" cm="1">
        <f t="array" ref="BM516">IFERROR(INDEX($CD$38:$CD$41, $BT516), "-")</f>
        <v>-</v>
      </c>
      <c r="BN516" s="242" t="str" cm="1">
        <f t="array" ref="BN516">IFERROR(INDEX($CD$38:$CD$41, $BS516), "-")</f>
        <v>-</v>
      </c>
      <c r="BO516" s="242">
        <f t="shared" si="187"/>
        <v>0</v>
      </c>
      <c r="BP516" s="242">
        <f t="shared" si="188"/>
        <v>0</v>
      </c>
      <c r="BQ516" s="247" t="str">
        <f t="shared" si="171"/>
        <v>-</v>
      </c>
      <c r="BR516" s="247" t="str">
        <f t="shared" si="172"/>
        <v>-</v>
      </c>
      <c r="BS516" s="247" t="str">
        <f t="shared" si="173"/>
        <v>-</v>
      </c>
      <c r="BT516" s="247" t="str">
        <f t="shared" si="174"/>
        <v>-</v>
      </c>
      <c r="BU516" s="247">
        <f t="shared" si="189"/>
        <v>0</v>
      </c>
      <c r="BV516" s="247" t="str">
        <f t="shared" si="190"/>
        <v>-</v>
      </c>
      <c r="BW516" s="232"/>
      <c r="CF516" s="232"/>
    </row>
    <row r="517" spans="1:84" ht="12.75" customHeight="1" x14ac:dyDescent="0.2">
      <c r="A517" s="240"/>
      <c r="B517" s="228">
        <v>494</v>
      </c>
      <c r="C517" s="137"/>
      <c r="D517" s="65"/>
      <c r="E517" s="241" t="str">
        <f>IF(ISBLANK(D517), "", VLOOKUP(D517, Z!$A$2:$C$4127, 3, FALSE))</f>
        <v/>
      </c>
      <c r="F517" s="138"/>
      <c r="G517" s="120"/>
      <c r="H517" s="120"/>
      <c r="I517" s="120"/>
      <c r="J517" s="120"/>
      <c r="K517" s="139"/>
      <c r="L517" s="168"/>
      <c r="M517" s="139"/>
      <c r="N517" s="139"/>
      <c r="O517" s="242">
        <f t="shared" si="170"/>
        <v>0</v>
      </c>
      <c r="P517" s="139"/>
      <c r="Q517" s="242">
        <f t="shared" si="175"/>
        <v>0</v>
      </c>
      <c r="R517" s="242" t="str">
        <f t="shared" si="176"/>
        <v>-</v>
      </c>
      <c r="S517" s="140"/>
      <c r="T517" s="141"/>
      <c r="U517" s="120"/>
      <c r="V517" s="139"/>
      <c r="W517" s="166"/>
      <c r="X517" s="243">
        <f t="shared" si="177"/>
        <v>0</v>
      </c>
      <c r="Y517" s="140"/>
      <c r="Z517" s="141"/>
      <c r="AA517" s="139"/>
      <c r="AB517" s="120"/>
      <c r="AC517" s="139"/>
      <c r="AD517" s="166"/>
      <c r="AE517" s="243">
        <f t="shared" si="178"/>
        <v>0</v>
      </c>
      <c r="AF517" s="142"/>
      <c r="AG517" s="137"/>
      <c r="AH517" s="65"/>
      <c r="AI517" s="241" t="str">
        <f>IF(ISBLANK(AH517), "", VLOOKUP(AH517, Z!$A$2:$C$4127, 3, FALSE))</f>
        <v/>
      </c>
      <c r="AJ517" s="143"/>
      <c r="AK517" s="244">
        <f t="shared" si="179"/>
        <v>0</v>
      </c>
      <c r="AL517" s="232"/>
      <c r="AM517" s="242">
        <f t="shared" si="180"/>
        <v>0</v>
      </c>
      <c r="AN517" s="228">
        <f>15</f>
        <v>15</v>
      </c>
      <c r="AO517" s="228">
        <v>0.75</v>
      </c>
      <c r="AP517" s="242" t="str">
        <f t="shared" si="181"/>
        <v>-</v>
      </c>
      <c r="AQ517" s="242" t="str">
        <f t="shared" si="182"/>
        <v>-</v>
      </c>
      <c r="AR517" s="245" t="str" cm="1">
        <f t="array" ref="AR517">IF($AM$20="A",
IFERROR(INDEX($BZ$33:$CC$35, $BQ517,), "-"),
IFERROR(INDEX(($BZ$26:$CC$28,$BZ$29:$CC$31), $BQ517, , $BR517), "-"))</f>
        <v>-</v>
      </c>
      <c r="AS517" s="245"/>
      <c r="AT517" s="245"/>
      <c r="AU517" s="245"/>
      <c r="AV517" s="246" t="str" cm="1">
        <f t="array" ref="AV517">IF($AM$20="A",
IFERROR(INDEX($CE$33:$CE$35, $BQ517), "-"),
IFERROR(INDEX(($CE$26:$CE$28, $CE$29:$CE$31), $BQ517, , $BR517), "-"))</f>
        <v>-</v>
      </c>
      <c r="AW517" s="242" t="str">
        <f t="shared" si="183"/>
        <v>-</v>
      </c>
      <c r="AX517" s="242" t="str">
        <f t="shared" si="183"/>
        <v>-</v>
      </c>
      <c r="AY517" s="242" t="str">
        <f t="shared" si="183"/>
        <v>-</v>
      </c>
      <c r="AZ517" s="242" t="str">
        <f t="shared" si="183"/>
        <v>-</v>
      </c>
      <c r="BA517" s="242" t="str">
        <f t="shared" si="184"/>
        <v>-</v>
      </c>
      <c r="BB517" s="242" t="str">
        <f t="shared" si="184"/>
        <v>-</v>
      </c>
      <c r="BC517" s="242" t="str">
        <f t="shared" si="184"/>
        <v>-</v>
      </c>
      <c r="BD517" s="242" t="str">
        <f t="shared" si="184"/>
        <v>-</v>
      </c>
      <c r="BE517" s="242" t="str">
        <f t="shared" si="185"/>
        <v>-</v>
      </c>
      <c r="BF517" s="242" t="str">
        <f t="shared" si="185"/>
        <v>-</v>
      </c>
      <c r="BG517" s="242" t="str">
        <f t="shared" si="185"/>
        <v>-</v>
      </c>
      <c r="BH517" s="242" t="str">
        <f t="shared" si="185"/>
        <v>-</v>
      </c>
      <c r="BI517" s="242" t="str">
        <f t="shared" si="186"/>
        <v>-</v>
      </c>
      <c r="BJ517" s="242" t="str">
        <f t="shared" si="186"/>
        <v>-</v>
      </c>
      <c r="BK517" s="242" t="str">
        <f t="shared" si="186"/>
        <v>-</v>
      </c>
      <c r="BL517" s="242" t="str">
        <f t="shared" si="186"/>
        <v>-</v>
      </c>
      <c r="BM517" s="245" t="str" cm="1">
        <f t="array" ref="BM517">IFERROR(INDEX($CD$38:$CD$41, $BT517), "-")</f>
        <v>-</v>
      </c>
      <c r="BN517" s="242" t="str" cm="1">
        <f t="array" ref="BN517">IFERROR(INDEX($CD$38:$CD$41, $BS517), "-")</f>
        <v>-</v>
      </c>
      <c r="BO517" s="242">
        <f t="shared" si="187"/>
        <v>0</v>
      </c>
      <c r="BP517" s="242">
        <f t="shared" si="188"/>
        <v>0</v>
      </c>
      <c r="BQ517" s="247" t="str">
        <f t="shared" si="171"/>
        <v>-</v>
      </c>
      <c r="BR517" s="247" t="str">
        <f t="shared" si="172"/>
        <v>-</v>
      </c>
      <c r="BS517" s="247" t="str">
        <f t="shared" si="173"/>
        <v>-</v>
      </c>
      <c r="BT517" s="247" t="str">
        <f t="shared" si="174"/>
        <v>-</v>
      </c>
      <c r="BU517" s="247">
        <f t="shared" si="189"/>
        <v>0</v>
      </c>
      <c r="BV517" s="247" t="str">
        <f t="shared" si="190"/>
        <v>-</v>
      </c>
      <c r="BW517" s="232"/>
      <c r="CF517" s="232"/>
    </row>
    <row r="518" spans="1:84" ht="12.75" customHeight="1" x14ac:dyDescent="0.2">
      <c r="A518" s="240"/>
      <c r="B518" s="228">
        <v>495</v>
      </c>
      <c r="C518" s="137"/>
      <c r="D518" s="65"/>
      <c r="E518" s="241" t="str">
        <f>IF(ISBLANK(D518), "", VLOOKUP(D518, Z!$A$2:$C$4127, 3, FALSE))</f>
        <v/>
      </c>
      <c r="F518" s="138"/>
      <c r="G518" s="120"/>
      <c r="H518" s="120"/>
      <c r="I518" s="120"/>
      <c r="J518" s="120"/>
      <c r="K518" s="139"/>
      <c r="L518" s="168"/>
      <c r="M518" s="139"/>
      <c r="N518" s="139"/>
      <c r="O518" s="242">
        <f t="shared" si="170"/>
        <v>0</v>
      </c>
      <c r="P518" s="139"/>
      <c r="Q518" s="242">
        <f t="shared" si="175"/>
        <v>0</v>
      </c>
      <c r="R518" s="242" t="str">
        <f t="shared" si="176"/>
        <v>-</v>
      </c>
      <c r="S518" s="140"/>
      <c r="T518" s="141"/>
      <c r="U518" s="120"/>
      <c r="V518" s="139"/>
      <c r="W518" s="166"/>
      <c r="X518" s="243">
        <f t="shared" si="177"/>
        <v>0</v>
      </c>
      <c r="Y518" s="140"/>
      <c r="Z518" s="141"/>
      <c r="AA518" s="139"/>
      <c r="AB518" s="120"/>
      <c r="AC518" s="139"/>
      <c r="AD518" s="166"/>
      <c r="AE518" s="243">
        <f t="shared" si="178"/>
        <v>0</v>
      </c>
      <c r="AF518" s="142"/>
      <c r="AG518" s="137"/>
      <c r="AH518" s="65"/>
      <c r="AI518" s="241" t="str">
        <f>IF(ISBLANK(AH518), "", VLOOKUP(AH518, Z!$A$2:$C$4127, 3, FALSE))</f>
        <v/>
      </c>
      <c r="AJ518" s="143"/>
      <c r="AK518" s="244">
        <f t="shared" si="179"/>
        <v>0</v>
      </c>
      <c r="AL518" s="232"/>
      <c r="AM518" s="242">
        <f t="shared" si="180"/>
        <v>0</v>
      </c>
      <c r="AN518" s="228">
        <f>15</f>
        <v>15</v>
      </c>
      <c r="AO518" s="228">
        <v>0.75</v>
      </c>
      <c r="AP518" s="242" t="str">
        <f t="shared" si="181"/>
        <v>-</v>
      </c>
      <c r="AQ518" s="242" t="str">
        <f t="shared" si="182"/>
        <v>-</v>
      </c>
      <c r="AR518" s="245" t="str" cm="1">
        <f t="array" ref="AR518">IF($AM$20="A",
IFERROR(INDEX($BZ$33:$CC$35, $BQ518,), "-"),
IFERROR(INDEX(($BZ$26:$CC$28,$BZ$29:$CC$31), $BQ518, , $BR518), "-"))</f>
        <v>-</v>
      </c>
      <c r="AS518" s="245"/>
      <c r="AT518" s="245"/>
      <c r="AU518" s="245"/>
      <c r="AV518" s="246" t="str" cm="1">
        <f t="array" ref="AV518">IF($AM$20="A",
IFERROR(INDEX($CE$33:$CE$35, $BQ518), "-"),
IFERROR(INDEX(($CE$26:$CE$28, $CE$29:$CE$31), $BQ518, , $BR518), "-"))</f>
        <v>-</v>
      </c>
      <c r="AW518" s="242" t="str">
        <f t="shared" si="183"/>
        <v>-</v>
      </c>
      <c r="AX518" s="242" t="str">
        <f t="shared" si="183"/>
        <v>-</v>
      </c>
      <c r="AY518" s="242" t="str">
        <f t="shared" si="183"/>
        <v>-</v>
      </c>
      <c r="AZ518" s="242" t="str">
        <f t="shared" si="183"/>
        <v>-</v>
      </c>
      <c r="BA518" s="242" t="str">
        <f t="shared" si="184"/>
        <v>-</v>
      </c>
      <c r="BB518" s="242" t="str">
        <f t="shared" si="184"/>
        <v>-</v>
      </c>
      <c r="BC518" s="242" t="str">
        <f t="shared" si="184"/>
        <v>-</v>
      </c>
      <c r="BD518" s="242" t="str">
        <f t="shared" si="184"/>
        <v>-</v>
      </c>
      <c r="BE518" s="242" t="str">
        <f t="shared" si="185"/>
        <v>-</v>
      </c>
      <c r="BF518" s="242" t="str">
        <f t="shared" si="185"/>
        <v>-</v>
      </c>
      <c r="BG518" s="242" t="str">
        <f t="shared" si="185"/>
        <v>-</v>
      </c>
      <c r="BH518" s="242" t="str">
        <f t="shared" si="185"/>
        <v>-</v>
      </c>
      <c r="BI518" s="242" t="str">
        <f t="shared" si="186"/>
        <v>-</v>
      </c>
      <c r="BJ518" s="242" t="str">
        <f t="shared" si="186"/>
        <v>-</v>
      </c>
      <c r="BK518" s="242" t="str">
        <f t="shared" si="186"/>
        <v>-</v>
      </c>
      <c r="BL518" s="242" t="str">
        <f t="shared" si="186"/>
        <v>-</v>
      </c>
      <c r="BM518" s="245" t="str" cm="1">
        <f t="array" ref="BM518">IFERROR(INDEX($CD$38:$CD$41, $BT518), "-")</f>
        <v>-</v>
      </c>
      <c r="BN518" s="242" t="str" cm="1">
        <f t="array" ref="BN518">IFERROR(INDEX($CD$38:$CD$41, $BS518), "-")</f>
        <v>-</v>
      </c>
      <c r="BO518" s="242">
        <f t="shared" si="187"/>
        <v>0</v>
      </c>
      <c r="BP518" s="242">
        <f t="shared" si="188"/>
        <v>0</v>
      </c>
      <c r="BQ518" s="247" t="str">
        <f t="shared" si="171"/>
        <v>-</v>
      </c>
      <c r="BR518" s="247" t="str">
        <f t="shared" si="172"/>
        <v>-</v>
      </c>
      <c r="BS518" s="247" t="str">
        <f t="shared" si="173"/>
        <v>-</v>
      </c>
      <c r="BT518" s="247" t="str">
        <f t="shared" si="174"/>
        <v>-</v>
      </c>
      <c r="BU518" s="247">
        <f t="shared" si="189"/>
        <v>0</v>
      </c>
      <c r="BV518" s="247" t="str">
        <f t="shared" si="190"/>
        <v>-</v>
      </c>
      <c r="BW518" s="232"/>
      <c r="CF518" s="232"/>
    </row>
    <row r="519" spans="1:84" ht="12.75" customHeight="1" x14ac:dyDescent="0.2">
      <c r="A519" s="240"/>
      <c r="B519" s="228">
        <v>496</v>
      </c>
      <c r="C519" s="137"/>
      <c r="D519" s="65"/>
      <c r="E519" s="241" t="str">
        <f>IF(ISBLANK(D519), "", VLOOKUP(D519, Z!$A$2:$C$4127, 3, FALSE))</f>
        <v/>
      </c>
      <c r="F519" s="138"/>
      <c r="G519" s="120"/>
      <c r="H519" s="120"/>
      <c r="I519" s="120"/>
      <c r="J519" s="120"/>
      <c r="K519" s="139"/>
      <c r="L519" s="168"/>
      <c r="M519" s="139"/>
      <c r="N519" s="139"/>
      <c r="O519" s="242">
        <f t="shared" si="170"/>
        <v>0</v>
      </c>
      <c r="P519" s="139"/>
      <c r="Q519" s="242">
        <f t="shared" si="175"/>
        <v>0</v>
      </c>
      <c r="R519" s="242" t="str">
        <f t="shared" si="176"/>
        <v>-</v>
      </c>
      <c r="S519" s="140"/>
      <c r="T519" s="141"/>
      <c r="U519" s="120"/>
      <c r="V519" s="139"/>
      <c r="W519" s="166"/>
      <c r="X519" s="243">
        <f t="shared" si="177"/>
        <v>0</v>
      </c>
      <c r="Y519" s="140"/>
      <c r="Z519" s="141"/>
      <c r="AA519" s="139"/>
      <c r="AB519" s="120"/>
      <c r="AC519" s="139"/>
      <c r="AD519" s="166"/>
      <c r="AE519" s="243">
        <f t="shared" si="178"/>
        <v>0</v>
      </c>
      <c r="AF519" s="142"/>
      <c r="AG519" s="137"/>
      <c r="AH519" s="65"/>
      <c r="AI519" s="241" t="str">
        <f>IF(ISBLANK(AH519), "", VLOOKUP(AH519, Z!$A$2:$C$4127, 3, FALSE))</f>
        <v/>
      </c>
      <c r="AJ519" s="143"/>
      <c r="AK519" s="244">
        <f t="shared" si="179"/>
        <v>0</v>
      </c>
      <c r="AL519" s="232"/>
      <c r="AM519" s="242">
        <f t="shared" si="180"/>
        <v>0</v>
      </c>
      <c r="AN519" s="228">
        <f>15</f>
        <v>15</v>
      </c>
      <c r="AO519" s="228">
        <v>0.75</v>
      </c>
      <c r="AP519" s="242" t="str">
        <f t="shared" si="181"/>
        <v>-</v>
      </c>
      <c r="AQ519" s="242" t="str">
        <f t="shared" si="182"/>
        <v>-</v>
      </c>
      <c r="AR519" s="245" t="str" cm="1">
        <f t="array" ref="AR519">IF($AM$20="A",
IFERROR(INDEX($BZ$33:$CC$35, $BQ519,), "-"),
IFERROR(INDEX(($BZ$26:$CC$28,$BZ$29:$CC$31), $BQ519, , $BR519), "-"))</f>
        <v>-</v>
      </c>
      <c r="AS519" s="245"/>
      <c r="AT519" s="245"/>
      <c r="AU519" s="245"/>
      <c r="AV519" s="246" t="str" cm="1">
        <f t="array" ref="AV519">IF($AM$20="A",
IFERROR(INDEX($CE$33:$CE$35, $BQ519), "-"),
IFERROR(INDEX(($CE$26:$CE$28, $CE$29:$CE$31), $BQ519, , $BR519), "-"))</f>
        <v>-</v>
      </c>
      <c r="AW519" s="242" t="str">
        <f t="shared" si="183"/>
        <v>-</v>
      </c>
      <c r="AX519" s="242" t="str">
        <f t="shared" si="183"/>
        <v>-</v>
      </c>
      <c r="AY519" s="242" t="str">
        <f t="shared" si="183"/>
        <v>-</v>
      </c>
      <c r="AZ519" s="242" t="str">
        <f t="shared" si="183"/>
        <v>-</v>
      </c>
      <c r="BA519" s="242" t="str">
        <f t="shared" si="184"/>
        <v>-</v>
      </c>
      <c r="BB519" s="242" t="str">
        <f t="shared" si="184"/>
        <v>-</v>
      </c>
      <c r="BC519" s="242" t="str">
        <f t="shared" si="184"/>
        <v>-</v>
      </c>
      <c r="BD519" s="242" t="str">
        <f t="shared" si="184"/>
        <v>-</v>
      </c>
      <c r="BE519" s="242" t="str">
        <f t="shared" si="185"/>
        <v>-</v>
      </c>
      <c r="BF519" s="242" t="str">
        <f t="shared" si="185"/>
        <v>-</v>
      </c>
      <c r="BG519" s="242" t="str">
        <f t="shared" si="185"/>
        <v>-</v>
      </c>
      <c r="BH519" s="242" t="str">
        <f t="shared" si="185"/>
        <v>-</v>
      </c>
      <c r="BI519" s="242" t="str">
        <f t="shared" si="186"/>
        <v>-</v>
      </c>
      <c r="BJ519" s="242" t="str">
        <f t="shared" si="186"/>
        <v>-</v>
      </c>
      <c r="BK519" s="242" t="str">
        <f t="shared" si="186"/>
        <v>-</v>
      </c>
      <c r="BL519" s="242" t="str">
        <f t="shared" si="186"/>
        <v>-</v>
      </c>
      <c r="BM519" s="245" t="str" cm="1">
        <f t="array" ref="BM519">IFERROR(INDEX($CD$38:$CD$41, $BT519), "-")</f>
        <v>-</v>
      </c>
      <c r="BN519" s="242" t="str" cm="1">
        <f t="array" ref="BN519">IFERROR(INDEX($CD$38:$CD$41, $BS519), "-")</f>
        <v>-</v>
      </c>
      <c r="BO519" s="242">
        <f t="shared" si="187"/>
        <v>0</v>
      </c>
      <c r="BP519" s="242">
        <f t="shared" si="188"/>
        <v>0</v>
      </c>
      <c r="BQ519" s="247" t="str">
        <f t="shared" si="171"/>
        <v>-</v>
      </c>
      <c r="BR519" s="247" t="str">
        <f t="shared" si="172"/>
        <v>-</v>
      </c>
      <c r="BS519" s="247" t="str">
        <f t="shared" si="173"/>
        <v>-</v>
      </c>
      <c r="BT519" s="247" t="str">
        <f t="shared" si="174"/>
        <v>-</v>
      </c>
      <c r="BU519" s="247">
        <f t="shared" si="189"/>
        <v>0</v>
      </c>
      <c r="BV519" s="247" t="str">
        <f t="shared" si="190"/>
        <v>-</v>
      </c>
      <c r="BW519" s="232"/>
      <c r="CF519" s="232"/>
    </row>
    <row r="520" spans="1:84" ht="12.75" customHeight="1" x14ac:dyDescent="0.2">
      <c r="A520" s="240"/>
      <c r="B520" s="228">
        <v>497</v>
      </c>
      <c r="C520" s="137"/>
      <c r="D520" s="65"/>
      <c r="E520" s="241" t="str">
        <f>IF(ISBLANK(D520), "", VLOOKUP(D520, Z!$A$2:$C$4127, 3, FALSE))</f>
        <v/>
      </c>
      <c r="F520" s="138"/>
      <c r="G520" s="120"/>
      <c r="H520" s="120"/>
      <c r="I520" s="120"/>
      <c r="J520" s="120"/>
      <c r="K520" s="139"/>
      <c r="L520" s="168"/>
      <c r="M520" s="139"/>
      <c r="N520" s="139"/>
      <c r="O520" s="242">
        <f t="shared" si="170"/>
        <v>0</v>
      </c>
      <c r="P520" s="139"/>
      <c r="Q520" s="242">
        <f t="shared" si="175"/>
        <v>0</v>
      </c>
      <c r="R520" s="242" t="str">
        <f t="shared" si="176"/>
        <v>-</v>
      </c>
      <c r="S520" s="140"/>
      <c r="T520" s="141"/>
      <c r="U520" s="120"/>
      <c r="V520" s="139"/>
      <c r="W520" s="166"/>
      <c r="X520" s="243">
        <f t="shared" si="177"/>
        <v>0</v>
      </c>
      <c r="Y520" s="140"/>
      <c r="Z520" s="141"/>
      <c r="AA520" s="139"/>
      <c r="AB520" s="120"/>
      <c r="AC520" s="139"/>
      <c r="AD520" s="166"/>
      <c r="AE520" s="243">
        <f t="shared" si="178"/>
        <v>0</v>
      </c>
      <c r="AF520" s="142"/>
      <c r="AG520" s="137"/>
      <c r="AH520" s="65"/>
      <c r="AI520" s="241" t="str">
        <f>IF(ISBLANK(AH520), "", VLOOKUP(AH520, Z!$A$2:$C$4127, 3, FALSE))</f>
        <v/>
      </c>
      <c r="AJ520" s="143"/>
      <c r="AK520" s="244">
        <f t="shared" si="179"/>
        <v>0</v>
      </c>
      <c r="AL520" s="232"/>
      <c r="AM520" s="242">
        <f t="shared" si="180"/>
        <v>0</v>
      </c>
      <c r="AN520" s="228">
        <f>15</f>
        <v>15</v>
      </c>
      <c r="AO520" s="228">
        <v>0.75</v>
      </c>
      <c r="AP520" s="242" t="str">
        <f t="shared" si="181"/>
        <v>-</v>
      </c>
      <c r="AQ520" s="242" t="str">
        <f t="shared" si="182"/>
        <v>-</v>
      </c>
      <c r="AR520" s="245" t="str" cm="1">
        <f t="array" ref="AR520">IF($AM$20="A",
IFERROR(INDEX($BZ$33:$CC$35, $BQ520,), "-"),
IFERROR(INDEX(($BZ$26:$CC$28,$BZ$29:$CC$31), $BQ520, , $BR520), "-"))</f>
        <v>-</v>
      </c>
      <c r="AS520" s="245"/>
      <c r="AT520" s="245"/>
      <c r="AU520" s="245"/>
      <c r="AV520" s="246" t="str" cm="1">
        <f t="array" ref="AV520">IF($AM$20="A",
IFERROR(INDEX($CE$33:$CE$35, $BQ520), "-"),
IFERROR(INDEX(($CE$26:$CE$28, $CE$29:$CE$31), $BQ520, , $BR520), "-"))</f>
        <v>-</v>
      </c>
      <c r="AW520" s="242" t="str">
        <f t="shared" si="183"/>
        <v>-</v>
      </c>
      <c r="AX520" s="242" t="str">
        <f t="shared" si="183"/>
        <v>-</v>
      </c>
      <c r="AY520" s="242" t="str">
        <f t="shared" si="183"/>
        <v>-</v>
      </c>
      <c r="AZ520" s="242" t="str">
        <f t="shared" si="183"/>
        <v>-</v>
      </c>
      <c r="BA520" s="242" t="str">
        <f t="shared" si="184"/>
        <v>-</v>
      </c>
      <c r="BB520" s="242" t="str">
        <f t="shared" si="184"/>
        <v>-</v>
      </c>
      <c r="BC520" s="242" t="str">
        <f t="shared" si="184"/>
        <v>-</v>
      </c>
      <c r="BD520" s="242" t="str">
        <f t="shared" si="184"/>
        <v>-</v>
      </c>
      <c r="BE520" s="242" t="str">
        <f t="shared" si="185"/>
        <v>-</v>
      </c>
      <c r="BF520" s="242" t="str">
        <f t="shared" si="185"/>
        <v>-</v>
      </c>
      <c r="BG520" s="242" t="str">
        <f t="shared" si="185"/>
        <v>-</v>
      </c>
      <c r="BH520" s="242" t="str">
        <f t="shared" si="185"/>
        <v>-</v>
      </c>
      <c r="BI520" s="242" t="str">
        <f t="shared" si="186"/>
        <v>-</v>
      </c>
      <c r="BJ520" s="242" t="str">
        <f t="shared" si="186"/>
        <v>-</v>
      </c>
      <c r="BK520" s="242" t="str">
        <f t="shared" si="186"/>
        <v>-</v>
      </c>
      <c r="BL520" s="242" t="str">
        <f t="shared" si="186"/>
        <v>-</v>
      </c>
      <c r="BM520" s="245" t="str" cm="1">
        <f t="array" ref="BM520">IFERROR(INDEX($CD$38:$CD$41, $BT520), "-")</f>
        <v>-</v>
      </c>
      <c r="BN520" s="242" t="str" cm="1">
        <f t="array" ref="BN520">IFERROR(INDEX($CD$38:$CD$41, $BS520), "-")</f>
        <v>-</v>
      </c>
      <c r="BO520" s="242">
        <f t="shared" si="187"/>
        <v>0</v>
      </c>
      <c r="BP520" s="242">
        <f t="shared" si="188"/>
        <v>0</v>
      </c>
      <c r="BQ520" s="247" t="str">
        <f t="shared" si="171"/>
        <v>-</v>
      </c>
      <c r="BR520" s="247" t="str">
        <f t="shared" si="172"/>
        <v>-</v>
      </c>
      <c r="BS520" s="247" t="str">
        <f t="shared" si="173"/>
        <v>-</v>
      </c>
      <c r="BT520" s="247" t="str">
        <f t="shared" si="174"/>
        <v>-</v>
      </c>
      <c r="BU520" s="247">
        <f t="shared" si="189"/>
        <v>0</v>
      </c>
      <c r="BV520" s="247" t="str">
        <f t="shared" si="190"/>
        <v>-</v>
      </c>
      <c r="BW520" s="232"/>
      <c r="CF520" s="232"/>
    </row>
    <row r="521" spans="1:84" ht="12.75" customHeight="1" x14ac:dyDescent="0.2">
      <c r="A521" s="240"/>
      <c r="B521" s="228">
        <v>498</v>
      </c>
      <c r="C521" s="137"/>
      <c r="D521" s="65"/>
      <c r="E521" s="241" t="str">
        <f>IF(ISBLANK(D521), "", VLOOKUP(D521, Z!$A$2:$C$4127, 3, FALSE))</f>
        <v/>
      </c>
      <c r="F521" s="138"/>
      <c r="G521" s="120"/>
      <c r="H521" s="120"/>
      <c r="I521" s="120"/>
      <c r="J521" s="120"/>
      <c r="K521" s="139"/>
      <c r="L521" s="168"/>
      <c r="M521" s="139"/>
      <c r="N521" s="139"/>
      <c r="O521" s="242">
        <f t="shared" si="170"/>
        <v>0</v>
      </c>
      <c r="P521" s="139"/>
      <c r="Q521" s="242">
        <f t="shared" si="175"/>
        <v>0</v>
      </c>
      <c r="R521" s="242" t="str">
        <f t="shared" si="176"/>
        <v>-</v>
      </c>
      <c r="S521" s="140"/>
      <c r="T521" s="141"/>
      <c r="U521" s="120"/>
      <c r="V521" s="139"/>
      <c r="W521" s="166"/>
      <c r="X521" s="243">
        <f t="shared" si="177"/>
        <v>0</v>
      </c>
      <c r="Y521" s="140"/>
      <c r="Z521" s="141"/>
      <c r="AA521" s="139"/>
      <c r="AB521" s="120"/>
      <c r="AC521" s="139"/>
      <c r="AD521" s="166"/>
      <c r="AE521" s="243">
        <f t="shared" si="178"/>
        <v>0</v>
      </c>
      <c r="AF521" s="142"/>
      <c r="AG521" s="137"/>
      <c r="AH521" s="65"/>
      <c r="AI521" s="241" t="str">
        <f>IF(ISBLANK(AH521), "", VLOOKUP(AH521, Z!$A$2:$C$4127, 3, FALSE))</f>
        <v/>
      </c>
      <c r="AJ521" s="143"/>
      <c r="AK521" s="244">
        <f t="shared" si="179"/>
        <v>0</v>
      </c>
      <c r="AL521" s="232"/>
      <c r="AM521" s="242">
        <f t="shared" si="180"/>
        <v>0</v>
      </c>
      <c r="AN521" s="228">
        <f>15</f>
        <v>15</v>
      </c>
      <c r="AO521" s="228">
        <v>0.75</v>
      </c>
      <c r="AP521" s="242" t="str">
        <f t="shared" si="181"/>
        <v>-</v>
      </c>
      <c r="AQ521" s="242" t="str">
        <f t="shared" si="182"/>
        <v>-</v>
      </c>
      <c r="AR521" s="245" t="str" cm="1">
        <f t="array" ref="AR521">IF($AM$20="A",
IFERROR(INDEX($BZ$33:$CC$35, $BQ521,), "-"),
IFERROR(INDEX(($BZ$26:$CC$28,$BZ$29:$CC$31), $BQ521, , $BR521), "-"))</f>
        <v>-</v>
      </c>
      <c r="AS521" s="245"/>
      <c r="AT521" s="245"/>
      <c r="AU521" s="245"/>
      <c r="AV521" s="246" t="str" cm="1">
        <f t="array" ref="AV521">IF($AM$20="A",
IFERROR(INDEX($CE$33:$CE$35, $BQ521), "-"),
IFERROR(INDEX(($CE$26:$CE$28, $CE$29:$CE$31), $BQ521, , $BR521), "-"))</f>
        <v>-</v>
      </c>
      <c r="AW521" s="242" t="str">
        <f t="shared" si="183"/>
        <v>-</v>
      </c>
      <c r="AX521" s="242" t="str">
        <f t="shared" si="183"/>
        <v>-</v>
      </c>
      <c r="AY521" s="242" t="str">
        <f t="shared" si="183"/>
        <v>-</v>
      </c>
      <c r="AZ521" s="242" t="str">
        <f t="shared" si="183"/>
        <v>-</v>
      </c>
      <c r="BA521" s="242" t="str">
        <f t="shared" si="184"/>
        <v>-</v>
      </c>
      <c r="BB521" s="242" t="str">
        <f t="shared" si="184"/>
        <v>-</v>
      </c>
      <c r="BC521" s="242" t="str">
        <f t="shared" si="184"/>
        <v>-</v>
      </c>
      <c r="BD521" s="242" t="str">
        <f t="shared" si="184"/>
        <v>-</v>
      </c>
      <c r="BE521" s="242" t="str">
        <f t="shared" si="185"/>
        <v>-</v>
      </c>
      <c r="BF521" s="242" t="str">
        <f t="shared" si="185"/>
        <v>-</v>
      </c>
      <c r="BG521" s="242" t="str">
        <f t="shared" si="185"/>
        <v>-</v>
      </c>
      <c r="BH521" s="242" t="str">
        <f t="shared" si="185"/>
        <v>-</v>
      </c>
      <c r="BI521" s="242" t="str">
        <f t="shared" si="186"/>
        <v>-</v>
      </c>
      <c r="BJ521" s="242" t="str">
        <f t="shared" si="186"/>
        <v>-</v>
      </c>
      <c r="BK521" s="242" t="str">
        <f t="shared" si="186"/>
        <v>-</v>
      </c>
      <c r="BL521" s="242" t="str">
        <f t="shared" si="186"/>
        <v>-</v>
      </c>
      <c r="BM521" s="245" t="str" cm="1">
        <f t="array" ref="BM521">IFERROR(INDEX($CD$38:$CD$41, $BT521), "-")</f>
        <v>-</v>
      </c>
      <c r="BN521" s="242" t="str" cm="1">
        <f t="array" ref="BN521">IFERROR(INDEX($CD$38:$CD$41, $BS521), "-")</f>
        <v>-</v>
      </c>
      <c r="BO521" s="242">
        <f t="shared" si="187"/>
        <v>0</v>
      </c>
      <c r="BP521" s="242">
        <f t="shared" si="188"/>
        <v>0</v>
      </c>
      <c r="BQ521" s="247" t="str">
        <f t="shared" si="171"/>
        <v>-</v>
      </c>
      <c r="BR521" s="247" t="str">
        <f t="shared" si="172"/>
        <v>-</v>
      </c>
      <c r="BS521" s="247" t="str">
        <f t="shared" si="173"/>
        <v>-</v>
      </c>
      <c r="BT521" s="247" t="str">
        <f t="shared" si="174"/>
        <v>-</v>
      </c>
      <c r="BU521" s="247">
        <f t="shared" si="189"/>
        <v>0</v>
      </c>
      <c r="BV521" s="247" t="str">
        <f t="shared" si="190"/>
        <v>-</v>
      </c>
      <c r="BW521" s="232"/>
      <c r="CF521" s="232"/>
    </row>
    <row r="522" spans="1:84" ht="12.75" customHeight="1" x14ac:dyDescent="0.2">
      <c r="A522" s="240"/>
      <c r="B522" s="228">
        <v>499</v>
      </c>
      <c r="C522" s="137"/>
      <c r="D522" s="65"/>
      <c r="E522" s="241" t="str">
        <f>IF(ISBLANK(D522), "", VLOOKUP(D522, Z!$A$2:$C$4127, 3, FALSE))</f>
        <v/>
      </c>
      <c r="F522" s="138"/>
      <c r="G522" s="120"/>
      <c r="H522" s="120"/>
      <c r="I522" s="120"/>
      <c r="J522" s="120"/>
      <c r="K522" s="139"/>
      <c r="L522" s="168"/>
      <c r="M522" s="139"/>
      <c r="N522" s="139"/>
      <c r="O522" s="242">
        <f t="shared" si="170"/>
        <v>0</v>
      </c>
      <c r="P522" s="139"/>
      <c r="Q522" s="242">
        <f t="shared" si="175"/>
        <v>0</v>
      </c>
      <c r="R522" s="242" t="str">
        <f t="shared" si="176"/>
        <v>-</v>
      </c>
      <c r="S522" s="140"/>
      <c r="T522" s="141"/>
      <c r="U522" s="120"/>
      <c r="V522" s="139"/>
      <c r="W522" s="166"/>
      <c r="X522" s="243">
        <f t="shared" si="177"/>
        <v>0</v>
      </c>
      <c r="Y522" s="140"/>
      <c r="Z522" s="141"/>
      <c r="AA522" s="139"/>
      <c r="AB522" s="120"/>
      <c r="AC522" s="139"/>
      <c r="AD522" s="166"/>
      <c r="AE522" s="243">
        <f t="shared" si="178"/>
        <v>0</v>
      </c>
      <c r="AF522" s="142"/>
      <c r="AG522" s="137"/>
      <c r="AH522" s="65"/>
      <c r="AI522" s="241" t="str">
        <f>IF(ISBLANK(AH522), "", VLOOKUP(AH522, Z!$A$2:$C$4127, 3, FALSE))</f>
        <v/>
      </c>
      <c r="AJ522" s="143"/>
      <c r="AK522" s="244">
        <f t="shared" si="179"/>
        <v>0</v>
      </c>
      <c r="AL522" s="232"/>
      <c r="AM522" s="242">
        <f t="shared" si="180"/>
        <v>0</v>
      </c>
      <c r="AN522" s="228">
        <f>15</f>
        <v>15</v>
      </c>
      <c r="AO522" s="228">
        <v>0.75</v>
      </c>
      <c r="AP522" s="242" t="str">
        <f t="shared" si="181"/>
        <v>-</v>
      </c>
      <c r="AQ522" s="242" t="str">
        <f t="shared" si="182"/>
        <v>-</v>
      </c>
      <c r="AR522" s="245" t="str" cm="1">
        <f t="array" ref="AR522">IF($AM$20="A",
IFERROR(INDEX($BZ$33:$CC$35, $BQ522,), "-"),
IFERROR(INDEX(($BZ$26:$CC$28,$BZ$29:$CC$31), $BQ522, , $BR522), "-"))</f>
        <v>-</v>
      </c>
      <c r="AS522" s="245"/>
      <c r="AT522" s="245"/>
      <c r="AU522" s="245"/>
      <c r="AV522" s="246" t="str" cm="1">
        <f t="array" ref="AV522">IF($AM$20="A",
IFERROR(INDEX($CE$33:$CE$35, $BQ522), "-"),
IFERROR(INDEX(($CE$26:$CE$28, $CE$29:$CE$31), $BQ522, , $BR522), "-"))</f>
        <v>-</v>
      </c>
      <c r="AW522" s="242" t="str">
        <f t="shared" si="183"/>
        <v>-</v>
      </c>
      <c r="AX522" s="242" t="str">
        <f t="shared" si="183"/>
        <v>-</v>
      </c>
      <c r="AY522" s="242" t="str">
        <f t="shared" si="183"/>
        <v>-</v>
      </c>
      <c r="AZ522" s="242" t="str">
        <f t="shared" si="183"/>
        <v>-</v>
      </c>
      <c r="BA522" s="242" t="str">
        <f t="shared" si="184"/>
        <v>-</v>
      </c>
      <c r="BB522" s="242" t="str">
        <f t="shared" si="184"/>
        <v>-</v>
      </c>
      <c r="BC522" s="242" t="str">
        <f t="shared" si="184"/>
        <v>-</v>
      </c>
      <c r="BD522" s="242" t="str">
        <f t="shared" si="184"/>
        <v>-</v>
      </c>
      <c r="BE522" s="242" t="str">
        <f t="shared" si="185"/>
        <v>-</v>
      </c>
      <c r="BF522" s="242" t="str">
        <f t="shared" si="185"/>
        <v>-</v>
      </c>
      <c r="BG522" s="242" t="str">
        <f t="shared" si="185"/>
        <v>-</v>
      </c>
      <c r="BH522" s="242" t="str">
        <f t="shared" si="185"/>
        <v>-</v>
      </c>
      <c r="BI522" s="242" t="str">
        <f t="shared" si="186"/>
        <v>-</v>
      </c>
      <c r="BJ522" s="242" t="str">
        <f t="shared" si="186"/>
        <v>-</v>
      </c>
      <c r="BK522" s="242" t="str">
        <f t="shared" si="186"/>
        <v>-</v>
      </c>
      <c r="BL522" s="242" t="str">
        <f t="shared" si="186"/>
        <v>-</v>
      </c>
      <c r="BM522" s="245" t="str" cm="1">
        <f t="array" ref="BM522">IFERROR(INDEX($CD$38:$CD$41, $BT522), "-")</f>
        <v>-</v>
      </c>
      <c r="BN522" s="242" t="str" cm="1">
        <f t="array" ref="BN522">IFERROR(INDEX($CD$38:$CD$41, $BS522), "-")</f>
        <v>-</v>
      </c>
      <c r="BO522" s="242">
        <f t="shared" si="187"/>
        <v>0</v>
      </c>
      <c r="BP522" s="242">
        <f t="shared" si="188"/>
        <v>0</v>
      </c>
      <c r="BQ522" s="247" t="str">
        <f t="shared" si="171"/>
        <v>-</v>
      </c>
      <c r="BR522" s="247" t="str">
        <f t="shared" si="172"/>
        <v>-</v>
      </c>
      <c r="BS522" s="247" t="str">
        <f t="shared" si="173"/>
        <v>-</v>
      </c>
      <c r="BT522" s="247" t="str">
        <f t="shared" si="174"/>
        <v>-</v>
      </c>
      <c r="BU522" s="247">
        <f t="shared" si="189"/>
        <v>0</v>
      </c>
      <c r="BV522" s="247" t="str">
        <f t="shared" si="190"/>
        <v>-</v>
      </c>
      <c r="BW522" s="232"/>
      <c r="CF522" s="232"/>
    </row>
    <row r="523" spans="1:84" ht="12.75" customHeight="1" x14ac:dyDescent="0.2">
      <c r="A523" s="240"/>
      <c r="B523" s="228">
        <v>500</v>
      </c>
      <c r="C523" s="137"/>
      <c r="D523" s="65"/>
      <c r="E523" s="241" t="str">
        <f>IF(ISBLANK(D523), "", VLOOKUP(D523, Z!$A$2:$C$4127, 3, FALSE))</f>
        <v/>
      </c>
      <c r="F523" s="138"/>
      <c r="G523" s="120"/>
      <c r="H523" s="120"/>
      <c r="I523" s="120"/>
      <c r="J523" s="120"/>
      <c r="K523" s="139"/>
      <c r="L523" s="168"/>
      <c r="M523" s="139"/>
      <c r="N523" s="139"/>
      <c r="O523" s="242">
        <f t="shared" si="170"/>
        <v>0</v>
      </c>
      <c r="P523" s="139"/>
      <c r="Q523" s="242">
        <f t="shared" si="175"/>
        <v>0</v>
      </c>
      <c r="R523" s="242" t="str">
        <f t="shared" si="176"/>
        <v>-</v>
      </c>
      <c r="S523" s="140"/>
      <c r="T523" s="141"/>
      <c r="U523" s="120"/>
      <c r="V523" s="139"/>
      <c r="W523" s="166"/>
      <c r="X523" s="243">
        <f t="shared" si="177"/>
        <v>0</v>
      </c>
      <c r="Y523" s="140"/>
      <c r="Z523" s="141"/>
      <c r="AA523" s="139"/>
      <c r="AB523" s="120"/>
      <c r="AC523" s="139"/>
      <c r="AD523" s="166"/>
      <c r="AE523" s="243">
        <f t="shared" si="178"/>
        <v>0</v>
      </c>
      <c r="AF523" s="142"/>
      <c r="AG523" s="137"/>
      <c r="AH523" s="65"/>
      <c r="AI523" s="241" t="str">
        <f>IF(ISBLANK(AH523), "", VLOOKUP(AH523, Z!$A$2:$C$4127, 3, FALSE))</f>
        <v/>
      </c>
      <c r="AJ523" s="143"/>
      <c r="AK523" s="244">
        <f t="shared" si="179"/>
        <v>0</v>
      </c>
      <c r="AL523" s="232"/>
      <c r="AM523" s="242">
        <f t="shared" si="180"/>
        <v>0</v>
      </c>
      <c r="AN523" s="228">
        <f>15</f>
        <v>15</v>
      </c>
      <c r="AO523" s="228">
        <v>0.75</v>
      </c>
      <c r="AP523" s="242" t="str">
        <f t="shared" si="181"/>
        <v>-</v>
      </c>
      <c r="AQ523" s="242" t="str">
        <f t="shared" si="182"/>
        <v>-</v>
      </c>
      <c r="AR523" s="245" t="str" cm="1">
        <f t="array" ref="AR523">IF($AM$20="A",
IFERROR(INDEX($BZ$33:$CC$35, $BQ523,), "-"),
IFERROR(INDEX(($BZ$26:$CC$28,$BZ$29:$CC$31), $BQ523, , $BR523), "-"))</f>
        <v>-</v>
      </c>
      <c r="AS523" s="245"/>
      <c r="AT523" s="245"/>
      <c r="AU523" s="245"/>
      <c r="AV523" s="246" t="str" cm="1">
        <f t="array" ref="AV523">IF($AM$20="A",
IFERROR(INDEX($CE$33:$CE$35, $BQ523), "-"),
IFERROR(INDEX(($CE$26:$CE$28, $CE$29:$CE$31), $BQ523, , $BR523), "-"))</f>
        <v>-</v>
      </c>
      <c r="AW523" s="242" t="str">
        <f t="shared" si="183"/>
        <v>-</v>
      </c>
      <c r="AX523" s="242" t="str">
        <f t="shared" si="183"/>
        <v>-</v>
      </c>
      <c r="AY523" s="242" t="str">
        <f t="shared" si="183"/>
        <v>-</v>
      </c>
      <c r="AZ523" s="242" t="str">
        <f t="shared" si="183"/>
        <v>-</v>
      </c>
      <c r="BA523" s="242" t="str">
        <f t="shared" si="184"/>
        <v>-</v>
      </c>
      <c r="BB523" s="242" t="str">
        <f t="shared" si="184"/>
        <v>-</v>
      </c>
      <c r="BC523" s="242" t="str">
        <f t="shared" si="184"/>
        <v>-</v>
      </c>
      <c r="BD523" s="242" t="str">
        <f t="shared" si="184"/>
        <v>-</v>
      </c>
      <c r="BE523" s="242" t="str">
        <f t="shared" si="185"/>
        <v>-</v>
      </c>
      <c r="BF523" s="242" t="str">
        <f t="shared" si="185"/>
        <v>-</v>
      </c>
      <c r="BG523" s="242" t="str">
        <f t="shared" si="185"/>
        <v>-</v>
      </c>
      <c r="BH523" s="242" t="str">
        <f t="shared" si="185"/>
        <v>-</v>
      </c>
      <c r="BI523" s="242" t="str">
        <f t="shared" si="186"/>
        <v>-</v>
      </c>
      <c r="BJ523" s="242" t="str">
        <f t="shared" si="186"/>
        <v>-</v>
      </c>
      <c r="BK523" s="242" t="str">
        <f t="shared" si="186"/>
        <v>-</v>
      </c>
      <c r="BL523" s="242" t="str">
        <f t="shared" si="186"/>
        <v>-</v>
      </c>
      <c r="BM523" s="245" t="str" cm="1">
        <f t="array" ref="BM523">IFERROR(INDEX($CD$38:$CD$41, $BT523), "-")</f>
        <v>-</v>
      </c>
      <c r="BN523" s="242" t="str" cm="1">
        <f t="array" ref="BN523">IFERROR(INDEX($CD$38:$CD$41, $BS523), "-")</f>
        <v>-</v>
      </c>
      <c r="BO523" s="242">
        <f t="shared" si="187"/>
        <v>0</v>
      </c>
      <c r="BP523" s="242">
        <f t="shared" si="188"/>
        <v>0</v>
      </c>
      <c r="BQ523" s="247" t="str">
        <f t="shared" si="171"/>
        <v>-</v>
      </c>
      <c r="BR523" s="247" t="str">
        <f t="shared" si="172"/>
        <v>-</v>
      </c>
      <c r="BS523" s="247" t="str">
        <f t="shared" si="173"/>
        <v>-</v>
      </c>
      <c r="BT523" s="247" t="str">
        <f t="shared" si="174"/>
        <v>-</v>
      </c>
      <c r="BU523" s="247">
        <f t="shared" si="189"/>
        <v>0</v>
      </c>
      <c r="BV523" s="247" t="str">
        <f t="shared" si="190"/>
        <v>-</v>
      </c>
      <c r="BW523" s="232"/>
      <c r="CF523" s="232"/>
    </row>
    <row r="524" spans="1:84" ht="12.75" customHeight="1" x14ac:dyDescent="0.2">
      <c r="A524" s="240"/>
      <c r="B524" s="228">
        <v>501</v>
      </c>
      <c r="C524" s="137"/>
      <c r="D524" s="65"/>
      <c r="E524" s="241" t="str">
        <f>IF(ISBLANK(D524), "", VLOOKUP(D524, Z!$A$2:$C$4127, 3, FALSE))</f>
        <v/>
      </c>
      <c r="F524" s="138"/>
      <c r="G524" s="120"/>
      <c r="H524" s="120"/>
      <c r="I524" s="120"/>
      <c r="J524" s="120"/>
      <c r="K524" s="139"/>
      <c r="L524" s="168"/>
      <c r="M524" s="139"/>
      <c r="N524" s="139"/>
      <c r="O524" s="242">
        <f t="shared" si="170"/>
        <v>0</v>
      </c>
      <c r="P524" s="139"/>
      <c r="Q524" s="242">
        <f t="shared" si="175"/>
        <v>0</v>
      </c>
      <c r="R524" s="242" t="str">
        <f t="shared" si="176"/>
        <v>-</v>
      </c>
      <c r="S524" s="140"/>
      <c r="T524" s="141"/>
      <c r="U524" s="120"/>
      <c r="V524" s="139"/>
      <c r="W524" s="166"/>
      <c r="X524" s="243">
        <f t="shared" si="177"/>
        <v>0</v>
      </c>
      <c r="Y524" s="140"/>
      <c r="Z524" s="141"/>
      <c r="AA524" s="139"/>
      <c r="AB524" s="120"/>
      <c r="AC524" s="139"/>
      <c r="AD524" s="166"/>
      <c r="AE524" s="243">
        <f t="shared" si="178"/>
        <v>0</v>
      </c>
      <c r="AF524" s="142"/>
      <c r="AG524" s="137"/>
      <c r="AH524" s="65"/>
      <c r="AI524" s="241" t="str">
        <f>IF(ISBLANK(AH524), "", VLOOKUP(AH524, Z!$A$2:$C$4127, 3, FALSE))</f>
        <v/>
      </c>
      <c r="AJ524" s="143"/>
      <c r="AK524" s="244">
        <f t="shared" si="179"/>
        <v>0</v>
      </c>
      <c r="AL524" s="232"/>
      <c r="AM524" s="242">
        <f t="shared" si="180"/>
        <v>0</v>
      </c>
      <c r="AN524" s="228">
        <f>15</f>
        <v>15</v>
      </c>
      <c r="AO524" s="228">
        <v>0.75</v>
      </c>
      <c r="AP524" s="242" t="str">
        <f t="shared" si="181"/>
        <v>-</v>
      </c>
      <c r="AQ524" s="242" t="str">
        <f t="shared" si="182"/>
        <v>-</v>
      </c>
      <c r="AR524" s="245" t="str" cm="1">
        <f t="array" ref="AR524">IF($AM$20="A",
IFERROR(INDEX($BZ$33:$CC$35, $BQ524,), "-"),
IFERROR(INDEX(($BZ$26:$CC$28,$BZ$29:$CC$31), $BQ524, , $BR524), "-"))</f>
        <v>-</v>
      </c>
      <c r="AS524" s="245"/>
      <c r="AT524" s="245"/>
      <c r="AU524" s="245"/>
      <c r="AV524" s="246" t="str" cm="1">
        <f t="array" ref="AV524">IF($AM$20="A",
IFERROR(INDEX($CE$33:$CE$35, $BQ524), "-"),
IFERROR(INDEX(($CE$26:$CE$28, $CE$29:$CE$31), $BQ524, , $BR524), "-"))</f>
        <v>-</v>
      </c>
      <c r="AW524" s="242" t="str">
        <f t="shared" si="183"/>
        <v>-</v>
      </c>
      <c r="AX524" s="242" t="str">
        <f t="shared" si="183"/>
        <v>-</v>
      </c>
      <c r="AY524" s="242" t="str">
        <f t="shared" si="183"/>
        <v>-</v>
      </c>
      <c r="AZ524" s="242" t="str">
        <f t="shared" si="183"/>
        <v>-</v>
      </c>
      <c r="BA524" s="242" t="str">
        <f t="shared" si="184"/>
        <v>-</v>
      </c>
      <c r="BB524" s="242" t="str">
        <f t="shared" si="184"/>
        <v>-</v>
      </c>
      <c r="BC524" s="242" t="str">
        <f t="shared" si="184"/>
        <v>-</v>
      </c>
      <c r="BD524" s="242" t="str">
        <f t="shared" si="184"/>
        <v>-</v>
      </c>
      <c r="BE524" s="242" t="str">
        <f t="shared" si="185"/>
        <v>-</v>
      </c>
      <c r="BF524" s="242" t="str">
        <f t="shared" si="185"/>
        <v>-</v>
      </c>
      <c r="BG524" s="242" t="str">
        <f t="shared" si="185"/>
        <v>-</v>
      </c>
      <c r="BH524" s="242" t="str">
        <f t="shared" si="185"/>
        <v>-</v>
      </c>
      <c r="BI524" s="242" t="str">
        <f t="shared" si="186"/>
        <v>-</v>
      </c>
      <c r="BJ524" s="242" t="str">
        <f t="shared" si="186"/>
        <v>-</v>
      </c>
      <c r="BK524" s="242" t="str">
        <f t="shared" si="186"/>
        <v>-</v>
      </c>
      <c r="BL524" s="242" t="str">
        <f t="shared" si="186"/>
        <v>-</v>
      </c>
      <c r="BM524" s="245" t="str" cm="1">
        <f t="array" ref="BM524">IFERROR(INDEX($CD$38:$CD$41, $BT524), "-")</f>
        <v>-</v>
      </c>
      <c r="BN524" s="242" t="str" cm="1">
        <f t="array" ref="BN524">IFERROR(INDEX($CD$38:$CD$41, $BS524), "-")</f>
        <v>-</v>
      </c>
      <c r="BO524" s="242">
        <f t="shared" si="187"/>
        <v>0</v>
      </c>
      <c r="BP524" s="242">
        <f t="shared" si="188"/>
        <v>0</v>
      </c>
      <c r="BQ524" s="247" t="str">
        <f t="shared" si="171"/>
        <v>-</v>
      </c>
      <c r="BR524" s="247" t="str">
        <f t="shared" si="172"/>
        <v>-</v>
      </c>
      <c r="BS524" s="247" t="str">
        <f t="shared" si="173"/>
        <v>-</v>
      </c>
      <c r="BT524" s="247" t="str">
        <f t="shared" si="174"/>
        <v>-</v>
      </c>
      <c r="BU524" s="247">
        <f t="shared" si="189"/>
        <v>0</v>
      </c>
      <c r="BV524" s="247" t="str">
        <f t="shared" si="190"/>
        <v>-</v>
      </c>
      <c r="BW524" s="232"/>
      <c r="CF524" s="232"/>
    </row>
    <row r="525" spans="1:84" ht="12.75" customHeight="1" x14ac:dyDescent="0.2">
      <c r="A525" s="240"/>
      <c r="B525" s="228">
        <v>502</v>
      </c>
      <c r="C525" s="137"/>
      <c r="D525" s="65"/>
      <c r="E525" s="241" t="str">
        <f>IF(ISBLANK(D525), "", VLOOKUP(D525, Z!$A$2:$C$4127, 3, FALSE))</f>
        <v/>
      </c>
      <c r="F525" s="138"/>
      <c r="G525" s="120"/>
      <c r="H525" s="120"/>
      <c r="I525" s="120"/>
      <c r="J525" s="120"/>
      <c r="K525" s="139"/>
      <c r="L525" s="168"/>
      <c r="M525" s="139"/>
      <c r="N525" s="139"/>
      <c r="O525" s="242">
        <f t="shared" si="170"/>
        <v>0</v>
      </c>
      <c r="P525" s="139"/>
      <c r="Q525" s="242">
        <f t="shared" si="175"/>
        <v>0</v>
      </c>
      <c r="R525" s="242" t="str">
        <f t="shared" si="176"/>
        <v>-</v>
      </c>
      <c r="S525" s="140"/>
      <c r="T525" s="141"/>
      <c r="U525" s="120"/>
      <c r="V525" s="139"/>
      <c r="W525" s="166"/>
      <c r="X525" s="243">
        <f t="shared" si="177"/>
        <v>0</v>
      </c>
      <c r="Y525" s="140"/>
      <c r="Z525" s="141"/>
      <c r="AA525" s="139"/>
      <c r="AB525" s="120"/>
      <c r="AC525" s="139"/>
      <c r="AD525" s="166"/>
      <c r="AE525" s="243">
        <f t="shared" si="178"/>
        <v>0</v>
      </c>
      <c r="AF525" s="142"/>
      <c r="AG525" s="137"/>
      <c r="AH525" s="65"/>
      <c r="AI525" s="241" t="str">
        <f>IF(ISBLANK(AH525), "", VLOOKUP(AH525, Z!$A$2:$C$4127, 3, FALSE))</f>
        <v/>
      </c>
      <c r="AJ525" s="143"/>
      <c r="AK525" s="244">
        <f t="shared" si="179"/>
        <v>0</v>
      </c>
      <c r="AL525" s="232"/>
      <c r="AM525" s="242">
        <f t="shared" si="180"/>
        <v>0</v>
      </c>
      <c r="AN525" s="228">
        <f>15</f>
        <v>15</v>
      </c>
      <c r="AO525" s="228">
        <v>0.75</v>
      </c>
      <c r="AP525" s="242" t="str">
        <f t="shared" si="181"/>
        <v>-</v>
      </c>
      <c r="AQ525" s="242" t="str">
        <f t="shared" si="182"/>
        <v>-</v>
      </c>
      <c r="AR525" s="245" t="str" cm="1">
        <f t="array" ref="AR525">IF($AM$20="A",
IFERROR(INDEX($BZ$33:$CC$35, $BQ525,), "-"),
IFERROR(INDEX(($BZ$26:$CC$28,$BZ$29:$CC$31), $BQ525, , $BR525), "-"))</f>
        <v>-</v>
      </c>
      <c r="AS525" s="245"/>
      <c r="AT525" s="245"/>
      <c r="AU525" s="245"/>
      <c r="AV525" s="246" t="str" cm="1">
        <f t="array" ref="AV525">IF($AM$20="A",
IFERROR(INDEX($CE$33:$CE$35, $BQ525), "-"),
IFERROR(INDEX(($CE$26:$CE$28, $CE$29:$CE$31), $BQ525, , $BR525), "-"))</f>
        <v>-</v>
      </c>
      <c r="AW525" s="242" t="str">
        <f t="shared" si="183"/>
        <v>-</v>
      </c>
      <c r="AX525" s="242" t="str">
        <f t="shared" si="183"/>
        <v>-</v>
      </c>
      <c r="AY525" s="242" t="str">
        <f t="shared" si="183"/>
        <v>-</v>
      </c>
      <c r="AZ525" s="242" t="str">
        <f t="shared" si="183"/>
        <v>-</v>
      </c>
      <c r="BA525" s="242" t="str">
        <f t="shared" si="184"/>
        <v>-</v>
      </c>
      <c r="BB525" s="242" t="str">
        <f t="shared" si="184"/>
        <v>-</v>
      </c>
      <c r="BC525" s="242" t="str">
        <f t="shared" si="184"/>
        <v>-</v>
      </c>
      <c r="BD525" s="242" t="str">
        <f t="shared" si="184"/>
        <v>-</v>
      </c>
      <c r="BE525" s="242" t="str">
        <f t="shared" si="185"/>
        <v>-</v>
      </c>
      <c r="BF525" s="242" t="str">
        <f t="shared" si="185"/>
        <v>-</v>
      </c>
      <c r="BG525" s="242" t="str">
        <f t="shared" si="185"/>
        <v>-</v>
      </c>
      <c r="BH525" s="242" t="str">
        <f t="shared" si="185"/>
        <v>-</v>
      </c>
      <c r="BI525" s="242" t="str">
        <f t="shared" si="186"/>
        <v>-</v>
      </c>
      <c r="BJ525" s="242" t="str">
        <f t="shared" si="186"/>
        <v>-</v>
      </c>
      <c r="BK525" s="242" t="str">
        <f t="shared" si="186"/>
        <v>-</v>
      </c>
      <c r="BL525" s="242" t="str">
        <f t="shared" si="186"/>
        <v>-</v>
      </c>
      <c r="BM525" s="245" t="str" cm="1">
        <f t="array" ref="BM525">IFERROR(INDEX($CD$38:$CD$41, $BT525), "-")</f>
        <v>-</v>
      </c>
      <c r="BN525" s="242" t="str" cm="1">
        <f t="array" ref="BN525">IFERROR(INDEX($CD$38:$CD$41, $BS525), "-")</f>
        <v>-</v>
      </c>
      <c r="BO525" s="242">
        <f t="shared" si="187"/>
        <v>0</v>
      </c>
      <c r="BP525" s="242">
        <f t="shared" si="188"/>
        <v>0</v>
      </c>
      <c r="BQ525" s="247" t="str">
        <f t="shared" si="171"/>
        <v>-</v>
      </c>
      <c r="BR525" s="247" t="str">
        <f t="shared" si="172"/>
        <v>-</v>
      </c>
      <c r="BS525" s="247" t="str">
        <f t="shared" si="173"/>
        <v>-</v>
      </c>
      <c r="BT525" s="247" t="str">
        <f t="shared" si="174"/>
        <v>-</v>
      </c>
      <c r="BU525" s="247">
        <f t="shared" si="189"/>
        <v>0</v>
      </c>
      <c r="BV525" s="247" t="str">
        <f t="shared" si="190"/>
        <v>-</v>
      </c>
      <c r="BW525" s="232"/>
      <c r="CF525" s="232"/>
    </row>
    <row r="526" spans="1:84" ht="12.75" customHeight="1" x14ac:dyDescent="0.2">
      <c r="A526" s="240"/>
      <c r="B526" s="228">
        <v>503</v>
      </c>
      <c r="C526" s="137"/>
      <c r="D526" s="65"/>
      <c r="E526" s="241" t="str">
        <f>IF(ISBLANK(D526), "", VLOOKUP(D526, Z!$A$2:$C$4127, 3, FALSE))</f>
        <v/>
      </c>
      <c r="F526" s="138"/>
      <c r="G526" s="120"/>
      <c r="H526" s="120"/>
      <c r="I526" s="120"/>
      <c r="J526" s="120"/>
      <c r="K526" s="139"/>
      <c r="L526" s="168"/>
      <c r="M526" s="139"/>
      <c r="N526" s="139"/>
      <c r="O526" s="242">
        <f t="shared" si="170"/>
        <v>0</v>
      </c>
      <c r="P526" s="139"/>
      <c r="Q526" s="242">
        <f t="shared" si="175"/>
        <v>0</v>
      </c>
      <c r="R526" s="242" t="str">
        <f t="shared" si="176"/>
        <v>-</v>
      </c>
      <c r="S526" s="140"/>
      <c r="T526" s="141"/>
      <c r="U526" s="120"/>
      <c r="V526" s="139"/>
      <c r="W526" s="166"/>
      <c r="X526" s="243">
        <f t="shared" si="177"/>
        <v>0</v>
      </c>
      <c r="Y526" s="140"/>
      <c r="Z526" s="141"/>
      <c r="AA526" s="139"/>
      <c r="AB526" s="120"/>
      <c r="AC526" s="139"/>
      <c r="AD526" s="166"/>
      <c r="AE526" s="243">
        <f t="shared" si="178"/>
        <v>0</v>
      </c>
      <c r="AF526" s="142"/>
      <c r="AG526" s="137"/>
      <c r="AH526" s="65"/>
      <c r="AI526" s="241" t="str">
        <f>IF(ISBLANK(AH526), "", VLOOKUP(AH526, Z!$A$2:$C$4127, 3, FALSE))</f>
        <v/>
      </c>
      <c r="AJ526" s="143"/>
      <c r="AK526" s="244">
        <f t="shared" si="179"/>
        <v>0</v>
      </c>
      <c r="AL526" s="232"/>
      <c r="AM526" s="242">
        <f t="shared" si="180"/>
        <v>0</v>
      </c>
      <c r="AN526" s="228">
        <f>15</f>
        <v>15</v>
      </c>
      <c r="AO526" s="228">
        <v>0.75</v>
      </c>
      <c r="AP526" s="242" t="str">
        <f t="shared" si="181"/>
        <v>-</v>
      </c>
      <c r="AQ526" s="242" t="str">
        <f t="shared" si="182"/>
        <v>-</v>
      </c>
      <c r="AR526" s="245" t="str" cm="1">
        <f t="array" ref="AR526">IF($AM$20="A",
IFERROR(INDEX($BZ$33:$CC$35, $BQ526,), "-"),
IFERROR(INDEX(($BZ$26:$CC$28,$BZ$29:$CC$31), $BQ526, , $BR526), "-"))</f>
        <v>-</v>
      </c>
      <c r="AS526" s="245"/>
      <c r="AT526" s="245"/>
      <c r="AU526" s="245"/>
      <c r="AV526" s="246" t="str" cm="1">
        <f t="array" ref="AV526">IF($AM$20="A",
IFERROR(INDEX($CE$33:$CE$35, $BQ526), "-"),
IFERROR(INDEX(($CE$26:$CE$28, $CE$29:$CE$31), $BQ526, , $BR526), "-"))</f>
        <v>-</v>
      </c>
      <c r="AW526" s="242" t="str">
        <f t="shared" si="183"/>
        <v>-</v>
      </c>
      <c r="AX526" s="242" t="str">
        <f t="shared" si="183"/>
        <v>-</v>
      </c>
      <c r="AY526" s="242" t="str">
        <f t="shared" si="183"/>
        <v>-</v>
      </c>
      <c r="AZ526" s="242" t="str">
        <f t="shared" si="183"/>
        <v>-</v>
      </c>
      <c r="BA526" s="242" t="str">
        <f t="shared" si="184"/>
        <v>-</v>
      </c>
      <c r="BB526" s="242" t="str">
        <f t="shared" si="184"/>
        <v>-</v>
      </c>
      <c r="BC526" s="242" t="str">
        <f t="shared" si="184"/>
        <v>-</v>
      </c>
      <c r="BD526" s="242" t="str">
        <f t="shared" si="184"/>
        <v>-</v>
      </c>
      <c r="BE526" s="242" t="str">
        <f t="shared" si="185"/>
        <v>-</v>
      </c>
      <c r="BF526" s="242" t="str">
        <f t="shared" si="185"/>
        <v>-</v>
      </c>
      <c r="BG526" s="242" t="str">
        <f t="shared" si="185"/>
        <v>-</v>
      </c>
      <c r="BH526" s="242" t="str">
        <f t="shared" si="185"/>
        <v>-</v>
      </c>
      <c r="BI526" s="242" t="str">
        <f t="shared" si="186"/>
        <v>-</v>
      </c>
      <c r="BJ526" s="242" t="str">
        <f t="shared" si="186"/>
        <v>-</v>
      </c>
      <c r="BK526" s="242" t="str">
        <f t="shared" si="186"/>
        <v>-</v>
      </c>
      <c r="BL526" s="242" t="str">
        <f t="shared" si="186"/>
        <v>-</v>
      </c>
      <c r="BM526" s="245" t="str" cm="1">
        <f t="array" ref="BM526">IFERROR(INDEX($CD$38:$CD$41, $BT526), "-")</f>
        <v>-</v>
      </c>
      <c r="BN526" s="242" t="str" cm="1">
        <f t="array" ref="BN526">IFERROR(INDEX($CD$38:$CD$41, $BS526), "-")</f>
        <v>-</v>
      </c>
      <c r="BO526" s="242">
        <f t="shared" si="187"/>
        <v>0</v>
      </c>
      <c r="BP526" s="242">
        <f t="shared" si="188"/>
        <v>0</v>
      </c>
      <c r="BQ526" s="247" t="str">
        <f t="shared" si="171"/>
        <v>-</v>
      </c>
      <c r="BR526" s="247" t="str">
        <f t="shared" si="172"/>
        <v>-</v>
      </c>
      <c r="BS526" s="247" t="str">
        <f t="shared" si="173"/>
        <v>-</v>
      </c>
      <c r="BT526" s="247" t="str">
        <f t="shared" si="174"/>
        <v>-</v>
      </c>
      <c r="BU526" s="247">
        <f t="shared" si="189"/>
        <v>0</v>
      </c>
      <c r="BV526" s="247" t="str">
        <f t="shared" si="190"/>
        <v>-</v>
      </c>
      <c r="BW526" s="232"/>
      <c r="CF526" s="232"/>
    </row>
    <row r="527" spans="1:84" ht="12.75" customHeight="1" x14ac:dyDescent="0.2">
      <c r="A527" s="240"/>
      <c r="B527" s="228">
        <v>504</v>
      </c>
      <c r="C527" s="137"/>
      <c r="D527" s="65"/>
      <c r="E527" s="241" t="str">
        <f>IF(ISBLANK(D527), "", VLOOKUP(D527, Z!$A$2:$C$4127, 3, FALSE))</f>
        <v/>
      </c>
      <c r="F527" s="138"/>
      <c r="G527" s="120"/>
      <c r="H527" s="120"/>
      <c r="I527" s="120"/>
      <c r="J527" s="120"/>
      <c r="K527" s="139"/>
      <c r="L527" s="168"/>
      <c r="M527" s="139"/>
      <c r="N527" s="139"/>
      <c r="O527" s="242">
        <f t="shared" si="170"/>
        <v>0</v>
      </c>
      <c r="P527" s="139"/>
      <c r="Q527" s="242">
        <f t="shared" si="175"/>
        <v>0</v>
      </c>
      <c r="R527" s="242" t="str">
        <f t="shared" si="176"/>
        <v>-</v>
      </c>
      <c r="S527" s="140"/>
      <c r="T527" s="141"/>
      <c r="U527" s="120"/>
      <c r="V527" s="139"/>
      <c r="W527" s="166"/>
      <c r="X527" s="243">
        <f t="shared" si="177"/>
        <v>0</v>
      </c>
      <c r="Y527" s="140"/>
      <c r="Z527" s="141"/>
      <c r="AA527" s="139"/>
      <c r="AB527" s="120"/>
      <c r="AC527" s="139"/>
      <c r="AD527" s="166"/>
      <c r="AE527" s="243">
        <f t="shared" si="178"/>
        <v>0</v>
      </c>
      <c r="AF527" s="142"/>
      <c r="AG527" s="137"/>
      <c r="AH527" s="65"/>
      <c r="AI527" s="241" t="str">
        <f>IF(ISBLANK(AH527), "", VLOOKUP(AH527, Z!$A$2:$C$4127, 3, FALSE))</f>
        <v/>
      </c>
      <c r="AJ527" s="143"/>
      <c r="AK527" s="244">
        <f t="shared" si="179"/>
        <v>0</v>
      </c>
      <c r="AL527" s="232"/>
      <c r="AM527" s="242">
        <f t="shared" si="180"/>
        <v>0</v>
      </c>
      <c r="AN527" s="228">
        <f>15</f>
        <v>15</v>
      </c>
      <c r="AO527" s="228">
        <v>0.75</v>
      </c>
      <c r="AP527" s="242" t="str">
        <f t="shared" si="181"/>
        <v>-</v>
      </c>
      <c r="AQ527" s="242" t="str">
        <f t="shared" si="182"/>
        <v>-</v>
      </c>
      <c r="AR527" s="245" t="str" cm="1">
        <f t="array" ref="AR527">IF($AM$20="A",
IFERROR(INDEX($BZ$33:$CC$35, $BQ527,), "-"),
IFERROR(INDEX(($BZ$26:$CC$28,$BZ$29:$CC$31), $BQ527, , $BR527), "-"))</f>
        <v>-</v>
      </c>
      <c r="AS527" s="245"/>
      <c r="AT527" s="245"/>
      <c r="AU527" s="245"/>
      <c r="AV527" s="246" t="str" cm="1">
        <f t="array" ref="AV527">IF($AM$20="A",
IFERROR(INDEX($CE$33:$CE$35, $BQ527), "-"),
IFERROR(INDEX(($CE$26:$CE$28, $CE$29:$CE$31), $BQ527, , $BR527), "-"))</f>
        <v>-</v>
      </c>
      <c r="AW527" s="242" t="str">
        <f t="shared" si="183"/>
        <v>-</v>
      </c>
      <c r="AX527" s="242" t="str">
        <f t="shared" si="183"/>
        <v>-</v>
      </c>
      <c r="AY527" s="242" t="str">
        <f t="shared" si="183"/>
        <v>-</v>
      </c>
      <c r="AZ527" s="242" t="str">
        <f t="shared" si="183"/>
        <v>-</v>
      </c>
      <c r="BA527" s="242" t="str">
        <f t="shared" si="184"/>
        <v>-</v>
      </c>
      <c r="BB527" s="242" t="str">
        <f t="shared" si="184"/>
        <v>-</v>
      </c>
      <c r="BC527" s="242" t="str">
        <f t="shared" si="184"/>
        <v>-</v>
      </c>
      <c r="BD527" s="242" t="str">
        <f t="shared" si="184"/>
        <v>-</v>
      </c>
      <c r="BE527" s="242" t="str">
        <f t="shared" si="185"/>
        <v>-</v>
      </c>
      <c r="BF527" s="242" t="str">
        <f t="shared" si="185"/>
        <v>-</v>
      </c>
      <c r="BG527" s="242" t="str">
        <f t="shared" si="185"/>
        <v>-</v>
      </c>
      <c r="BH527" s="242" t="str">
        <f t="shared" si="185"/>
        <v>-</v>
      </c>
      <c r="BI527" s="242" t="str">
        <f t="shared" si="186"/>
        <v>-</v>
      </c>
      <c r="BJ527" s="242" t="str">
        <f t="shared" si="186"/>
        <v>-</v>
      </c>
      <c r="BK527" s="242" t="str">
        <f t="shared" si="186"/>
        <v>-</v>
      </c>
      <c r="BL527" s="242" t="str">
        <f t="shared" si="186"/>
        <v>-</v>
      </c>
      <c r="BM527" s="245" t="str" cm="1">
        <f t="array" ref="BM527">IFERROR(INDEX($CD$38:$CD$41, $BT527), "-")</f>
        <v>-</v>
      </c>
      <c r="BN527" s="242" t="str" cm="1">
        <f t="array" ref="BN527">IFERROR(INDEX($CD$38:$CD$41, $BS527), "-")</f>
        <v>-</v>
      </c>
      <c r="BO527" s="242">
        <f t="shared" si="187"/>
        <v>0</v>
      </c>
      <c r="BP527" s="242">
        <f t="shared" si="188"/>
        <v>0</v>
      </c>
      <c r="BQ527" s="247" t="str">
        <f t="shared" si="171"/>
        <v>-</v>
      </c>
      <c r="BR527" s="247" t="str">
        <f t="shared" si="172"/>
        <v>-</v>
      </c>
      <c r="BS527" s="247" t="str">
        <f t="shared" si="173"/>
        <v>-</v>
      </c>
      <c r="BT527" s="247" t="str">
        <f t="shared" si="174"/>
        <v>-</v>
      </c>
      <c r="BU527" s="247">
        <f t="shared" si="189"/>
        <v>0</v>
      </c>
      <c r="BV527" s="247" t="str">
        <f t="shared" si="190"/>
        <v>-</v>
      </c>
      <c r="BW527" s="232"/>
      <c r="CF527" s="232"/>
    </row>
    <row r="528" spans="1:84" ht="12.75" customHeight="1" x14ac:dyDescent="0.2">
      <c r="A528" s="240"/>
      <c r="B528" s="228">
        <v>505</v>
      </c>
      <c r="C528" s="137"/>
      <c r="D528" s="65"/>
      <c r="E528" s="241" t="str">
        <f>IF(ISBLANK(D528), "", VLOOKUP(D528, Z!$A$2:$C$4127, 3, FALSE))</f>
        <v/>
      </c>
      <c r="F528" s="138"/>
      <c r="G528" s="120"/>
      <c r="H528" s="120"/>
      <c r="I528" s="120"/>
      <c r="J528" s="120"/>
      <c r="K528" s="139"/>
      <c r="L528" s="168"/>
      <c r="M528" s="139"/>
      <c r="N528" s="139"/>
      <c r="O528" s="242">
        <f t="shared" si="170"/>
        <v>0</v>
      </c>
      <c r="P528" s="139"/>
      <c r="Q528" s="242">
        <f t="shared" si="175"/>
        <v>0</v>
      </c>
      <c r="R528" s="242" t="str">
        <f t="shared" si="176"/>
        <v>-</v>
      </c>
      <c r="S528" s="140"/>
      <c r="T528" s="141"/>
      <c r="U528" s="120"/>
      <c r="V528" s="139"/>
      <c r="W528" s="166"/>
      <c r="X528" s="243">
        <f t="shared" si="177"/>
        <v>0</v>
      </c>
      <c r="Y528" s="140"/>
      <c r="Z528" s="141"/>
      <c r="AA528" s="139"/>
      <c r="AB528" s="120"/>
      <c r="AC528" s="139"/>
      <c r="AD528" s="166"/>
      <c r="AE528" s="243">
        <f t="shared" si="178"/>
        <v>0</v>
      </c>
      <c r="AF528" s="142"/>
      <c r="AG528" s="137"/>
      <c r="AH528" s="65"/>
      <c r="AI528" s="241" t="str">
        <f>IF(ISBLANK(AH528), "", VLOOKUP(AH528, Z!$A$2:$C$4127, 3, FALSE))</f>
        <v/>
      </c>
      <c r="AJ528" s="143"/>
      <c r="AK528" s="244">
        <f t="shared" si="179"/>
        <v>0</v>
      </c>
      <c r="AL528" s="232"/>
      <c r="AM528" s="242">
        <f t="shared" si="180"/>
        <v>0</v>
      </c>
      <c r="AN528" s="228">
        <f>15</f>
        <v>15</v>
      </c>
      <c r="AO528" s="228">
        <v>0.75</v>
      </c>
      <c r="AP528" s="242" t="str">
        <f t="shared" si="181"/>
        <v>-</v>
      </c>
      <c r="AQ528" s="242" t="str">
        <f t="shared" si="182"/>
        <v>-</v>
      </c>
      <c r="AR528" s="245" t="str" cm="1">
        <f t="array" ref="AR528">IF($AM$20="A",
IFERROR(INDEX($BZ$33:$CC$35, $BQ528,), "-"),
IFERROR(INDEX(($BZ$26:$CC$28,$BZ$29:$CC$31), $BQ528, , $BR528), "-"))</f>
        <v>-</v>
      </c>
      <c r="AS528" s="245"/>
      <c r="AT528" s="245"/>
      <c r="AU528" s="245"/>
      <c r="AV528" s="246" t="str" cm="1">
        <f t="array" ref="AV528">IF($AM$20="A",
IFERROR(INDEX($CE$33:$CE$35, $BQ528), "-"),
IFERROR(INDEX(($CE$26:$CE$28, $CE$29:$CE$31), $BQ528, , $BR528), "-"))</f>
        <v>-</v>
      </c>
      <c r="AW528" s="242" t="str">
        <f t="shared" si="183"/>
        <v>-</v>
      </c>
      <c r="AX528" s="242" t="str">
        <f t="shared" si="183"/>
        <v>-</v>
      </c>
      <c r="AY528" s="242" t="str">
        <f t="shared" si="183"/>
        <v>-</v>
      </c>
      <c r="AZ528" s="242" t="str">
        <f t="shared" si="183"/>
        <v>-</v>
      </c>
      <c r="BA528" s="242" t="str">
        <f t="shared" si="184"/>
        <v>-</v>
      </c>
      <c r="BB528" s="242" t="str">
        <f t="shared" si="184"/>
        <v>-</v>
      </c>
      <c r="BC528" s="242" t="str">
        <f t="shared" si="184"/>
        <v>-</v>
      </c>
      <c r="BD528" s="242" t="str">
        <f t="shared" si="184"/>
        <v>-</v>
      </c>
      <c r="BE528" s="242" t="str">
        <f t="shared" si="185"/>
        <v>-</v>
      </c>
      <c r="BF528" s="242" t="str">
        <f t="shared" si="185"/>
        <v>-</v>
      </c>
      <c r="BG528" s="242" t="str">
        <f t="shared" si="185"/>
        <v>-</v>
      </c>
      <c r="BH528" s="242" t="str">
        <f t="shared" si="185"/>
        <v>-</v>
      </c>
      <c r="BI528" s="242" t="str">
        <f t="shared" si="186"/>
        <v>-</v>
      </c>
      <c r="BJ528" s="242" t="str">
        <f t="shared" si="186"/>
        <v>-</v>
      </c>
      <c r="BK528" s="242" t="str">
        <f t="shared" si="186"/>
        <v>-</v>
      </c>
      <c r="BL528" s="242" t="str">
        <f t="shared" si="186"/>
        <v>-</v>
      </c>
      <c r="BM528" s="245" t="str" cm="1">
        <f t="array" ref="BM528">IFERROR(INDEX($CD$38:$CD$41, $BT528), "-")</f>
        <v>-</v>
      </c>
      <c r="BN528" s="242" t="str" cm="1">
        <f t="array" ref="BN528">IFERROR(INDEX($CD$38:$CD$41, $BS528), "-")</f>
        <v>-</v>
      </c>
      <c r="BO528" s="242">
        <f t="shared" si="187"/>
        <v>0</v>
      </c>
      <c r="BP528" s="242">
        <f t="shared" si="188"/>
        <v>0</v>
      </c>
      <c r="BQ528" s="247" t="str">
        <f t="shared" si="171"/>
        <v>-</v>
      </c>
      <c r="BR528" s="247" t="str">
        <f t="shared" si="172"/>
        <v>-</v>
      </c>
      <c r="BS528" s="247" t="str">
        <f t="shared" si="173"/>
        <v>-</v>
      </c>
      <c r="BT528" s="247" t="str">
        <f t="shared" si="174"/>
        <v>-</v>
      </c>
      <c r="BU528" s="247">
        <f t="shared" si="189"/>
        <v>0</v>
      </c>
      <c r="BV528" s="247" t="str">
        <f t="shared" si="190"/>
        <v>-</v>
      </c>
      <c r="BW528" s="232"/>
      <c r="CF528" s="232"/>
    </row>
    <row r="529" spans="1:84" ht="12.75" customHeight="1" x14ac:dyDescent="0.2">
      <c r="A529" s="240"/>
      <c r="B529" s="228">
        <v>506</v>
      </c>
      <c r="C529" s="137"/>
      <c r="D529" s="65"/>
      <c r="E529" s="241" t="str">
        <f>IF(ISBLANK(D529), "", VLOOKUP(D529, Z!$A$2:$C$4127, 3, FALSE))</f>
        <v/>
      </c>
      <c r="F529" s="138"/>
      <c r="G529" s="120"/>
      <c r="H529" s="120"/>
      <c r="I529" s="120"/>
      <c r="J529" s="120"/>
      <c r="K529" s="139"/>
      <c r="L529" s="168"/>
      <c r="M529" s="139"/>
      <c r="N529" s="139"/>
      <c r="O529" s="242">
        <f t="shared" si="170"/>
        <v>0</v>
      </c>
      <c r="P529" s="139"/>
      <c r="Q529" s="242">
        <f t="shared" si="175"/>
        <v>0</v>
      </c>
      <c r="R529" s="242" t="str">
        <f t="shared" si="176"/>
        <v>-</v>
      </c>
      <c r="S529" s="140"/>
      <c r="T529" s="141"/>
      <c r="U529" s="120"/>
      <c r="V529" s="139"/>
      <c r="W529" s="166"/>
      <c r="X529" s="243">
        <f t="shared" si="177"/>
        <v>0</v>
      </c>
      <c r="Y529" s="140"/>
      <c r="Z529" s="141"/>
      <c r="AA529" s="139"/>
      <c r="AB529" s="120"/>
      <c r="AC529" s="139"/>
      <c r="AD529" s="166"/>
      <c r="AE529" s="243">
        <f t="shared" si="178"/>
        <v>0</v>
      </c>
      <c r="AF529" s="142"/>
      <c r="AG529" s="137"/>
      <c r="AH529" s="65"/>
      <c r="AI529" s="241" t="str">
        <f>IF(ISBLANK(AH529), "", VLOOKUP(AH529, Z!$A$2:$C$4127, 3, FALSE))</f>
        <v/>
      </c>
      <c r="AJ529" s="143"/>
      <c r="AK529" s="244">
        <f t="shared" si="179"/>
        <v>0</v>
      </c>
      <c r="AL529" s="232"/>
      <c r="AM529" s="242">
        <f t="shared" si="180"/>
        <v>0</v>
      </c>
      <c r="AN529" s="228">
        <f>15</f>
        <v>15</v>
      </c>
      <c r="AO529" s="228">
        <v>0.75</v>
      </c>
      <c r="AP529" s="242" t="str">
        <f t="shared" si="181"/>
        <v>-</v>
      </c>
      <c r="AQ529" s="242" t="str">
        <f t="shared" si="182"/>
        <v>-</v>
      </c>
      <c r="AR529" s="245" t="str" cm="1">
        <f t="array" ref="AR529">IF($AM$20="A",
IFERROR(INDEX($BZ$33:$CC$35, $BQ529,), "-"),
IFERROR(INDEX(($BZ$26:$CC$28,$BZ$29:$CC$31), $BQ529, , $BR529), "-"))</f>
        <v>-</v>
      </c>
      <c r="AS529" s="245"/>
      <c r="AT529" s="245"/>
      <c r="AU529" s="245"/>
      <c r="AV529" s="246" t="str" cm="1">
        <f t="array" ref="AV529">IF($AM$20="A",
IFERROR(INDEX($CE$33:$CE$35, $BQ529), "-"),
IFERROR(INDEX(($CE$26:$CE$28, $CE$29:$CE$31), $BQ529, , $BR529), "-"))</f>
        <v>-</v>
      </c>
      <c r="AW529" s="242" t="str">
        <f t="shared" si="183"/>
        <v>-</v>
      </c>
      <c r="AX529" s="242" t="str">
        <f t="shared" si="183"/>
        <v>-</v>
      </c>
      <c r="AY529" s="242" t="str">
        <f t="shared" si="183"/>
        <v>-</v>
      </c>
      <c r="AZ529" s="242" t="str">
        <f t="shared" si="183"/>
        <v>-</v>
      </c>
      <c r="BA529" s="242" t="str">
        <f t="shared" si="184"/>
        <v>-</v>
      </c>
      <c r="BB529" s="242" t="str">
        <f t="shared" si="184"/>
        <v>-</v>
      </c>
      <c r="BC529" s="242" t="str">
        <f t="shared" si="184"/>
        <v>-</v>
      </c>
      <c r="BD529" s="242" t="str">
        <f t="shared" si="184"/>
        <v>-</v>
      </c>
      <c r="BE529" s="242" t="str">
        <f t="shared" si="185"/>
        <v>-</v>
      </c>
      <c r="BF529" s="242" t="str">
        <f t="shared" si="185"/>
        <v>-</v>
      </c>
      <c r="BG529" s="242" t="str">
        <f t="shared" si="185"/>
        <v>-</v>
      </c>
      <c r="BH529" s="242" t="str">
        <f t="shared" si="185"/>
        <v>-</v>
      </c>
      <c r="BI529" s="242" t="str">
        <f t="shared" si="186"/>
        <v>-</v>
      </c>
      <c r="BJ529" s="242" t="str">
        <f t="shared" si="186"/>
        <v>-</v>
      </c>
      <c r="BK529" s="242" t="str">
        <f t="shared" si="186"/>
        <v>-</v>
      </c>
      <c r="BL529" s="242" t="str">
        <f t="shared" si="186"/>
        <v>-</v>
      </c>
      <c r="BM529" s="245" t="str" cm="1">
        <f t="array" ref="BM529">IFERROR(INDEX($CD$38:$CD$41, $BT529), "-")</f>
        <v>-</v>
      </c>
      <c r="BN529" s="242" t="str" cm="1">
        <f t="array" ref="BN529">IFERROR(INDEX($CD$38:$CD$41, $BS529), "-")</f>
        <v>-</v>
      </c>
      <c r="BO529" s="242">
        <f t="shared" si="187"/>
        <v>0</v>
      </c>
      <c r="BP529" s="242">
        <f t="shared" si="188"/>
        <v>0</v>
      </c>
      <c r="BQ529" s="247" t="str">
        <f t="shared" si="171"/>
        <v>-</v>
      </c>
      <c r="BR529" s="247" t="str">
        <f t="shared" si="172"/>
        <v>-</v>
      </c>
      <c r="BS529" s="247" t="str">
        <f t="shared" si="173"/>
        <v>-</v>
      </c>
      <c r="BT529" s="247" t="str">
        <f t="shared" si="174"/>
        <v>-</v>
      </c>
      <c r="BU529" s="247">
        <f t="shared" si="189"/>
        <v>0</v>
      </c>
      <c r="BV529" s="247" t="str">
        <f t="shared" si="190"/>
        <v>-</v>
      </c>
      <c r="BW529" s="232"/>
      <c r="CF529" s="232"/>
    </row>
    <row r="530" spans="1:84" ht="12.75" customHeight="1" x14ac:dyDescent="0.2">
      <c r="A530" s="240"/>
      <c r="B530" s="228">
        <v>507</v>
      </c>
      <c r="C530" s="137"/>
      <c r="D530" s="65"/>
      <c r="E530" s="241" t="str">
        <f>IF(ISBLANK(D530), "", VLOOKUP(D530, Z!$A$2:$C$4127, 3, FALSE))</f>
        <v/>
      </c>
      <c r="F530" s="138"/>
      <c r="G530" s="120"/>
      <c r="H530" s="120"/>
      <c r="I530" s="120"/>
      <c r="J530" s="120"/>
      <c r="K530" s="139"/>
      <c r="L530" s="168"/>
      <c r="M530" s="139"/>
      <c r="N530" s="139"/>
      <c r="O530" s="242">
        <f t="shared" si="170"/>
        <v>0</v>
      </c>
      <c r="P530" s="139"/>
      <c r="Q530" s="242">
        <f t="shared" si="175"/>
        <v>0</v>
      </c>
      <c r="R530" s="242" t="str">
        <f t="shared" si="176"/>
        <v>-</v>
      </c>
      <c r="S530" s="140"/>
      <c r="T530" s="141"/>
      <c r="U530" s="120"/>
      <c r="V530" s="139"/>
      <c r="W530" s="166"/>
      <c r="X530" s="243">
        <f t="shared" si="177"/>
        <v>0</v>
      </c>
      <c r="Y530" s="140"/>
      <c r="Z530" s="141"/>
      <c r="AA530" s="139"/>
      <c r="AB530" s="120"/>
      <c r="AC530" s="139"/>
      <c r="AD530" s="166"/>
      <c r="AE530" s="243">
        <f t="shared" si="178"/>
        <v>0</v>
      </c>
      <c r="AF530" s="142"/>
      <c r="AG530" s="137"/>
      <c r="AH530" s="65"/>
      <c r="AI530" s="241" t="str">
        <f>IF(ISBLANK(AH530), "", VLOOKUP(AH530, Z!$A$2:$C$4127, 3, FALSE))</f>
        <v/>
      </c>
      <c r="AJ530" s="143"/>
      <c r="AK530" s="244">
        <f t="shared" si="179"/>
        <v>0</v>
      </c>
      <c r="AL530" s="232"/>
      <c r="AM530" s="242">
        <f t="shared" si="180"/>
        <v>0</v>
      </c>
      <c r="AN530" s="228">
        <f>15</f>
        <v>15</v>
      </c>
      <c r="AO530" s="228">
        <v>0.75</v>
      </c>
      <c r="AP530" s="242" t="str">
        <f t="shared" si="181"/>
        <v>-</v>
      </c>
      <c r="AQ530" s="242" t="str">
        <f t="shared" si="182"/>
        <v>-</v>
      </c>
      <c r="AR530" s="245" t="str" cm="1">
        <f t="array" ref="AR530">IF($AM$20="A",
IFERROR(INDEX($BZ$33:$CC$35, $BQ530,), "-"),
IFERROR(INDEX(($BZ$26:$CC$28,$BZ$29:$CC$31), $BQ530, , $BR530), "-"))</f>
        <v>-</v>
      </c>
      <c r="AS530" s="245"/>
      <c r="AT530" s="245"/>
      <c r="AU530" s="245"/>
      <c r="AV530" s="246" t="str" cm="1">
        <f t="array" ref="AV530">IF($AM$20="A",
IFERROR(INDEX($CE$33:$CE$35, $BQ530), "-"),
IFERROR(INDEX(($CE$26:$CE$28, $CE$29:$CE$31), $BQ530, , $BR530), "-"))</f>
        <v>-</v>
      </c>
      <c r="AW530" s="242" t="str">
        <f t="shared" si="183"/>
        <v>-</v>
      </c>
      <c r="AX530" s="242" t="str">
        <f t="shared" si="183"/>
        <v>-</v>
      </c>
      <c r="AY530" s="242" t="str">
        <f t="shared" si="183"/>
        <v>-</v>
      </c>
      <c r="AZ530" s="242" t="str">
        <f t="shared" si="183"/>
        <v>-</v>
      </c>
      <c r="BA530" s="242" t="str">
        <f t="shared" si="184"/>
        <v>-</v>
      </c>
      <c r="BB530" s="242" t="str">
        <f t="shared" si="184"/>
        <v>-</v>
      </c>
      <c r="BC530" s="242" t="str">
        <f t="shared" si="184"/>
        <v>-</v>
      </c>
      <c r="BD530" s="242" t="str">
        <f t="shared" si="184"/>
        <v>-</v>
      </c>
      <c r="BE530" s="242" t="str">
        <f t="shared" si="185"/>
        <v>-</v>
      </c>
      <c r="BF530" s="242" t="str">
        <f t="shared" si="185"/>
        <v>-</v>
      </c>
      <c r="BG530" s="242" t="str">
        <f t="shared" si="185"/>
        <v>-</v>
      </c>
      <c r="BH530" s="242" t="str">
        <f t="shared" si="185"/>
        <v>-</v>
      </c>
      <c r="BI530" s="242" t="str">
        <f t="shared" si="186"/>
        <v>-</v>
      </c>
      <c r="BJ530" s="242" t="str">
        <f t="shared" si="186"/>
        <v>-</v>
      </c>
      <c r="BK530" s="242" t="str">
        <f t="shared" si="186"/>
        <v>-</v>
      </c>
      <c r="BL530" s="242" t="str">
        <f t="shared" si="186"/>
        <v>-</v>
      </c>
      <c r="BM530" s="245" t="str" cm="1">
        <f t="array" ref="BM530">IFERROR(INDEX($CD$38:$CD$41, $BT530), "-")</f>
        <v>-</v>
      </c>
      <c r="BN530" s="242" t="str" cm="1">
        <f t="array" ref="BN530">IFERROR(INDEX($CD$38:$CD$41, $BS530), "-")</f>
        <v>-</v>
      </c>
      <c r="BO530" s="242">
        <f t="shared" si="187"/>
        <v>0</v>
      </c>
      <c r="BP530" s="242">
        <f t="shared" si="188"/>
        <v>0</v>
      </c>
      <c r="BQ530" s="247" t="str">
        <f t="shared" si="171"/>
        <v>-</v>
      </c>
      <c r="BR530" s="247" t="str">
        <f t="shared" si="172"/>
        <v>-</v>
      </c>
      <c r="BS530" s="247" t="str">
        <f t="shared" si="173"/>
        <v>-</v>
      </c>
      <c r="BT530" s="247" t="str">
        <f t="shared" si="174"/>
        <v>-</v>
      </c>
      <c r="BU530" s="247">
        <f t="shared" si="189"/>
        <v>0</v>
      </c>
      <c r="BV530" s="247" t="str">
        <f t="shared" si="190"/>
        <v>-</v>
      </c>
      <c r="BW530" s="232"/>
      <c r="CF530" s="232"/>
    </row>
    <row r="531" spans="1:84" ht="12.75" customHeight="1" x14ac:dyDescent="0.2">
      <c r="A531" s="240"/>
      <c r="B531" s="228">
        <v>508</v>
      </c>
      <c r="C531" s="137"/>
      <c r="D531" s="65"/>
      <c r="E531" s="241" t="str">
        <f>IF(ISBLANK(D531), "", VLOOKUP(D531, Z!$A$2:$C$4127, 3, FALSE))</f>
        <v/>
      </c>
      <c r="F531" s="138"/>
      <c r="G531" s="120"/>
      <c r="H531" s="120"/>
      <c r="I531" s="120"/>
      <c r="J531" s="120"/>
      <c r="K531" s="139"/>
      <c r="L531" s="168"/>
      <c r="M531" s="139"/>
      <c r="N531" s="139"/>
      <c r="O531" s="242">
        <f t="shared" si="170"/>
        <v>0</v>
      </c>
      <c r="P531" s="139"/>
      <c r="Q531" s="242">
        <f t="shared" si="175"/>
        <v>0</v>
      </c>
      <c r="R531" s="242" t="str">
        <f t="shared" si="176"/>
        <v>-</v>
      </c>
      <c r="S531" s="140"/>
      <c r="T531" s="141"/>
      <c r="U531" s="120"/>
      <c r="V531" s="139"/>
      <c r="W531" s="166"/>
      <c r="X531" s="243">
        <f t="shared" si="177"/>
        <v>0</v>
      </c>
      <c r="Y531" s="140"/>
      <c r="Z531" s="141"/>
      <c r="AA531" s="139"/>
      <c r="AB531" s="120"/>
      <c r="AC531" s="139"/>
      <c r="AD531" s="166"/>
      <c r="AE531" s="243">
        <f t="shared" si="178"/>
        <v>0</v>
      </c>
      <c r="AF531" s="142"/>
      <c r="AG531" s="137"/>
      <c r="AH531" s="65"/>
      <c r="AI531" s="241" t="str">
        <f>IF(ISBLANK(AH531), "", VLOOKUP(AH531, Z!$A$2:$C$4127, 3, FALSE))</f>
        <v/>
      </c>
      <c r="AJ531" s="143"/>
      <c r="AK531" s="244">
        <f t="shared" si="179"/>
        <v>0</v>
      </c>
      <c r="AL531" s="232"/>
      <c r="AM531" s="242">
        <f t="shared" si="180"/>
        <v>0</v>
      </c>
      <c r="AN531" s="228">
        <f>15</f>
        <v>15</v>
      </c>
      <c r="AO531" s="228">
        <v>0.75</v>
      </c>
      <c r="AP531" s="242" t="str">
        <f t="shared" si="181"/>
        <v>-</v>
      </c>
      <c r="AQ531" s="242" t="str">
        <f t="shared" si="182"/>
        <v>-</v>
      </c>
      <c r="AR531" s="245" t="str" cm="1">
        <f t="array" ref="AR531">IF($AM$20="A",
IFERROR(INDEX($BZ$33:$CC$35, $BQ531,), "-"),
IFERROR(INDEX(($BZ$26:$CC$28,$BZ$29:$CC$31), $BQ531, , $BR531), "-"))</f>
        <v>-</v>
      </c>
      <c r="AS531" s="245"/>
      <c r="AT531" s="245"/>
      <c r="AU531" s="245"/>
      <c r="AV531" s="246" t="str" cm="1">
        <f t="array" ref="AV531">IF($AM$20="A",
IFERROR(INDEX($CE$33:$CE$35, $BQ531), "-"),
IFERROR(INDEX(($CE$26:$CE$28, $CE$29:$CE$31), $BQ531, , $BR531), "-"))</f>
        <v>-</v>
      </c>
      <c r="AW531" s="242" t="str">
        <f t="shared" si="183"/>
        <v>-</v>
      </c>
      <c r="AX531" s="242" t="str">
        <f t="shared" si="183"/>
        <v>-</v>
      </c>
      <c r="AY531" s="242" t="str">
        <f t="shared" si="183"/>
        <v>-</v>
      </c>
      <c r="AZ531" s="242" t="str">
        <f t="shared" si="183"/>
        <v>-</v>
      </c>
      <c r="BA531" s="242" t="str">
        <f t="shared" si="184"/>
        <v>-</v>
      </c>
      <c r="BB531" s="242" t="str">
        <f t="shared" si="184"/>
        <v>-</v>
      </c>
      <c r="BC531" s="242" t="str">
        <f t="shared" si="184"/>
        <v>-</v>
      </c>
      <c r="BD531" s="242" t="str">
        <f t="shared" si="184"/>
        <v>-</v>
      </c>
      <c r="BE531" s="242" t="str">
        <f t="shared" si="185"/>
        <v>-</v>
      </c>
      <c r="BF531" s="242" t="str">
        <f t="shared" si="185"/>
        <v>-</v>
      </c>
      <c r="BG531" s="242" t="str">
        <f t="shared" si="185"/>
        <v>-</v>
      </c>
      <c r="BH531" s="242" t="str">
        <f t="shared" si="185"/>
        <v>-</v>
      </c>
      <c r="BI531" s="242" t="str">
        <f t="shared" si="186"/>
        <v>-</v>
      </c>
      <c r="BJ531" s="242" t="str">
        <f t="shared" si="186"/>
        <v>-</v>
      </c>
      <c r="BK531" s="242" t="str">
        <f t="shared" si="186"/>
        <v>-</v>
      </c>
      <c r="BL531" s="242" t="str">
        <f t="shared" si="186"/>
        <v>-</v>
      </c>
      <c r="BM531" s="245" t="str" cm="1">
        <f t="array" ref="BM531">IFERROR(INDEX($CD$38:$CD$41, $BT531), "-")</f>
        <v>-</v>
      </c>
      <c r="BN531" s="242" t="str" cm="1">
        <f t="array" ref="BN531">IFERROR(INDEX($CD$38:$CD$41, $BS531), "-")</f>
        <v>-</v>
      </c>
      <c r="BO531" s="242">
        <f t="shared" si="187"/>
        <v>0</v>
      </c>
      <c r="BP531" s="242">
        <f t="shared" si="188"/>
        <v>0</v>
      </c>
      <c r="BQ531" s="247" t="str">
        <f t="shared" si="171"/>
        <v>-</v>
      </c>
      <c r="BR531" s="247" t="str">
        <f t="shared" si="172"/>
        <v>-</v>
      </c>
      <c r="BS531" s="247" t="str">
        <f t="shared" si="173"/>
        <v>-</v>
      </c>
      <c r="BT531" s="247" t="str">
        <f t="shared" si="174"/>
        <v>-</v>
      </c>
      <c r="BU531" s="247">
        <f t="shared" si="189"/>
        <v>0</v>
      </c>
      <c r="BV531" s="247" t="str">
        <f t="shared" si="190"/>
        <v>-</v>
      </c>
      <c r="BW531" s="232"/>
      <c r="CF531" s="232"/>
    </row>
    <row r="532" spans="1:84" ht="12.75" customHeight="1" x14ac:dyDescent="0.2">
      <c r="A532" s="240"/>
      <c r="B532" s="228">
        <v>509</v>
      </c>
      <c r="C532" s="137"/>
      <c r="D532" s="65"/>
      <c r="E532" s="241" t="str">
        <f>IF(ISBLANK(D532), "", VLOOKUP(D532, Z!$A$2:$C$4127, 3, FALSE))</f>
        <v/>
      </c>
      <c r="F532" s="138"/>
      <c r="G532" s="120"/>
      <c r="H532" s="120"/>
      <c r="I532" s="120"/>
      <c r="J532" s="120"/>
      <c r="K532" s="139"/>
      <c r="L532" s="168"/>
      <c r="M532" s="139"/>
      <c r="N532" s="139"/>
      <c r="O532" s="242">
        <f t="shared" si="170"/>
        <v>0</v>
      </c>
      <c r="P532" s="139"/>
      <c r="Q532" s="242">
        <f t="shared" si="175"/>
        <v>0</v>
      </c>
      <c r="R532" s="242" t="str">
        <f t="shared" si="176"/>
        <v>-</v>
      </c>
      <c r="S532" s="140"/>
      <c r="T532" s="141"/>
      <c r="U532" s="120"/>
      <c r="V532" s="139"/>
      <c r="W532" s="166"/>
      <c r="X532" s="243">
        <f t="shared" si="177"/>
        <v>0</v>
      </c>
      <c r="Y532" s="140"/>
      <c r="Z532" s="141"/>
      <c r="AA532" s="139"/>
      <c r="AB532" s="120"/>
      <c r="AC532" s="139"/>
      <c r="AD532" s="166"/>
      <c r="AE532" s="243">
        <f t="shared" si="178"/>
        <v>0</v>
      </c>
      <c r="AF532" s="142"/>
      <c r="AG532" s="137"/>
      <c r="AH532" s="65"/>
      <c r="AI532" s="241" t="str">
        <f>IF(ISBLANK(AH532), "", VLOOKUP(AH532, Z!$A$2:$C$4127, 3, FALSE))</f>
        <v/>
      </c>
      <c r="AJ532" s="143"/>
      <c r="AK532" s="244">
        <f t="shared" si="179"/>
        <v>0</v>
      </c>
      <c r="AL532" s="232"/>
      <c r="AM532" s="242">
        <f t="shared" si="180"/>
        <v>0</v>
      </c>
      <c r="AN532" s="228">
        <f>15</f>
        <v>15</v>
      </c>
      <c r="AO532" s="228">
        <v>0.75</v>
      </c>
      <c r="AP532" s="242" t="str">
        <f t="shared" si="181"/>
        <v>-</v>
      </c>
      <c r="AQ532" s="242" t="str">
        <f t="shared" si="182"/>
        <v>-</v>
      </c>
      <c r="AR532" s="245" t="str" cm="1">
        <f t="array" ref="AR532">IF($AM$20="A",
IFERROR(INDEX($BZ$33:$CC$35, $BQ532,), "-"),
IFERROR(INDEX(($BZ$26:$CC$28,$BZ$29:$CC$31), $BQ532, , $BR532), "-"))</f>
        <v>-</v>
      </c>
      <c r="AS532" s="245"/>
      <c r="AT532" s="245"/>
      <c r="AU532" s="245"/>
      <c r="AV532" s="246" t="str" cm="1">
        <f t="array" ref="AV532">IF($AM$20="A",
IFERROR(INDEX($CE$33:$CE$35, $BQ532), "-"),
IFERROR(INDEX(($CE$26:$CE$28, $CE$29:$CE$31), $BQ532, , $BR532), "-"))</f>
        <v>-</v>
      </c>
      <c r="AW532" s="242" t="str">
        <f t="shared" si="183"/>
        <v>-</v>
      </c>
      <c r="AX532" s="242" t="str">
        <f t="shared" si="183"/>
        <v>-</v>
      </c>
      <c r="AY532" s="242" t="str">
        <f t="shared" si="183"/>
        <v>-</v>
      </c>
      <c r="AZ532" s="242" t="str">
        <f t="shared" si="183"/>
        <v>-</v>
      </c>
      <c r="BA532" s="242" t="str">
        <f t="shared" si="184"/>
        <v>-</v>
      </c>
      <c r="BB532" s="242" t="str">
        <f t="shared" si="184"/>
        <v>-</v>
      </c>
      <c r="BC532" s="242" t="str">
        <f t="shared" si="184"/>
        <v>-</v>
      </c>
      <c r="BD532" s="242" t="str">
        <f t="shared" si="184"/>
        <v>-</v>
      </c>
      <c r="BE532" s="242" t="str">
        <f t="shared" si="185"/>
        <v>-</v>
      </c>
      <c r="BF532" s="242" t="str">
        <f t="shared" si="185"/>
        <v>-</v>
      </c>
      <c r="BG532" s="242" t="str">
        <f t="shared" si="185"/>
        <v>-</v>
      </c>
      <c r="BH532" s="242" t="str">
        <f t="shared" si="185"/>
        <v>-</v>
      </c>
      <c r="BI532" s="242" t="str">
        <f t="shared" si="186"/>
        <v>-</v>
      </c>
      <c r="BJ532" s="242" t="str">
        <f t="shared" si="186"/>
        <v>-</v>
      </c>
      <c r="BK532" s="242" t="str">
        <f t="shared" si="186"/>
        <v>-</v>
      </c>
      <c r="BL532" s="242" t="str">
        <f t="shared" si="186"/>
        <v>-</v>
      </c>
      <c r="BM532" s="245" t="str" cm="1">
        <f t="array" ref="BM532">IFERROR(INDEX($CD$38:$CD$41, $BT532), "-")</f>
        <v>-</v>
      </c>
      <c r="BN532" s="242" t="str" cm="1">
        <f t="array" ref="BN532">IFERROR(INDEX($CD$38:$CD$41, $BS532), "-")</f>
        <v>-</v>
      </c>
      <c r="BO532" s="242">
        <f t="shared" si="187"/>
        <v>0</v>
      </c>
      <c r="BP532" s="242">
        <f t="shared" si="188"/>
        <v>0</v>
      </c>
      <c r="BQ532" s="247" t="str">
        <f t="shared" si="171"/>
        <v>-</v>
      </c>
      <c r="BR532" s="247" t="str">
        <f t="shared" si="172"/>
        <v>-</v>
      </c>
      <c r="BS532" s="247" t="str">
        <f t="shared" si="173"/>
        <v>-</v>
      </c>
      <c r="BT532" s="247" t="str">
        <f t="shared" si="174"/>
        <v>-</v>
      </c>
      <c r="BU532" s="247">
        <f t="shared" si="189"/>
        <v>0</v>
      </c>
      <c r="BV532" s="247" t="str">
        <f t="shared" si="190"/>
        <v>-</v>
      </c>
      <c r="BW532" s="232"/>
      <c r="CF532" s="232"/>
    </row>
    <row r="533" spans="1:84" ht="12.75" customHeight="1" x14ac:dyDescent="0.2">
      <c r="A533" s="240"/>
      <c r="B533" s="228">
        <v>510</v>
      </c>
      <c r="C533" s="137"/>
      <c r="D533" s="65"/>
      <c r="E533" s="241" t="str">
        <f>IF(ISBLANK(D533), "", VLOOKUP(D533, Z!$A$2:$C$4127, 3, FALSE))</f>
        <v/>
      </c>
      <c r="F533" s="138"/>
      <c r="G533" s="120"/>
      <c r="H533" s="120"/>
      <c r="I533" s="120"/>
      <c r="J533" s="120"/>
      <c r="K533" s="139"/>
      <c r="L533" s="168"/>
      <c r="M533" s="139"/>
      <c r="N533" s="139"/>
      <c r="O533" s="242">
        <f t="shared" si="170"/>
        <v>0</v>
      </c>
      <c r="P533" s="139"/>
      <c r="Q533" s="242">
        <f t="shared" si="175"/>
        <v>0</v>
      </c>
      <c r="R533" s="242" t="str">
        <f t="shared" si="176"/>
        <v>-</v>
      </c>
      <c r="S533" s="140"/>
      <c r="T533" s="141"/>
      <c r="U533" s="120"/>
      <c r="V533" s="139"/>
      <c r="W533" s="166"/>
      <c r="X533" s="243">
        <f t="shared" si="177"/>
        <v>0</v>
      </c>
      <c r="Y533" s="140"/>
      <c r="Z533" s="141"/>
      <c r="AA533" s="139"/>
      <c r="AB533" s="120"/>
      <c r="AC533" s="139"/>
      <c r="AD533" s="166"/>
      <c r="AE533" s="243">
        <f t="shared" si="178"/>
        <v>0</v>
      </c>
      <c r="AF533" s="142"/>
      <c r="AG533" s="137"/>
      <c r="AH533" s="65"/>
      <c r="AI533" s="241" t="str">
        <f>IF(ISBLANK(AH533), "", VLOOKUP(AH533, Z!$A$2:$C$4127, 3, FALSE))</f>
        <v/>
      </c>
      <c r="AJ533" s="143"/>
      <c r="AK533" s="244">
        <f t="shared" si="179"/>
        <v>0</v>
      </c>
      <c r="AL533" s="232"/>
      <c r="AM533" s="242">
        <f t="shared" si="180"/>
        <v>0</v>
      </c>
      <c r="AN533" s="228">
        <f>15</f>
        <v>15</v>
      </c>
      <c r="AO533" s="228">
        <v>0.75</v>
      </c>
      <c r="AP533" s="242" t="str">
        <f t="shared" si="181"/>
        <v>-</v>
      </c>
      <c r="AQ533" s="242" t="str">
        <f t="shared" si="182"/>
        <v>-</v>
      </c>
      <c r="AR533" s="245" t="str" cm="1">
        <f t="array" ref="AR533">IF($AM$20="A",
IFERROR(INDEX($BZ$33:$CC$35, $BQ533,), "-"),
IFERROR(INDEX(($BZ$26:$CC$28,$BZ$29:$CC$31), $BQ533, , $BR533), "-"))</f>
        <v>-</v>
      </c>
      <c r="AS533" s="245"/>
      <c r="AT533" s="245"/>
      <c r="AU533" s="245"/>
      <c r="AV533" s="246" t="str" cm="1">
        <f t="array" ref="AV533">IF($AM$20="A",
IFERROR(INDEX($CE$33:$CE$35, $BQ533), "-"),
IFERROR(INDEX(($CE$26:$CE$28, $CE$29:$CE$31), $BQ533, , $BR533), "-"))</f>
        <v>-</v>
      </c>
      <c r="AW533" s="242" t="str">
        <f t="shared" si="183"/>
        <v>-</v>
      </c>
      <c r="AX533" s="242" t="str">
        <f t="shared" si="183"/>
        <v>-</v>
      </c>
      <c r="AY533" s="242" t="str">
        <f t="shared" si="183"/>
        <v>-</v>
      </c>
      <c r="AZ533" s="242" t="str">
        <f t="shared" si="183"/>
        <v>-</v>
      </c>
      <c r="BA533" s="242" t="str">
        <f t="shared" si="184"/>
        <v>-</v>
      </c>
      <c r="BB533" s="242" t="str">
        <f t="shared" si="184"/>
        <v>-</v>
      </c>
      <c r="BC533" s="242" t="str">
        <f t="shared" si="184"/>
        <v>-</v>
      </c>
      <c r="BD533" s="242" t="str">
        <f t="shared" si="184"/>
        <v>-</v>
      </c>
      <c r="BE533" s="242" t="str">
        <f t="shared" si="185"/>
        <v>-</v>
      </c>
      <c r="BF533" s="242" t="str">
        <f t="shared" si="185"/>
        <v>-</v>
      </c>
      <c r="BG533" s="242" t="str">
        <f t="shared" si="185"/>
        <v>-</v>
      </c>
      <c r="BH533" s="242" t="str">
        <f t="shared" si="185"/>
        <v>-</v>
      </c>
      <c r="BI533" s="242" t="str">
        <f t="shared" si="186"/>
        <v>-</v>
      </c>
      <c r="BJ533" s="242" t="str">
        <f t="shared" si="186"/>
        <v>-</v>
      </c>
      <c r="BK533" s="242" t="str">
        <f t="shared" si="186"/>
        <v>-</v>
      </c>
      <c r="BL533" s="242" t="str">
        <f t="shared" si="186"/>
        <v>-</v>
      </c>
      <c r="BM533" s="245" t="str" cm="1">
        <f t="array" ref="BM533">IFERROR(INDEX($CD$38:$CD$41, $BT533), "-")</f>
        <v>-</v>
      </c>
      <c r="BN533" s="242" t="str" cm="1">
        <f t="array" ref="BN533">IFERROR(INDEX($CD$38:$CD$41, $BS533), "-")</f>
        <v>-</v>
      </c>
      <c r="BO533" s="242">
        <f t="shared" si="187"/>
        <v>0</v>
      </c>
      <c r="BP533" s="242">
        <f t="shared" si="188"/>
        <v>0</v>
      </c>
      <c r="BQ533" s="247" t="str">
        <f t="shared" si="171"/>
        <v>-</v>
      </c>
      <c r="BR533" s="247" t="str">
        <f t="shared" si="172"/>
        <v>-</v>
      </c>
      <c r="BS533" s="247" t="str">
        <f t="shared" si="173"/>
        <v>-</v>
      </c>
      <c r="BT533" s="247" t="str">
        <f t="shared" si="174"/>
        <v>-</v>
      </c>
      <c r="BU533" s="247">
        <f t="shared" si="189"/>
        <v>0</v>
      </c>
      <c r="BV533" s="247" t="str">
        <f t="shared" si="190"/>
        <v>-</v>
      </c>
      <c r="BW533" s="232"/>
      <c r="CF533" s="232"/>
    </row>
    <row r="534" spans="1:84" ht="12.75" customHeight="1" x14ac:dyDescent="0.2">
      <c r="A534" s="240"/>
      <c r="B534" s="228">
        <v>511</v>
      </c>
      <c r="C534" s="137"/>
      <c r="D534" s="65"/>
      <c r="E534" s="241" t="str">
        <f>IF(ISBLANK(D534), "", VLOOKUP(D534, Z!$A$2:$C$4127, 3, FALSE))</f>
        <v/>
      </c>
      <c r="F534" s="138"/>
      <c r="G534" s="120"/>
      <c r="H534" s="120"/>
      <c r="I534" s="120"/>
      <c r="J534" s="120"/>
      <c r="K534" s="139"/>
      <c r="L534" s="168"/>
      <c r="M534" s="139"/>
      <c r="N534" s="139"/>
      <c r="O534" s="242">
        <f t="shared" si="170"/>
        <v>0</v>
      </c>
      <c r="P534" s="139"/>
      <c r="Q534" s="242">
        <f t="shared" si="175"/>
        <v>0</v>
      </c>
      <c r="R534" s="242" t="str">
        <f t="shared" si="176"/>
        <v>-</v>
      </c>
      <c r="S534" s="140"/>
      <c r="T534" s="141"/>
      <c r="U534" s="120"/>
      <c r="V534" s="139"/>
      <c r="W534" s="166"/>
      <c r="X534" s="243">
        <f t="shared" si="177"/>
        <v>0</v>
      </c>
      <c r="Y534" s="140"/>
      <c r="Z534" s="141"/>
      <c r="AA534" s="139"/>
      <c r="AB534" s="120"/>
      <c r="AC534" s="139"/>
      <c r="AD534" s="166"/>
      <c r="AE534" s="243">
        <f t="shared" si="178"/>
        <v>0</v>
      </c>
      <c r="AF534" s="142"/>
      <c r="AG534" s="137"/>
      <c r="AH534" s="65"/>
      <c r="AI534" s="241" t="str">
        <f>IF(ISBLANK(AH534), "", VLOOKUP(AH534, Z!$A$2:$C$4127, 3, FALSE))</f>
        <v/>
      </c>
      <c r="AJ534" s="143"/>
      <c r="AK534" s="244">
        <f t="shared" si="179"/>
        <v>0</v>
      </c>
      <c r="AL534" s="232"/>
      <c r="AM534" s="242">
        <f t="shared" si="180"/>
        <v>0</v>
      </c>
      <c r="AN534" s="228">
        <f>15</f>
        <v>15</v>
      </c>
      <c r="AO534" s="228">
        <v>0.75</v>
      </c>
      <c r="AP534" s="242" t="str">
        <f t="shared" si="181"/>
        <v>-</v>
      </c>
      <c r="AQ534" s="242" t="str">
        <f t="shared" si="182"/>
        <v>-</v>
      </c>
      <c r="AR534" s="245" t="str" cm="1">
        <f t="array" ref="AR534">IF($AM$20="A",
IFERROR(INDEX($BZ$33:$CC$35, $BQ534,), "-"),
IFERROR(INDEX(($BZ$26:$CC$28,$BZ$29:$CC$31), $BQ534, , $BR534), "-"))</f>
        <v>-</v>
      </c>
      <c r="AS534" s="245"/>
      <c r="AT534" s="245"/>
      <c r="AU534" s="245"/>
      <c r="AV534" s="246" t="str" cm="1">
        <f t="array" ref="AV534">IF($AM$20="A",
IFERROR(INDEX($CE$33:$CE$35, $BQ534), "-"),
IFERROR(INDEX(($CE$26:$CE$28, $CE$29:$CE$31), $BQ534, , $BR534), "-"))</f>
        <v>-</v>
      </c>
      <c r="AW534" s="242" t="str">
        <f t="shared" si="183"/>
        <v>-</v>
      </c>
      <c r="AX534" s="242" t="str">
        <f t="shared" si="183"/>
        <v>-</v>
      </c>
      <c r="AY534" s="242" t="str">
        <f t="shared" si="183"/>
        <v>-</v>
      </c>
      <c r="AZ534" s="242" t="str">
        <f t="shared" si="183"/>
        <v>-</v>
      </c>
      <c r="BA534" s="242" t="str">
        <f t="shared" si="184"/>
        <v>-</v>
      </c>
      <c r="BB534" s="242" t="str">
        <f t="shared" si="184"/>
        <v>-</v>
      </c>
      <c r="BC534" s="242" t="str">
        <f t="shared" si="184"/>
        <v>-</v>
      </c>
      <c r="BD534" s="242" t="str">
        <f t="shared" si="184"/>
        <v>-</v>
      </c>
      <c r="BE534" s="242" t="str">
        <f t="shared" si="185"/>
        <v>-</v>
      </c>
      <c r="BF534" s="242" t="str">
        <f t="shared" si="185"/>
        <v>-</v>
      </c>
      <c r="BG534" s="242" t="str">
        <f t="shared" si="185"/>
        <v>-</v>
      </c>
      <c r="BH534" s="242" t="str">
        <f t="shared" si="185"/>
        <v>-</v>
      </c>
      <c r="BI534" s="242" t="str">
        <f t="shared" si="186"/>
        <v>-</v>
      </c>
      <c r="BJ534" s="242" t="str">
        <f t="shared" si="186"/>
        <v>-</v>
      </c>
      <c r="BK534" s="242" t="str">
        <f t="shared" si="186"/>
        <v>-</v>
      </c>
      <c r="BL534" s="242" t="str">
        <f t="shared" si="186"/>
        <v>-</v>
      </c>
      <c r="BM534" s="245" t="str" cm="1">
        <f t="array" ref="BM534">IFERROR(INDEX($CD$38:$CD$41, $BT534), "-")</f>
        <v>-</v>
      </c>
      <c r="BN534" s="242" t="str" cm="1">
        <f t="array" ref="BN534">IFERROR(INDEX($CD$38:$CD$41, $BS534), "-")</f>
        <v>-</v>
      </c>
      <c r="BO534" s="242">
        <f t="shared" si="187"/>
        <v>0</v>
      </c>
      <c r="BP534" s="242">
        <f t="shared" si="188"/>
        <v>0</v>
      </c>
      <c r="BQ534" s="247" t="str">
        <f t="shared" si="171"/>
        <v>-</v>
      </c>
      <c r="BR534" s="247" t="str">
        <f t="shared" si="172"/>
        <v>-</v>
      </c>
      <c r="BS534" s="247" t="str">
        <f t="shared" si="173"/>
        <v>-</v>
      </c>
      <c r="BT534" s="247" t="str">
        <f t="shared" si="174"/>
        <v>-</v>
      </c>
      <c r="BU534" s="247">
        <f t="shared" si="189"/>
        <v>0</v>
      </c>
      <c r="BV534" s="247" t="str">
        <f t="shared" si="190"/>
        <v>-</v>
      </c>
      <c r="BW534" s="232"/>
      <c r="CF534" s="232"/>
    </row>
    <row r="535" spans="1:84" ht="12.75" customHeight="1" x14ac:dyDescent="0.2">
      <c r="A535" s="240"/>
      <c r="B535" s="228">
        <v>512</v>
      </c>
      <c r="C535" s="137"/>
      <c r="D535" s="65"/>
      <c r="E535" s="241" t="str">
        <f>IF(ISBLANK(D535), "", VLOOKUP(D535, Z!$A$2:$C$4127, 3, FALSE))</f>
        <v/>
      </c>
      <c r="F535" s="138"/>
      <c r="G535" s="120"/>
      <c r="H535" s="120"/>
      <c r="I535" s="120"/>
      <c r="J535" s="120"/>
      <c r="K535" s="139"/>
      <c r="L535" s="168"/>
      <c r="M535" s="139"/>
      <c r="N535" s="139"/>
      <c r="O535" s="242">
        <f t="shared" si="170"/>
        <v>0</v>
      </c>
      <c r="P535" s="139"/>
      <c r="Q535" s="242">
        <f t="shared" si="175"/>
        <v>0</v>
      </c>
      <c r="R535" s="242" t="str">
        <f t="shared" si="176"/>
        <v>-</v>
      </c>
      <c r="S535" s="140"/>
      <c r="T535" s="141"/>
      <c r="U535" s="120"/>
      <c r="V535" s="139"/>
      <c r="W535" s="166"/>
      <c r="X535" s="243">
        <f t="shared" si="177"/>
        <v>0</v>
      </c>
      <c r="Y535" s="140"/>
      <c r="Z535" s="141"/>
      <c r="AA535" s="139"/>
      <c r="AB535" s="120"/>
      <c r="AC535" s="139"/>
      <c r="AD535" s="166"/>
      <c r="AE535" s="243">
        <f t="shared" si="178"/>
        <v>0</v>
      </c>
      <c r="AF535" s="142"/>
      <c r="AG535" s="137"/>
      <c r="AH535" s="65"/>
      <c r="AI535" s="241" t="str">
        <f>IF(ISBLANK(AH535), "", VLOOKUP(AH535, Z!$A$2:$C$4127, 3, FALSE))</f>
        <v/>
      </c>
      <c r="AJ535" s="143"/>
      <c r="AK535" s="244">
        <f t="shared" si="179"/>
        <v>0</v>
      </c>
      <c r="AL535" s="232"/>
      <c r="AM535" s="242">
        <f t="shared" si="180"/>
        <v>0</v>
      </c>
      <c r="AN535" s="228">
        <f>15</f>
        <v>15</v>
      </c>
      <c r="AO535" s="228">
        <v>0.75</v>
      </c>
      <c r="AP535" s="242" t="str">
        <f t="shared" si="181"/>
        <v>-</v>
      </c>
      <c r="AQ535" s="242" t="str">
        <f t="shared" si="182"/>
        <v>-</v>
      </c>
      <c r="AR535" s="245" t="str" cm="1">
        <f t="array" ref="AR535">IF($AM$20="A",
IFERROR(INDEX($BZ$33:$CC$35, $BQ535,), "-"),
IFERROR(INDEX(($BZ$26:$CC$28,$BZ$29:$CC$31), $BQ535, , $BR535), "-"))</f>
        <v>-</v>
      </c>
      <c r="AS535" s="245"/>
      <c r="AT535" s="245"/>
      <c r="AU535" s="245"/>
      <c r="AV535" s="246" t="str" cm="1">
        <f t="array" ref="AV535">IF($AM$20="A",
IFERROR(INDEX($CE$33:$CE$35, $BQ535), "-"),
IFERROR(INDEX(($CE$26:$CE$28, $CE$29:$CE$31), $BQ535, , $BR535), "-"))</f>
        <v>-</v>
      </c>
      <c r="AW535" s="242" t="str">
        <f t="shared" si="183"/>
        <v>-</v>
      </c>
      <c r="AX535" s="242" t="str">
        <f t="shared" si="183"/>
        <v>-</v>
      </c>
      <c r="AY535" s="242" t="str">
        <f t="shared" si="183"/>
        <v>-</v>
      </c>
      <c r="AZ535" s="242" t="str">
        <f t="shared" si="183"/>
        <v>-</v>
      </c>
      <c r="BA535" s="242" t="str">
        <f t="shared" si="184"/>
        <v>-</v>
      </c>
      <c r="BB535" s="242" t="str">
        <f t="shared" si="184"/>
        <v>-</v>
      </c>
      <c r="BC535" s="242" t="str">
        <f t="shared" si="184"/>
        <v>-</v>
      </c>
      <c r="BD535" s="242" t="str">
        <f t="shared" si="184"/>
        <v>-</v>
      </c>
      <c r="BE535" s="242" t="str">
        <f t="shared" si="185"/>
        <v>-</v>
      </c>
      <c r="BF535" s="242" t="str">
        <f t="shared" si="185"/>
        <v>-</v>
      </c>
      <c r="BG535" s="242" t="str">
        <f t="shared" si="185"/>
        <v>-</v>
      </c>
      <c r="BH535" s="242" t="str">
        <f t="shared" si="185"/>
        <v>-</v>
      </c>
      <c r="BI535" s="242" t="str">
        <f t="shared" si="186"/>
        <v>-</v>
      </c>
      <c r="BJ535" s="242" t="str">
        <f t="shared" si="186"/>
        <v>-</v>
      </c>
      <c r="BK535" s="242" t="str">
        <f t="shared" si="186"/>
        <v>-</v>
      </c>
      <c r="BL535" s="242" t="str">
        <f t="shared" si="186"/>
        <v>-</v>
      </c>
      <c r="BM535" s="245" t="str" cm="1">
        <f t="array" ref="BM535">IFERROR(INDEX($CD$38:$CD$41, $BT535), "-")</f>
        <v>-</v>
      </c>
      <c r="BN535" s="242" t="str" cm="1">
        <f t="array" ref="BN535">IFERROR(INDEX($CD$38:$CD$41, $BS535), "-")</f>
        <v>-</v>
      </c>
      <c r="BO535" s="242">
        <f t="shared" si="187"/>
        <v>0</v>
      </c>
      <c r="BP535" s="242">
        <f t="shared" si="188"/>
        <v>0</v>
      </c>
      <c r="BQ535" s="247" t="str">
        <f t="shared" si="171"/>
        <v>-</v>
      </c>
      <c r="BR535" s="247" t="str">
        <f t="shared" si="172"/>
        <v>-</v>
      </c>
      <c r="BS535" s="247" t="str">
        <f t="shared" si="173"/>
        <v>-</v>
      </c>
      <c r="BT535" s="247" t="str">
        <f t="shared" si="174"/>
        <v>-</v>
      </c>
      <c r="BU535" s="247">
        <f t="shared" si="189"/>
        <v>0</v>
      </c>
      <c r="BV535" s="247" t="str">
        <f t="shared" si="190"/>
        <v>-</v>
      </c>
      <c r="BW535" s="232"/>
      <c r="CF535" s="232"/>
    </row>
    <row r="536" spans="1:84" ht="12.75" customHeight="1" x14ac:dyDescent="0.2">
      <c r="A536" s="240"/>
      <c r="B536" s="228">
        <v>513</v>
      </c>
      <c r="C536" s="137"/>
      <c r="D536" s="65"/>
      <c r="E536" s="241" t="str">
        <f>IF(ISBLANK(D536), "", VLOOKUP(D536, Z!$A$2:$C$4127, 3, FALSE))</f>
        <v/>
      </c>
      <c r="F536" s="138"/>
      <c r="G536" s="120"/>
      <c r="H536" s="120"/>
      <c r="I536" s="120"/>
      <c r="J536" s="120"/>
      <c r="K536" s="139"/>
      <c r="L536" s="168"/>
      <c r="M536" s="139"/>
      <c r="N536" s="139"/>
      <c r="O536" s="242">
        <f t="shared" ref="O536:O599" si="191">IFERROR(M536 / (1.18*N536), 0)</f>
        <v>0</v>
      </c>
      <c r="P536" s="139"/>
      <c r="Q536" s="242">
        <f t="shared" si="175"/>
        <v>0</v>
      </c>
      <c r="R536" s="242" t="str">
        <f t="shared" si="176"/>
        <v>-</v>
      </c>
      <c r="S536" s="140"/>
      <c r="T536" s="141"/>
      <c r="U536" s="120"/>
      <c r="V536" s="139"/>
      <c r="W536" s="166"/>
      <c r="X536" s="243">
        <f t="shared" si="177"/>
        <v>0</v>
      </c>
      <c r="Y536" s="140"/>
      <c r="Z536" s="141"/>
      <c r="AA536" s="139"/>
      <c r="AB536" s="120"/>
      <c r="AC536" s="139"/>
      <c r="AD536" s="166"/>
      <c r="AE536" s="243">
        <f t="shared" si="178"/>
        <v>0</v>
      </c>
      <c r="AF536" s="142"/>
      <c r="AG536" s="137"/>
      <c r="AH536" s="65"/>
      <c r="AI536" s="241" t="str">
        <f>IF(ISBLANK(AH536), "", VLOOKUP(AH536, Z!$A$2:$C$4127, 3, FALSE))</f>
        <v/>
      </c>
      <c r="AJ536" s="143"/>
      <c r="AK536" s="244">
        <f t="shared" si="179"/>
        <v>0</v>
      </c>
      <c r="AL536" s="232"/>
      <c r="AM536" s="242">
        <f t="shared" si="180"/>
        <v>0</v>
      </c>
      <c r="AN536" s="228">
        <f>15</f>
        <v>15</v>
      </c>
      <c r="AO536" s="228">
        <v>0.75</v>
      </c>
      <c r="AP536" s="242" t="str">
        <f t="shared" si="181"/>
        <v>-</v>
      </c>
      <c r="AQ536" s="242" t="str">
        <f t="shared" si="182"/>
        <v>-</v>
      </c>
      <c r="AR536" s="245" t="str" cm="1">
        <f t="array" ref="AR536">IF($AM$20="A",
IFERROR(INDEX($BZ$33:$CC$35, $BQ536,), "-"),
IFERROR(INDEX(($BZ$26:$CC$28,$BZ$29:$CC$31), $BQ536, , $BR536), "-"))</f>
        <v>-</v>
      </c>
      <c r="AS536" s="245"/>
      <c r="AT536" s="245"/>
      <c r="AU536" s="245"/>
      <c r="AV536" s="246" t="str" cm="1">
        <f t="array" ref="AV536">IF($AM$20="A",
IFERROR(INDEX($CE$33:$CE$35, $BQ536), "-"),
IFERROR(INDEX(($CE$26:$CE$28, $CE$29:$CE$31), $BQ536, , $BR536), "-"))</f>
        <v>-</v>
      </c>
      <c r="AW536" s="242" t="str">
        <f t="shared" si="183"/>
        <v>-</v>
      </c>
      <c r="AX536" s="242" t="str">
        <f t="shared" si="183"/>
        <v>-</v>
      </c>
      <c r="AY536" s="242" t="str">
        <f t="shared" si="183"/>
        <v>-</v>
      </c>
      <c r="AZ536" s="242" t="str">
        <f t="shared" ref="AX536:AZ599" si="192">IF($BT536=1, $BO536 * (-0.34*AZ$23^2 + 0.67*AZ$23 + 0.67), "-")</f>
        <v>-</v>
      </c>
      <c r="BA536" s="242" t="str">
        <f t="shared" si="184"/>
        <v>-</v>
      </c>
      <c r="BB536" s="242" t="str">
        <f t="shared" si="184"/>
        <v>-</v>
      </c>
      <c r="BC536" s="242" t="str">
        <f t="shared" si="184"/>
        <v>-</v>
      </c>
      <c r="BD536" s="242" t="str">
        <f t="shared" ref="BB536:BD599" si="193">IF($BS536=1, $BP536 * (-0.34*BD$23^2 + 0.67*BD$23 + 0.67), "-")</f>
        <v>-</v>
      </c>
      <c r="BE536" s="242" t="str">
        <f t="shared" si="185"/>
        <v>-</v>
      </c>
      <c r="BF536" s="242" t="str">
        <f t="shared" si="185"/>
        <v>-</v>
      </c>
      <c r="BG536" s="242" t="str">
        <f t="shared" si="185"/>
        <v>-</v>
      </c>
      <c r="BH536" s="242" t="str">
        <f t="shared" ref="BF536:BH599" si="194">IFERROR(BH$23 * (1 - (1-BH$23)/0.75 * (1-$BM536)) * $BO536 * 1 / (-(BH$23^2) + 2*BH$23), "-")</f>
        <v>-</v>
      </c>
      <c r="BI536" s="242" t="str">
        <f t="shared" si="186"/>
        <v>-</v>
      </c>
      <c r="BJ536" s="242" t="str">
        <f t="shared" si="186"/>
        <v>-</v>
      </c>
      <c r="BK536" s="242" t="str">
        <f t="shared" si="186"/>
        <v>-</v>
      </c>
      <c r="BL536" s="242" t="str">
        <f t="shared" ref="BJ536:BL599" si="195">IFERROR(BL$23 * (1 - (1-BL$23)/0.75 * (1-$BN536)) * $BP536 * 1 / (-(BL$23^2) + 2*BL$23), "-")</f>
        <v>-</v>
      </c>
      <c r="BM536" s="245" t="str" cm="1">
        <f t="array" ref="BM536">IFERROR(INDEX($CD$38:$CD$41, $BT536), "-")</f>
        <v>-</v>
      </c>
      <c r="BN536" s="242" t="str" cm="1">
        <f t="array" ref="BN536">IFERROR(INDEX($CD$38:$CD$41, $BS536), "-")</f>
        <v>-</v>
      </c>
      <c r="BO536" s="242">
        <f t="shared" si="187"/>
        <v>0</v>
      </c>
      <c r="BP536" s="242">
        <f t="shared" si="188"/>
        <v>0</v>
      </c>
      <c r="BQ536" s="247" t="str">
        <f t="shared" ref="BQ536:BQ599" si="196">IF($AM$20="A",
IFERROR(MATCH($I536,INDEX(Kat_A,,1),0),IFERROR(MATCH($I536,INDEX(Kat_A,,2),0),IFERROR(MATCH($I536,INDEX(Kat_A,,3),0),"-"))),
IFERROR(MATCH($G536,INDEX(Kat_B,,1),0),IFERROR(MATCH($G536,INDEX(Kat_B,,2),0),IFERROR(MATCH($G536,INDEX(Kat_B,,3),0),"-")))
)</f>
        <v>-</v>
      </c>
      <c r="BR536" s="247" t="str">
        <f t="shared" ref="BR536:BR599" si="197">IF($AM$20="A",
IFERROR(MATCH($J536,INDEX(Sys_A,,1),0),IFERROR(MATCH($J536,INDEX(Sys_A,,2),0),IFERROR(MATCH($J536,INDEX(Sys_A,,3),0),"-"))),
IFERROR(MATCH($H536,INDEX(Sys_B,,1),0),IFERROR(MATCH($H536,INDEX(Sys_B,,2),0),IFERROR(MATCH($H536,INDEX(Sys_B,,3),0),"-")))
)</f>
        <v>-</v>
      </c>
      <c r="BS536" s="247" t="str">
        <f t="shared" ref="BS536:BS599" si="198">IF($AM$20="B", 1, IFERROR(MATCH($U536,INDEX(Reg,,1),0),IFERROR(MATCH($U536,INDEX(Reg,,2),0),IFERROR(MATCH($U536,INDEX(Reg,,3),0),"-"))))</f>
        <v>-</v>
      </c>
      <c r="BT536" s="247" t="str">
        <f t="shared" ref="BT536:BT599" si="199">IF($AM$20="B", 1, IFERROR(MATCH($AB536,INDEX(Reg,,1),0),IFERROR(MATCH($AB536,INDEX(Reg,,2),0),IFERROR(MATCH($AB536,INDEX(Reg,,3),0),"-"))))</f>
        <v>-</v>
      </c>
      <c r="BU536" s="247">
        <f t="shared" si="189"/>
        <v>0</v>
      </c>
      <c r="BV536" s="247" t="str">
        <f t="shared" si="190"/>
        <v>-</v>
      </c>
      <c r="BW536" s="232"/>
      <c r="CF536" s="232"/>
    </row>
    <row r="537" spans="1:84" ht="12.75" customHeight="1" x14ac:dyDescent="0.2">
      <c r="A537" s="240"/>
      <c r="B537" s="228">
        <v>514</v>
      </c>
      <c r="C537" s="137"/>
      <c r="D537" s="65"/>
      <c r="E537" s="241" t="str">
        <f>IF(ISBLANK(D537), "", VLOOKUP(D537, Z!$A$2:$C$4127, 3, FALSE))</f>
        <v/>
      </c>
      <c r="F537" s="138"/>
      <c r="G537" s="120"/>
      <c r="H537" s="120"/>
      <c r="I537" s="120"/>
      <c r="J537" s="120"/>
      <c r="K537" s="139"/>
      <c r="L537" s="168"/>
      <c r="M537" s="139"/>
      <c r="N537" s="139"/>
      <c r="O537" s="242">
        <f t="shared" si="191"/>
        <v>0</v>
      </c>
      <c r="P537" s="139"/>
      <c r="Q537" s="242">
        <f t="shared" ref="Q537:Q600" si="200">P537*O537*9.82/3.6</f>
        <v>0</v>
      </c>
      <c r="R537" s="242" t="str">
        <f t="shared" ref="R537:R600" si="201">BV537</f>
        <v>-</v>
      </c>
      <c r="S537" s="140"/>
      <c r="T537" s="141"/>
      <c r="U537" s="120"/>
      <c r="V537" s="139"/>
      <c r="W537" s="166"/>
      <c r="X537" s="243">
        <f t="shared" ref="X537:X600" si="202">IFERROR(AQ537*1000, 0)</f>
        <v>0</v>
      </c>
      <c r="Y537" s="140"/>
      <c r="Z537" s="141"/>
      <c r="AA537" s="139"/>
      <c r="AB537" s="120"/>
      <c r="AC537" s="139"/>
      <c r="AD537" s="166"/>
      <c r="AE537" s="243">
        <f t="shared" ref="AE537:AE600" si="203">IFERROR(AP537*1000, 0)</f>
        <v>0</v>
      </c>
      <c r="AF537" s="142"/>
      <c r="AG537" s="137"/>
      <c r="AH537" s="65"/>
      <c r="AI537" s="241" t="str">
        <f>IF(ISBLANK(AH537), "", VLOOKUP(AH537, Z!$A$2:$C$4127, 3, FALSE))</f>
        <v/>
      </c>
      <c r="AJ537" s="143"/>
      <c r="AK537" s="244">
        <f t="shared" ref="AK537:AK600" si="204">IFERROR(AM537*1000, 0)</f>
        <v>0</v>
      </c>
      <c r="AL537" s="232"/>
      <c r="AM537" s="242">
        <f t="shared" ref="AM537:AM600" si="205">IFERROR(AO537*AN537*(AQ537-AP537), 0)</f>
        <v>0</v>
      </c>
      <c r="AN537" s="228">
        <f>15</f>
        <v>15</v>
      </c>
      <c r="AO537" s="228">
        <v>0.75</v>
      </c>
      <c r="AP537" s="242" t="str">
        <f t="shared" ref="AP537:AP600" si="206">IFERROR((SUMPRODUCT($AW537:$AZ537,_xlfn.ANCHORARRAY( $AR537)) + SUMPRODUCT($BE537:$BH537,_xlfn.ANCHORARRAY( $AR537))) * $AV537/1000/1000, "-")</f>
        <v>-</v>
      </c>
      <c r="AQ537" s="242" t="str">
        <f t="shared" ref="AQ537:AQ600" si="207">IFERROR((SUMPRODUCT($BA537:$BD537,_xlfn.ANCHORARRAY( $AR537)) + SUMPRODUCT($BI537:$BL537,_xlfn.ANCHORARRAY( $AR537))) * $AV537/1000/1000, "-")</f>
        <v>-</v>
      </c>
      <c r="AR537" s="245" t="str" cm="1">
        <f t="array" ref="AR537">IF($AM$20="A",
IFERROR(INDEX($BZ$33:$CC$35, $BQ537,), "-"),
IFERROR(INDEX(($BZ$26:$CC$28,$BZ$29:$CC$31), $BQ537, , $BR537), "-"))</f>
        <v>-</v>
      </c>
      <c r="AS537" s="245"/>
      <c r="AT537" s="245"/>
      <c r="AU537" s="245"/>
      <c r="AV537" s="246" t="str" cm="1">
        <f t="array" ref="AV537">IF($AM$20="A",
IFERROR(INDEX($CE$33:$CE$35, $BQ537), "-"),
IFERROR(INDEX(($CE$26:$CE$28, $CE$29:$CE$31), $BQ537, , $BR537), "-"))</f>
        <v>-</v>
      </c>
      <c r="AW537" s="242" t="str">
        <f t="shared" ref="AW537:AZ600" si="208">IF($BT537=1, $BO537 * (-0.34*AW$23^2 + 0.67*AW$23 + 0.67), "-")</f>
        <v>-</v>
      </c>
      <c r="AX537" s="242" t="str">
        <f t="shared" si="192"/>
        <v>-</v>
      </c>
      <c r="AY537" s="242" t="str">
        <f t="shared" si="192"/>
        <v>-</v>
      </c>
      <c r="AZ537" s="242" t="str">
        <f t="shared" si="192"/>
        <v>-</v>
      </c>
      <c r="BA537" s="242" t="str">
        <f t="shared" ref="BA537:BD600" si="209">IF($BS537=1, $BP537 * (-0.34*BA$23^2 + 0.67*BA$23 + 0.67), "-")</f>
        <v>-</v>
      </c>
      <c r="BB537" s="242" t="str">
        <f t="shared" si="193"/>
        <v>-</v>
      </c>
      <c r="BC537" s="242" t="str">
        <f t="shared" si="193"/>
        <v>-</v>
      </c>
      <c r="BD537" s="242" t="str">
        <f t="shared" si="193"/>
        <v>-</v>
      </c>
      <c r="BE537" s="242" t="str">
        <f t="shared" ref="BE537:BH600" si="210">IFERROR(BE$23 * (1 - (1-BE$23)/0.75 * (1-$BM537)) * $BO537 * 1 / (-(BE$23^2) + 2*BE$23), "-")</f>
        <v>-</v>
      </c>
      <c r="BF537" s="242" t="str">
        <f t="shared" si="194"/>
        <v>-</v>
      </c>
      <c r="BG537" s="242" t="str">
        <f t="shared" si="194"/>
        <v>-</v>
      </c>
      <c r="BH537" s="242" t="str">
        <f t="shared" si="194"/>
        <v>-</v>
      </c>
      <c r="BI537" s="242" t="str">
        <f t="shared" ref="BI537:BL600" si="211">IFERROR(BI$23 * (1 - (1-BI$23)/0.75 * (1-$BN537)) * $BP537 * 1 / (-(BI$23^2) + 2*BI$23), "-")</f>
        <v>-</v>
      </c>
      <c r="BJ537" s="242" t="str">
        <f t="shared" si="195"/>
        <v>-</v>
      </c>
      <c r="BK537" s="242" t="str">
        <f t="shared" si="195"/>
        <v>-</v>
      </c>
      <c r="BL537" s="242" t="str">
        <f t="shared" si="195"/>
        <v>-</v>
      </c>
      <c r="BM537" s="245" t="str" cm="1">
        <f t="array" ref="BM537">IFERROR(INDEX($CD$38:$CD$41, $BT537), "-")</f>
        <v>-</v>
      </c>
      <c r="BN537" s="242" t="str" cm="1">
        <f t="array" ref="BN537">IFERROR(INDEX($CD$38:$CD$41, $BS537), "-")</f>
        <v>-</v>
      </c>
      <c r="BO537" s="242">
        <f t="shared" ref="BO537:BO600" si="212">IFERROR(IF(ISBLANK(AD537), AC537, AD537), 0)</f>
        <v>0</v>
      </c>
      <c r="BP537" s="242">
        <f t="shared" ref="BP537:BP600" si="213">IFERROR(IF(ISBLANK(W537), V537, W537), 0)</f>
        <v>0</v>
      </c>
      <c r="BQ537" s="247" t="str">
        <f t="shared" si="196"/>
        <v>-</v>
      </c>
      <c r="BR537" s="247" t="str">
        <f t="shared" si="197"/>
        <v>-</v>
      </c>
      <c r="BS537" s="247" t="str">
        <f t="shared" si="198"/>
        <v>-</v>
      </c>
      <c r="BT537" s="247" t="str">
        <f t="shared" si="199"/>
        <v>-</v>
      </c>
      <c r="BU537" s="247">
        <f t="shared" ref="BU537:BU600" si="214">IF($K537&gt;0, $K537, IF($L537&gt;0, 26+0.1*$L537, 0))</f>
        <v>0</v>
      </c>
      <c r="BV537" s="247" t="str">
        <f t="shared" ref="BV537:BV600" si="215">IF(AND(BR537=1, BU537&gt; 0), 0.5*(8+0.2*BU537) + 0.5*(3+0.1*BU537), "-")</f>
        <v>-</v>
      </c>
      <c r="BW537" s="232"/>
      <c r="CF537" s="232"/>
    </row>
    <row r="538" spans="1:84" ht="12.75" customHeight="1" x14ac:dyDescent="0.2">
      <c r="A538" s="240"/>
      <c r="B538" s="228">
        <v>515</v>
      </c>
      <c r="C538" s="137"/>
      <c r="D538" s="65"/>
      <c r="E538" s="241" t="str">
        <f>IF(ISBLANK(D538), "", VLOOKUP(D538, Z!$A$2:$C$4127, 3, FALSE))</f>
        <v/>
      </c>
      <c r="F538" s="138"/>
      <c r="G538" s="120"/>
      <c r="H538" s="120"/>
      <c r="I538" s="120"/>
      <c r="J538" s="120"/>
      <c r="K538" s="139"/>
      <c r="L538" s="168"/>
      <c r="M538" s="139"/>
      <c r="N538" s="139"/>
      <c r="O538" s="242">
        <f t="shared" si="191"/>
        <v>0</v>
      </c>
      <c r="P538" s="139"/>
      <c r="Q538" s="242">
        <f t="shared" si="200"/>
        <v>0</v>
      </c>
      <c r="R538" s="242" t="str">
        <f t="shared" si="201"/>
        <v>-</v>
      </c>
      <c r="S538" s="140"/>
      <c r="T538" s="141"/>
      <c r="U538" s="120"/>
      <c r="V538" s="139"/>
      <c r="W538" s="166"/>
      <c r="X538" s="243">
        <f t="shared" si="202"/>
        <v>0</v>
      </c>
      <c r="Y538" s="140"/>
      <c r="Z538" s="141"/>
      <c r="AA538" s="139"/>
      <c r="AB538" s="120"/>
      <c r="AC538" s="139"/>
      <c r="AD538" s="166"/>
      <c r="AE538" s="243">
        <f t="shared" si="203"/>
        <v>0</v>
      </c>
      <c r="AF538" s="142"/>
      <c r="AG538" s="137"/>
      <c r="AH538" s="65"/>
      <c r="AI538" s="241" t="str">
        <f>IF(ISBLANK(AH538), "", VLOOKUP(AH538, Z!$A$2:$C$4127, 3, FALSE))</f>
        <v/>
      </c>
      <c r="AJ538" s="143"/>
      <c r="AK538" s="244">
        <f t="shared" si="204"/>
        <v>0</v>
      </c>
      <c r="AL538" s="232"/>
      <c r="AM538" s="242">
        <f t="shared" si="205"/>
        <v>0</v>
      </c>
      <c r="AN538" s="228">
        <f>15</f>
        <v>15</v>
      </c>
      <c r="AO538" s="228">
        <v>0.75</v>
      </c>
      <c r="AP538" s="242" t="str">
        <f t="shared" si="206"/>
        <v>-</v>
      </c>
      <c r="AQ538" s="242" t="str">
        <f t="shared" si="207"/>
        <v>-</v>
      </c>
      <c r="AR538" s="245" t="str" cm="1">
        <f t="array" ref="AR538">IF($AM$20="A",
IFERROR(INDEX($BZ$33:$CC$35, $BQ538,), "-"),
IFERROR(INDEX(($BZ$26:$CC$28,$BZ$29:$CC$31), $BQ538, , $BR538), "-"))</f>
        <v>-</v>
      </c>
      <c r="AS538" s="245"/>
      <c r="AT538" s="245"/>
      <c r="AU538" s="245"/>
      <c r="AV538" s="246" t="str" cm="1">
        <f t="array" ref="AV538">IF($AM$20="A",
IFERROR(INDEX($CE$33:$CE$35, $BQ538), "-"),
IFERROR(INDEX(($CE$26:$CE$28, $CE$29:$CE$31), $BQ538, , $BR538), "-"))</f>
        <v>-</v>
      </c>
      <c r="AW538" s="242" t="str">
        <f t="shared" si="208"/>
        <v>-</v>
      </c>
      <c r="AX538" s="242" t="str">
        <f t="shared" si="192"/>
        <v>-</v>
      </c>
      <c r="AY538" s="242" t="str">
        <f t="shared" si="192"/>
        <v>-</v>
      </c>
      <c r="AZ538" s="242" t="str">
        <f t="shared" si="192"/>
        <v>-</v>
      </c>
      <c r="BA538" s="242" t="str">
        <f t="shared" si="209"/>
        <v>-</v>
      </c>
      <c r="BB538" s="242" t="str">
        <f t="shared" si="193"/>
        <v>-</v>
      </c>
      <c r="BC538" s="242" t="str">
        <f t="shared" si="193"/>
        <v>-</v>
      </c>
      <c r="BD538" s="242" t="str">
        <f t="shared" si="193"/>
        <v>-</v>
      </c>
      <c r="BE538" s="242" t="str">
        <f t="shared" si="210"/>
        <v>-</v>
      </c>
      <c r="BF538" s="242" t="str">
        <f t="shared" si="194"/>
        <v>-</v>
      </c>
      <c r="BG538" s="242" t="str">
        <f t="shared" si="194"/>
        <v>-</v>
      </c>
      <c r="BH538" s="242" t="str">
        <f t="shared" si="194"/>
        <v>-</v>
      </c>
      <c r="BI538" s="242" t="str">
        <f t="shared" si="211"/>
        <v>-</v>
      </c>
      <c r="BJ538" s="242" t="str">
        <f t="shared" si="195"/>
        <v>-</v>
      </c>
      <c r="BK538" s="242" t="str">
        <f t="shared" si="195"/>
        <v>-</v>
      </c>
      <c r="BL538" s="242" t="str">
        <f t="shared" si="195"/>
        <v>-</v>
      </c>
      <c r="BM538" s="245" t="str" cm="1">
        <f t="array" ref="BM538">IFERROR(INDEX($CD$38:$CD$41, $BT538), "-")</f>
        <v>-</v>
      </c>
      <c r="BN538" s="242" t="str" cm="1">
        <f t="array" ref="BN538">IFERROR(INDEX($CD$38:$CD$41, $BS538), "-")</f>
        <v>-</v>
      </c>
      <c r="BO538" s="242">
        <f t="shared" si="212"/>
        <v>0</v>
      </c>
      <c r="BP538" s="242">
        <f t="shared" si="213"/>
        <v>0</v>
      </c>
      <c r="BQ538" s="247" t="str">
        <f t="shared" si="196"/>
        <v>-</v>
      </c>
      <c r="BR538" s="247" t="str">
        <f t="shared" si="197"/>
        <v>-</v>
      </c>
      <c r="BS538" s="247" t="str">
        <f t="shared" si="198"/>
        <v>-</v>
      </c>
      <c r="BT538" s="247" t="str">
        <f t="shared" si="199"/>
        <v>-</v>
      </c>
      <c r="BU538" s="247">
        <f t="shared" si="214"/>
        <v>0</v>
      </c>
      <c r="BV538" s="247" t="str">
        <f t="shared" si="215"/>
        <v>-</v>
      </c>
      <c r="BW538" s="232"/>
      <c r="CF538" s="232"/>
    </row>
    <row r="539" spans="1:84" ht="12.75" customHeight="1" x14ac:dyDescent="0.2">
      <c r="A539" s="240"/>
      <c r="B539" s="228">
        <v>516</v>
      </c>
      <c r="C539" s="137"/>
      <c r="D539" s="65"/>
      <c r="E539" s="241" t="str">
        <f>IF(ISBLANK(D539), "", VLOOKUP(D539, Z!$A$2:$C$4127, 3, FALSE))</f>
        <v/>
      </c>
      <c r="F539" s="138"/>
      <c r="G539" s="120"/>
      <c r="H539" s="120"/>
      <c r="I539" s="120"/>
      <c r="J539" s="120"/>
      <c r="K539" s="139"/>
      <c r="L539" s="168"/>
      <c r="M539" s="139"/>
      <c r="N539" s="139"/>
      <c r="O539" s="242">
        <f t="shared" si="191"/>
        <v>0</v>
      </c>
      <c r="P539" s="139"/>
      <c r="Q539" s="242">
        <f t="shared" si="200"/>
        <v>0</v>
      </c>
      <c r="R539" s="242" t="str">
        <f t="shared" si="201"/>
        <v>-</v>
      </c>
      <c r="S539" s="140"/>
      <c r="T539" s="141"/>
      <c r="U539" s="120"/>
      <c r="V539" s="139"/>
      <c r="W539" s="166"/>
      <c r="X539" s="243">
        <f t="shared" si="202"/>
        <v>0</v>
      </c>
      <c r="Y539" s="140"/>
      <c r="Z539" s="141"/>
      <c r="AA539" s="139"/>
      <c r="AB539" s="120"/>
      <c r="AC539" s="139"/>
      <c r="AD539" s="166"/>
      <c r="AE539" s="243">
        <f t="shared" si="203"/>
        <v>0</v>
      </c>
      <c r="AF539" s="142"/>
      <c r="AG539" s="137"/>
      <c r="AH539" s="65"/>
      <c r="AI539" s="241" t="str">
        <f>IF(ISBLANK(AH539), "", VLOOKUP(AH539, Z!$A$2:$C$4127, 3, FALSE))</f>
        <v/>
      </c>
      <c r="AJ539" s="143"/>
      <c r="AK539" s="244">
        <f t="shared" si="204"/>
        <v>0</v>
      </c>
      <c r="AL539" s="232"/>
      <c r="AM539" s="242">
        <f t="shared" si="205"/>
        <v>0</v>
      </c>
      <c r="AN539" s="228">
        <f>15</f>
        <v>15</v>
      </c>
      <c r="AO539" s="228">
        <v>0.75</v>
      </c>
      <c r="AP539" s="242" t="str">
        <f t="shared" si="206"/>
        <v>-</v>
      </c>
      <c r="AQ539" s="242" t="str">
        <f t="shared" si="207"/>
        <v>-</v>
      </c>
      <c r="AR539" s="245" t="str" cm="1">
        <f t="array" ref="AR539">IF($AM$20="A",
IFERROR(INDEX($BZ$33:$CC$35, $BQ539,), "-"),
IFERROR(INDEX(($BZ$26:$CC$28,$BZ$29:$CC$31), $BQ539, , $BR539), "-"))</f>
        <v>-</v>
      </c>
      <c r="AS539" s="245"/>
      <c r="AT539" s="245"/>
      <c r="AU539" s="245"/>
      <c r="AV539" s="246" t="str" cm="1">
        <f t="array" ref="AV539">IF($AM$20="A",
IFERROR(INDEX($CE$33:$CE$35, $BQ539), "-"),
IFERROR(INDEX(($CE$26:$CE$28, $CE$29:$CE$31), $BQ539, , $BR539), "-"))</f>
        <v>-</v>
      </c>
      <c r="AW539" s="242" t="str">
        <f t="shared" si="208"/>
        <v>-</v>
      </c>
      <c r="AX539" s="242" t="str">
        <f t="shared" si="192"/>
        <v>-</v>
      </c>
      <c r="AY539" s="242" t="str">
        <f t="shared" si="192"/>
        <v>-</v>
      </c>
      <c r="AZ539" s="242" t="str">
        <f t="shared" si="192"/>
        <v>-</v>
      </c>
      <c r="BA539" s="242" t="str">
        <f t="shared" si="209"/>
        <v>-</v>
      </c>
      <c r="BB539" s="242" t="str">
        <f t="shared" si="193"/>
        <v>-</v>
      </c>
      <c r="BC539" s="242" t="str">
        <f t="shared" si="193"/>
        <v>-</v>
      </c>
      <c r="BD539" s="242" t="str">
        <f t="shared" si="193"/>
        <v>-</v>
      </c>
      <c r="BE539" s="242" t="str">
        <f t="shared" si="210"/>
        <v>-</v>
      </c>
      <c r="BF539" s="242" t="str">
        <f t="shared" si="194"/>
        <v>-</v>
      </c>
      <c r="BG539" s="242" t="str">
        <f t="shared" si="194"/>
        <v>-</v>
      </c>
      <c r="BH539" s="242" t="str">
        <f t="shared" si="194"/>
        <v>-</v>
      </c>
      <c r="BI539" s="242" t="str">
        <f t="shared" si="211"/>
        <v>-</v>
      </c>
      <c r="BJ539" s="242" t="str">
        <f t="shared" si="195"/>
        <v>-</v>
      </c>
      <c r="BK539" s="242" t="str">
        <f t="shared" si="195"/>
        <v>-</v>
      </c>
      <c r="BL539" s="242" t="str">
        <f t="shared" si="195"/>
        <v>-</v>
      </c>
      <c r="BM539" s="245" t="str" cm="1">
        <f t="array" ref="BM539">IFERROR(INDEX($CD$38:$CD$41, $BT539), "-")</f>
        <v>-</v>
      </c>
      <c r="BN539" s="242" t="str" cm="1">
        <f t="array" ref="BN539">IFERROR(INDEX($CD$38:$CD$41, $BS539), "-")</f>
        <v>-</v>
      </c>
      <c r="BO539" s="242">
        <f t="shared" si="212"/>
        <v>0</v>
      </c>
      <c r="BP539" s="242">
        <f t="shared" si="213"/>
        <v>0</v>
      </c>
      <c r="BQ539" s="247" t="str">
        <f t="shared" si="196"/>
        <v>-</v>
      </c>
      <c r="BR539" s="247" t="str">
        <f t="shared" si="197"/>
        <v>-</v>
      </c>
      <c r="BS539" s="247" t="str">
        <f t="shared" si="198"/>
        <v>-</v>
      </c>
      <c r="BT539" s="247" t="str">
        <f t="shared" si="199"/>
        <v>-</v>
      </c>
      <c r="BU539" s="247">
        <f t="shared" si="214"/>
        <v>0</v>
      </c>
      <c r="BV539" s="247" t="str">
        <f t="shared" si="215"/>
        <v>-</v>
      </c>
      <c r="BW539" s="232"/>
      <c r="CF539" s="232"/>
    </row>
    <row r="540" spans="1:84" ht="12.75" customHeight="1" x14ac:dyDescent="0.2">
      <c r="A540" s="240"/>
      <c r="B540" s="228">
        <v>517</v>
      </c>
      <c r="C540" s="137"/>
      <c r="D540" s="65"/>
      <c r="E540" s="241" t="str">
        <f>IF(ISBLANK(D540), "", VLOOKUP(D540, Z!$A$2:$C$4127, 3, FALSE))</f>
        <v/>
      </c>
      <c r="F540" s="138"/>
      <c r="G540" s="120"/>
      <c r="H540" s="120"/>
      <c r="I540" s="120"/>
      <c r="J540" s="120"/>
      <c r="K540" s="139"/>
      <c r="L540" s="168"/>
      <c r="M540" s="139"/>
      <c r="N540" s="139"/>
      <c r="O540" s="242">
        <f t="shared" si="191"/>
        <v>0</v>
      </c>
      <c r="P540" s="139"/>
      <c r="Q540" s="242">
        <f t="shared" si="200"/>
        <v>0</v>
      </c>
      <c r="R540" s="242" t="str">
        <f t="shared" si="201"/>
        <v>-</v>
      </c>
      <c r="S540" s="140"/>
      <c r="T540" s="141"/>
      <c r="U540" s="120"/>
      <c r="V540" s="139"/>
      <c r="W540" s="166"/>
      <c r="X540" s="243">
        <f t="shared" si="202"/>
        <v>0</v>
      </c>
      <c r="Y540" s="140"/>
      <c r="Z540" s="141"/>
      <c r="AA540" s="139"/>
      <c r="AB540" s="120"/>
      <c r="AC540" s="139"/>
      <c r="AD540" s="166"/>
      <c r="AE540" s="243">
        <f t="shared" si="203"/>
        <v>0</v>
      </c>
      <c r="AF540" s="142"/>
      <c r="AG540" s="137"/>
      <c r="AH540" s="65"/>
      <c r="AI540" s="241" t="str">
        <f>IF(ISBLANK(AH540), "", VLOOKUP(AH540, Z!$A$2:$C$4127, 3, FALSE))</f>
        <v/>
      </c>
      <c r="AJ540" s="143"/>
      <c r="AK540" s="244">
        <f t="shared" si="204"/>
        <v>0</v>
      </c>
      <c r="AL540" s="232"/>
      <c r="AM540" s="242">
        <f t="shared" si="205"/>
        <v>0</v>
      </c>
      <c r="AN540" s="228">
        <f>15</f>
        <v>15</v>
      </c>
      <c r="AO540" s="228">
        <v>0.75</v>
      </c>
      <c r="AP540" s="242" t="str">
        <f t="shared" si="206"/>
        <v>-</v>
      </c>
      <c r="AQ540" s="242" t="str">
        <f t="shared" si="207"/>
        <v>-</v>
      </c>
      <c r="AR540" s="245" t="str" cm="1">
        <f t="array" ref="AR540">IF($AM$20="A",
IFERROR(INDEX($BZ$33:$CC$35, $BQ540,), "-"),
IFERROR(INDEX(($BZ$26:$CC$28,$BZ$29:$CC$31), $BQ540, , $BR540), "-"))</f>
        <v>-</v>
      </c>
      <c r="AS540" s="245"/>
      <c r="AT540" s="245"/>
      <c r="AU540" s="245"/>
      <c r="AV540" s="246" t="str" cm="1">
        <f t="array" ref="AV540">IF($AM$20="A",
IFERROR(INDEX($CE$33:$CE$35, $BQ540), "-"),
IFERROR(INDEX(($CE$26:$CE$28, $CE$29:$CE$31), $BQ540, , $BR540), "-"))</f>
        <v>-</v>
      </c>
      <c r="AW540" s="242" t="str">
        <f t="shared" si="208"/>
        <v>-</v>
      </c>
      <c r="AX540" s="242" t="str">
        <f t="shared" si="192"/>
        <v>-</v>
      </c>
      <c r="AY540" s="242" t="str">
        <f t="shared" si="192"/>
        <v>-</v>
      </c>
      <c r="AZ540" s="242" t="str">
        <f t="shared" si="192"/>
        <v>-</v>
      </c>
      <c r="BA540" s="242" t="str">
        <f t="shared" si="209"/>
        <v>-</v>
      </c>
      <c r="BB540" s="242" t="str">
        <f t="shared" si="193"/>
        <v>-</v>
      </c>
      <c r="BC540" s="242" t="str">
        <f t="shared" si="193"/>
        <v>-</v>
      </c>
      <c r="BD540" s="242" t="str">
        <f t="shared" si="193"/>
        <v>-</v>
      </c>
      <c r="BE540" s="242" t="str">
        <f t="shared" si="210"/>
        <v>-</v>
      </c>
      <c r="BF540" s="242" t="str">
        <f t="shared" si="194"/>
        <v>-</v>
      </c>
      <c r="BG540" s="242" t="str">
        <f t="shared" si="194"/>
        <v>-</v>
      </c>
      <c r="BH540" s="242" t="str">
        <f t="shared" si="194"/>
        <v>-</v>
      </c>
      <c r="BI540" s="242" t="str">
        <f t="shared" si="211"/>
        <v>-</v>
      </c>
      <c r="BJ540" s="242" t="str">
        <f t="shared" si="195"/>
        <v>-</v>
      </c>
      <c r="BK540" s="242" t="str">
        <f t="shared" si="195"/>
        <v>-</v>
      </c>
      <c r="BL540" s="242" t="str">
        <f t="shared" si="195"/>
        <v>-</v>
      </c>
      <c r="BM540" s="245" t="str" cm="1">
        <f t="array" ref="BM540">IFERROR(INDEX($CD$38:$CD$41, $BT540), "-")</f>
        <v>-</v>
      </c>
      <c r="BN540" s="242" t="str" cm="1">
        <f t="array" ref="BN540">IFERROR(INDEX($CD$38:$CD$41, $BS540), "-")</f>
        <v>-</v>
      </c>
      <c r="BO540" s="242">
        <f t="shared" si="212"/>
        <v>0</v>
      </c>
      <c r="BP540" s="242">
        <f t="shared" si="213"/>
        <v>0</v>
      </c>
      <c r="BQ540" s="247" t="str">
        <f t="shared" si="196"/>
        <v>-</v>
      </c>
      <c r="BR540" s="247" t="str">
        <f t="shared" si="197"/>
        <v>-</v>
      </c>
      <c r="BS540" s="247" t="str">
        <f t="shared" si="198"/>
        <v>-</v>
      </c>
      <c r="BT540" s="247" t="str">
        <f t="shared" si="199"/>
        <v>-</v>
      </c>
      <c r="BU540" s="247">
        <f t="shared" si="214"/>
        <v>0</v>
      </c>
      <c r="BV540" s="247" t="str">
        <f t="shared" si="215"/>
        <v>-</v>
      </c>
      <c r="BW540" s="232"/>
      <c r="CF540" s="232"/>
    </row>
    <row r="541" spans="1:84" ht="12.75" customHeight="1" x14ac:dyDescent="0.2">
      <c r="A541" s="240"/>
      <c r="B541" s="228">
        <v>518</v>
      </c>
      <c r="C541" s="137"/>
      <c r="D541" s="65"/>
      <c r="E541" s="241" t="str">
        <f>IF(ISBLANK(D541), "", VLOOKUP(D541, Z!$A$2:$C$4127, 3, FALSE))</f>
        <v/>
      </c>
      <c r="F541" s="138"/>
      <c r="G541" s="120"/>
      <c r="H541" s="120"/>
      <c r="I541" s="120"/>
      <c r="J541" s="120"/>
      <c r="K541" s="139"/>
      <c r="L541" s="168"/>
      <c r="M541" s="139"/>
      <c r="N541" s="139"/>
      <c r="O541" s="242">
        <f t="shared" si="191"/>
        <v>0</v>
      </c>
      <c r="P541" s="139"/>
      <c r="Q541" s="242">
        <f t="shared" si="200"/>
        <v>0</v>
      </c>
      <c r="R541" s="242" t="str">
        <f t="shared" si="201"/>
        <v>-</v>
      </c>
      <c r="S541" s="140"/>
      <c r="T541" s="141"/>
      <c r="U541" s="120"/>
      <c r="V541" s="139"/>
      <c r="W541" s="166"/>
      <c r="X541" s="243">
        <f t="shared" si="202"/>
        <v>0</v>
      </c>
      <c r="Y541" s="140"/>
      <c r="Z541" s="141"/>
      <c r="AA541" s="139"/>
      <c r="AB541" s="120"/>
      <c r="AC541" s="139"/>
      <c r="AD541" s="166"/>
      <c r="AE541" s="243">
        <f t="shared" si="203"/>
        <v>0</v>
      </c>
      <c r="AF541" s="142"/>
      <c r="AG541" s="137"/>
      <c r="AH541" s="65"/>
      <c r="AI541" s="241" t="str">
        <f>IF(ISBLANK(AH541), "", VLOOKUP(AH541, Z!$A$2:$C$4127, 3, FALSE))</f>
        <v/>
      </c>
      <c r="AJ541" s="143"/>
      <c r="AK541" s="244">
        <f t="shared" si="204"/>
        <v>0</v>
      </c>
      <c r="AL541" s="232"/>
      <c r="AM541" s="242">
        <f t="shared" si="205"/>
        <v>0</v>
      </c>
      <c r="AN541" s="228">
        <f>15</f>
        <v>15</v>
      </c>
      <c r="AO541" s="228">
        <v>0.75</v>
      </c>
      <c r="AP541" s="242" t="str">
        <f t="shared" si="206"/>
        <v>-</v>
      </c>
      <c r="AQ541" s="242" t="str">
        <f t="shared" si="207"/>
        <v>-</v>
      </c>
      <c r="AR541" s="245" t="str" cm="1">
        <f t="array" ref="AR541">IF($AM$20="A",
IFERROR(INDEX($BZ$33:$CC$35, $BQ541,), "-"),
IFERROR(INDEX(($BZ$26:$CC$28,$BZ$29:$CC$31), $BQ541, , $BR541), "-"))</f>
        <v>-</v>
      </c>
      <c r="AS541" s="245"/>
      <c r="AT541" s="245"/>
      <c r="AU541" s="245"/>
      <c r="AV541" s="246" t="str" cm="1">
        <f t="array" ref="AV541">IF($AM$20="A",
IFERROR(INDEX($CE$33:$CE$35, $BQ541), "-"),
IFERROR(INDEX(($CE$26:$CE$28, $CE$29:$CE$31), $BQ541, , $BR541), "-"))</f>
        <v>-</v>
      </c>
      <c r="AW541" s="242" t="str">
        <f t="shared" si="208"/>
        <v>-</v>
      </c>
      <c r="AX541" s="242" t="str">
        <f t="shared" si="192"/>
        <v>-</v>
      </c>
      <c r="AY541" s="242" t="str">
        <f t="shared" si="192"/>
        <v>-</v>
      </c>
      <c r="AZ541" s="242" t="str">
        <f t="shared" si="192"/>
        <v>-</v>
      </c>
      <c r="BA541" s="242" t="str">
        <f t="shared" si="209"/>
        <v>-</v>
      </c>
      <c r="BB541" s="242" t="str">
        <f t="shared" si="193"/>
        <v>-</v>
      </c>
      <c r="BC541" s="242" t="str">
        <f t="shared" si="193"/>
        <v>-</v>
      </c>
      <c r="BD541" s="242" t="str">
        <f t="shared" si="193"/>
        <v>-</v>
      </c>
      <c r="BE541" s="242" t="str">
        <f t="shared" si="210"/>
        <v>-</v>
      </c>
      <c r="BF541" s="242" t="str">
        <f t="shared" si="194"/>
        <v>-</v>
      </c>
      <c r="BG541" s="242" t="str">
        <f t="shared" si="194"/>
        <v>-</v>
      </c>
      <c r="BH541" s="242" t="str">
        <f t="shared" si="194"/>
        <v>-</v>
      </c>
      <c r="BI541" s="242" t="str">
        <f t="shared" si="211"/>
        <v>-</v>
      </c>
      <c r="BJ541" s="242" t="str">
        <f t="shared" si="195"/>
        <v>-</v>
      </c>
      <c r="BK541" s="242" t="str">
        <f t="shared" si="195"/>
        <v>-</v>
      </c>
      <c r="BL541" s="242" t="str">
        <f t="shared" si="195"/>
        <v>-</v>
      </c>
      <c r="BM541" s="245" t="str" cm="1">
        <f t="array" ref="BM541">IFERROR(INDEX($CD$38:$CD$41, $BT541), "-")</f>
        <v>-</v>
      </c>
      <c r="BN541" s="242" t="str" cm="1">
        <f t="array" ref="BN541">IFERROR(INDEX($CD$38:$CD$41, $BS541), "-")</f>
        <v>-</v>
      </c>
      <c r="BO541" s="242">
        <f t="shared" si="212"/>
        <v>0</v>
      </c>
      <c r="BP541" s="242">
        <f t="shared" si="213"/>
        <v>0</v>
      </c>
      <c r="BQ541" s="247" t="str">
        <f t="shared" si="196"/>
        <v>-</v>
      </c>
      <c r="BR541" s="247" t="str">
        <f t="shared" si="197"/>
        <v>-</v>
      </c>
      <c r="BS541" s="247" t="str">
        <f t="shared" si="198"/>
        <v>-</v>
      </c>
      <c r="BT541" s="247" t="str">
        <f t="shared" si="199"/>
        <v>-</v>
      </c>
      <c r="BU541" s="247">
        <f t="shared" si="214"/>
        <v>0</v>
      </c>
      <c r="BV541" s="247" t="str">
        <f t="shared" si="215"/>
        <v>-</v>
      </c>
      <c r="BW541" s="232"/>
      <c r="CF541" s="232"/>
    </row>
    <row r="542" spans="1:84" ht="12.75" customHeight="1" x14ac:dyDescent="0.2">
      <c r="A542" s="240"/>
      <c r="B542" s="228">
        <v>519</v>
      </c>
      <c r="C542" s="137"/>
      <c r="D542" s="65"/>
      <c r="E542" s="241" t="str">
        <f>IF(ISBLANK(D542), "", VLOOKUP(D542, Z!$A$2:$C$4127, 3, FALSE))</f>
        <v/>
      </c>
      <c r="F542" s="138"/>
      <c r="G542" s="120"/>
      <c r="H542" s="120"/>
      <c r="I542" s="120"/>
      <c r="J542" s="120"/>
      <c r="K542" s="139"/>
      <c r="L542" s="168"/>
      <c r="M542" s="139"/>
      <c r="N542" s="139"/>
      <c r="O542" s="242">
        <f t="shared" si="191"/>
        <v>0</v>
      </c>
      <c r="P542" s="139"/>
      <c r="Q542" s="242">
        <f t="shared" si="200"/>
        <v>0</v>
      </c>
      <c r="R542" s="242" t="str">
        <f t="shared" si="201"/>
        <v>-</v>
      </c>
      <c r="S542" s="140"/>
      <c r="T542" s="141"/>
      <c r="U542" s="120"/>
      <c r="V542" s="139"/>
      <c r="W542" s="166"/>
      <c r="X542" s="243">
        <f t="shared" si="202"/>
        <v>0</v>
      </c>
      <c r="Y542" s="140"/>
      <c r="Z542" s="141"/>
      <c r="AA542" s="139"/>
      <c r="AB542" s="120"/>
      <c r="AC542" s="139"/>
      <c r="AD542" s="166"/>
      <c r="AE542" s="243">
        <f t="shared" si="203"/>
        <v>0</v>
      </c>
      <c r="AF542" s="142"/>
      <c r="AG542" s="137"/>
      <c r="AH542" s="65"/>
      <c r="AI542" s="241" t="str">
        <f>IF(ISBLANK(AH542), "", VLOOKUP(AH542, Z!$A$2:$C$4127, 3, FALSE))</f>
        <v/>
      </c>
      <c r="AJ542" s="143"/>
      <c r="AK542" s="244">
        <f t="shared" si="204"/>
        <v>0</v>
      </c>
      <c r="AL542" s="232"/>
      <c r="AM542" s="242">
        <f t="shared" si="205"/>
        <v>0</v>
      </c>
      <c r="AN542" s="228">
        <f>15</f>
        <v>15</v>
      </c>
      <c r="AO542" s="228">
        <v>0.75</v>
      </c>
      <c r="AP542" s="242" t="str">
        <f t="shared" si="206"/>
        <v>-</v>
      </c>
      <c r="AQ542" s="242" t="str">
        <f t="shared" si="207"/>
        <v>-</v>
      </c>
      <c r="AR542" s="245" t="str" cm="1">
        <f t="array" ref="AR542">IF($AM$20="A",
IFERROR(INDEX($BZ$33:$CC$35, $BQ542,), "-"),
IFERROR(INDEX(($BZ$26:$CC$28,$BZ$29:$CC$31), $BQ542, , $BR542), "-"))</f>
        <v>-</v>
      </c>
      <c r="AS542" s="245"/>
      <c r="AT542" s="245"/>
      <c r="AU542" s="245"/>
      <c r="AV542" s="246" t="str" cm="1">
        <f t="array" ref="AV542">IF($AM$20="A",
IFERROR(INDEX($CE$33:$CE$35, $BQ542), "-"),
IFERROR(INDEX(($CE$26:$CE$28, $CE$29:$CE$31), $BQ542, , $BR542), "-"))</f>
        <v>-</v>
      </c>
      <c r="AW542" s="242" t="str">
        <f t="shared" si="208"/>
        <v>-</v>
      </c>
      <c r="AX542" s="242" t="str">
        <f t="shared" si="192"/>
        <v>-</v>
      </c>
      <c r="AY542" s="242" t="str">
        <f t="shared" si="192"/>
        <v>-</v>
      </c>
      <c r="AZ542" s="242" t="str">
        <f t="shared" si="192"/>
        <v>-</v>
      </c>
      <c r="BA542" s="242" t="str">
        <f t="shared" si="209"/>
        <v>-</v>
      </c>
      <c r="BB542" s="242" t="str">
        <f t="shared" si="193"/>
        <v>-</v>
      </c>
      <c r="BC542" s="242" t="str">
        <f t="shared" si="193"/>
        <v>-</v>
      </c>
      <c r="BD542" s="242" t="str">
        <f t="shared" si="193"/>
        <v>-</v>
      </c>
      <c r="BE542" s="242" t="str">
        <f t="shared" si="210"/>
        <v>-</v>
      </c>
      <c r="BF542" s="242" t="str">
        <f t="shared" si="194"/>
        <v>-</v>
      </c>
      <c r="BG542" s="242" t="str">
        <f t="shared" si="194"/>
        <v>-</v>
      </c>
      <c r="BH542" s="242" t="str">
        <f t="shared" si="194"/>
        <v>-</v>
      </c>
      <c r="BI542" s="242" t="str">
        <f t="shared" si="211"/>
        <v>-</v>
      </c>
      <c r="BJ542" s="242" t="str">
        <f t="shared" si="195"/>
        <v>-</v>
      </c>
      <c r="BK542" s="242" t="str">
        <f t="shared" si="195"/>
        <v>-</v>
      </c>
      <c r="BL542" s="242" t="str">
        <f t="shared" si="195"/>
        <v>-</v>
      </c>
      <c r="BM542" s="245" t="str" cm="1">
        <f t="array" ref="BM542">IFERROR(INDEX($CD$38:$CD$41, $BT542), "-")</f>
        <v>-</v>
      </c>
      <c r="BN542" s="242" t="str" cm="1">
        <f t="array" ref="BN542">IFERROR(INDEX($CD$38:$CD$41, $BS542), "-")</f>
        <v>-</v>
      </c>
      <c r="BO542" s="242">
        <f t="shared" si="212"/>
        <v>0</v>
      </c>
      <c r="BP542" s="242">
        <f t="shared" si="213"/>
        <v>0</v>
      </c>
      <c r="BQ542" s="247" t="str">
        <f t="shared" si="196"/>
        <v>-</v>
      </c>
      <c r="BR542" s="247" t="str">
        <f t="shared" si="197"/>
        <v>-</v>
      </c>
      <c r="BS542" s="247" t="str">
        <f t="shared" si="198"/>
        <v>-</v>
      </c>
      <c r="BT542" s="247" t="str">
        <f t="shared" si="199"/>
        <v>-</v>
      </c>
      <c r="BU542" s="247">
        <f t="shared" si="214"/>
        <v>0</v>
      </c>
      <c r="BV542" s="247" t="str">
        <f t="shared" si="215"/>
        <v>-</v>
      </c>
      <c r="BW542" s="232"/>
      <c r="CF542" s="232"/>
    </row>
    <row r="543" spans="1:84" ht="12.75" customHeight="1" x14ac:dyDescent="0.2">
      <c r="A543" s="240"/>
      <c r="B543" s="228">
        <v>520</v>
      </c>
      <c r="C543" s="137"/>
      <c r="D543" s="65"/>
      <c r="E543" s="241" t="str">
        <f>IF(ISBLANK(D543), "", VLOOKUP(D543, Z!$A$2:$C$4127, 3, FALSE))</f>
        <v/>
      </c>
      <c r="F543" s="138"/>
      <c r="G543" s="120"/>
      <c r="H543" s="120"/>
      <c r="I543" s="120"/>
      <c r="J543" s="120"/>
      <c r="K543" s="139"/>
      <c r="L543" s="168"/>
      <c r="M543" s="139"/>
      <c r="N543" s="139"/>
      <c r="O543" s="242">
        <f t="shared" si="191"/>
        <v>0</v>
      </c>
      <c r="P543" s="139"/>
      <c r="Q543" s="242">
        <f t="shared" si="200"/>
        <v>0</v>
      </c>
      <c r="R543" s="242" t="str">
        <f t="shared" si="201"/>
        <v>-</v>
      </c>
      <c r="S543" s="140"/>
      <c r="T543" s="141"/>
      <c r="U543" s="120"/>
      <c r="V543" s="139"/>
      <c r="W543" s="166"/>
      <c r="X543" s="243">
        <f t="shared" si="202"/>
        <v>0</v>
      </c>
      <c r="Y543" s="140"/>
      <c r="Z543" s="141"/>
      <c r="AA543" s="139"/>
      <c r="AB543" s="120"/>
      <c r="AC543" s="139"/>
      <c r="AD543" s="166"/>
      <c r="AE543" s="243">
        <f t="shared" si="203"/>
        <v>0</v>
      </c>
      <c r="AF543" s="142"/>
      <c r="AG543" s="137"/>
      <c r="AH543" s="65"/>
      <c r="AI543" s="241" t="str">
        <f>IF(ISBLANK(AH543), "", VLOOKUP(AH543, Z!$A$2:$C$4127, 3, FALSE))</f>
        <v/>
      </c>
      <c r="AJ543" s="143"/>
      <c r="AK543" s="244">
        <f t="shared" si="204"/>
        <v>0</v>
      </c>
      <c r="AL543" s="232"/>
      <c r="AM543" s="242">
        <f t="shared" si="205"/>
        <v>0</v>
      </c>
      <c r="AN543" s="228">
        <f>15</f>
        <v>15</v>
      </c>
      <c r="AO543" s="228">
        <v>0.75</v>
      </c>
      <c r="AP543" s="242" t="str">
        <f t="shared" si="206"/>
        <v>-</v>
      </c>
      <c r="AQ543" s="242" t="str">
        <f t="shared" si="207"/>
        <v>-</v>
      </c>
      <c r="AR543" s="245" t="str" cm="1">
        <f t="array" ref="AR543">IF($AM$20="A",
IFERROR(INDEX($BZ$33:$CC$35, $BQ543,), "-"),
IFERROR(INDEX(($BZ$26:$CC$28,$BZ$29:$CC$31), $BQ543, , $BR543), "-"))</f>
        <v>-</v>
      </c>
      <c r="AS543" s="245"/>
      <c r="AT543" s="245"/>
      <c r="AU543" s="245"/>
      <c r="AV543" s="246" t="str" cm="1">
        <f t="array" ref="AV543">IF($AM$20="A",
IFERROR(INDEX($CE$33:$CE$35, $BQ543), "-"),
IFERROR(INDEX(($CE$26:$CE$28, $CE$29:$CE$31), $BQ543, , $BR543), "-"))</f>
        <v>-</v>
      </c>
      <c r="AW543" s="242" t="str">
        <f t="shared" si="208"/>
        <v>-</v>
      </c>
      <c r="AX543" s="242" t="str">
        <f t="shared" si="192"/>
        <v>-</v>
      </c>
      <c r="AY543" s="242" t="str">
        <f t="shared" si="192"/>
        <v>-</v>
      </c>
      <c r="AZ543" s="242" t="str">
        <f t="shared" si="192"/>
        <v>-</v>
      </c>
      <c r="BA543" s="242" t="str">
        <f t="shared" si="209"/>
        <v>-</v>
      </c>
      <c r="BB543" s="242" t="str">
        <f t="shared" si="193"/>
        <v>-</v>
      </c>
      <c r="BC543" s="242" t="str">
        <f t="shared" si="193"/>
        <v>-</v>
      </c>
      <c r="BD543" s="242" t="str">
        <f t="shared" si="193"/>
        <v>-</v>
      </c>
      <c r="BE543" s="242" t="str">
        <f t="shared" si="210"/>
        <v>-</v>
      </c>
      <c r="BF543" s="242" t="str">
        <f t="shared" si="194"/>
        <v>-</v>
      </c>
      <c r="BG543" s="242" t="str">
        <f t="shared" si="194"/>
        <v>-</v>
      </c>
      <c r="BH543" s="242" t="str">
        <f t="shared" si="194"/>
        <v>-</v>
      </c>
      <c r="BI543" s="242" t="str">
        <f t="shared" si="211"/>
        <v>-</v>
      </c>
      <c r="BJ543" s="242" t="str">
        <f t="shared" si="195"/>
        <v>-</v>
      </c>
      <c r="BK543" s="242" t="str">
        <f t="shared" si="195"/>
        <v>-</v>
      </c>
      <c r="BL543" s="242" t="str">
        <f t="shared" si="195"/>
        <v>-</v>
      </c>
      <c r="BM543" s="245" t="str" cm="1">
        <f t="array" ref="BM543">IFERROR(INDEX($CD$38:$CD$41, $BT543), "-")</f>
        <v>-</v>
      </c>
      <c r="BN543" s="242" t="str" cm="1">
        <f t="array" ref="BN543">IFERROR(INDEX($CD$38:$CD$41, $BS543), "-")</f>
        <v>-</v>
      </c>
      <c r="BO543" s="242">
        <f t="shared" si="212"/>
        <v>0</v>
      </c>
      <c r="BP543" s="242">
        <f t="shared" si="213"/>
        <v>0</v>
      </c>
      <c r="BQ543" s="247" t="str">
        <f t="shared" si="196"/>
        <v>-</v>
      </c>
      <c r="BR543" s="247" t="str">
        <f t="shared" si="197"/>
        <v>-</v>
      </c>
      <c r="BS543" s="247" t="str">
        <f t="shared" si="198"/>
        <v>-</v>
      </c>
      <c r="BT543" s="247" t="str">
        <f t="shared" si="199"/>
        <v>-</v>
      </c>
      <c r="BU543" s="247">
        <f t="shared" si="214"/>
        <v>0</v>
      </c>
      <c r="BV543" s="247" t="str">
        <f t="shared" si="215"/>
        <v>-</v>
      </c>
      <c r="BW543" s="232"/>
      <c r="CF543" s="232"/>
    </row>
    <row r="544" spans="1:84" ht="12.75" customHeight="1" x14ac:dyDescent="0.2">
      <c r="A544" s="240"/>
      <c r="B544" s="228">
        <v>521</v>
      </c>
      <c r="C544" s="137"/>
      <c r="D544" s="65"/>
      <c r="E544" s="241" t="str">
        <f>IF(ISBLANK(D544), "", VLOOKUP(D544, Z!$A$2:$C$4127, 3, FALSE))</f>
        <v/>
      </c>
      <c r="F544" s="138"/>
      <c r="G544" s="120"/>
      <c r="H544" s="120"/>
      <c r="I544" s="120"/>
      <c r="J544" s="120"/>
      <c r="K544" s="139"/>
      <c r="L544" s="168"/>
      <c r="M544" s="139"/>
      <c r="N544" s="139"/>
      <c r="O544" s="242">
        <f t="shared" si="191"/>
        <v>0</v>
      </c>
      <c r="P544" s="139"/>
      <c r="Q544" s="242">
        <f t="shared" si="200"/>
        <v>0</v>
      </c>
      <c r="R544" s="242" t="str">
        <f t="shared" si="201"/>
        <v>-</v>
      </c>
      <c r="S544" s="140"/>
      <c r="T544" s="141"/>
      <c r="U544" s="120"/>
      <c r="V544" s="139"/>
      <c r="W544" s="166"/>
      <c r="X544" s="243">
        <f t="shared" si="202"/>
        <v>0</v>
      </c>
      <c r="Y544" s="140"/>
      <c r="Z544" s="141"/>
      <c r="AA544" s="139"/>
      <c r="AB544" s="120"/>
      <c r="AC544" s="139"/>
      <c r="AD544" s="166"/>
      <c r="AE544" s="243">
        <f t="shared" si="203"/>
        <v>0</v>
      </c>
      <c r="AF544" s="142"/>
      <c r="AG544" s="137"/>
      <c r="AH544" s="65"/>
      <c r="AI544" s="241" t="str">
        <f>IF(ISBLANK(AH544), "", VLOOKUP(AH544, Z!$A$2:$C$4127, 3, FALSE))</f>
        <v/>
      </c>
      <c r="AJ544" s="143"/>
      <c r="AK544" s="244">
        <f t="shared" si="204"/>
        <v>0</v>
      </c>
      <c r="AL544" s="232"/>
      <c r="AM544" s="242">
        <f t="shared" si="205"/>
        <v>0</v>
      </c>
      <c r="AN544" s="228">
        <f>15</f>
        <v>15</v>
      </c>
      <c r="AO544" s="228">
        <v>0.75</v>
      </c>
      <c r="AP544" s="242" t="str">
        <f t="shared" si="206"/>
        <v>-</v>
      </c>
      <c r="AQ544" s="242" t="str">
        <f t="shared" si="207"/>
        <v>-</v>
      </c>
      <c r="AR544" s="245" t="str" cm="1">
        <f t="array" ref="AR544">IF($AM$20="A",
IFERROR(INDEX($BZ$33:$CC$35, $BQ544,), "-"),
IFERROR(INDEX(($BZ$26:$CC$28,$BZ$29:$CC$31), $BQ544, , $BR544), "-"))</f>
        <v>-</v>
      </c>
      <c r="AS544" s="245"/>
      <c r="AT544" s="245"/>
      <c r="AU544" s="245"/>
      <c r="AV544" s="246" t="str" cm="1">
        <f t="array" ref="AV544">IF($AM$20="A",
IFERROR(INDEX($CE$33:$CE$35, $BQ544), "-"),
IFERROR(INDEX(($CE$26:$CE$28, $CE$29:$CE$31), $BQ544, , $BR544), "-"))</f>
        <v>-</v>
      </c>
      <c r="AW544" s="242" t="str">
        <f t="shared" si="208"/>
        <v>-</v>
      </c>
      <c r="AX544" s="242" t="str">
        <f t="shared" si="192"/>
        <v>-</v>
      </c>
      <c r="AY544" s="242" t="str">
        <f t="shared" si="192"/>
        <v>-</v>
      </c>
      <c r="AZ544" s="242" t="str">
        <f t="shared" si="192"/>
        <v>-</v>
      </c>
      <c r="BA544" s="242" t="str">
        <f t="shared" si="209"/>
        <v>-</v>
      </c>
      <c r="BB544" s="242" t="str">
        <f t="shared" si="193"/>
        <v>-</v>
      </c>
      <c r="BC544" s="242" t="str">
        <f t="shared" si="193"/>
        <v>-</v>
      </c>
      <c r="BD544" s="242" t="str">
        <f t="shared" si="193"/>
        <v>-</v>
      </c>
      <c r="BE544" s="242" t="str">
        <f t="shared" si="210"/>
        <v>-</v>
      </c>
      <c r="BF544" s="242" t="str">
        <f t="shared" si="194"/>
        <v>-</v>
      </c>
      <c r="BG544" s="242" t="str">
        <f t="shared" si="194"/>
        <v>-</v>
      </c>
      <c r="BH544" s="242" t="str">
        <f t="shared" si="194"/>
        <v>-</v>
      </c>
      <c r="BI544" s="242" t="str">
        <f t="shared" si="211"/>
        <v>-</v>
      </c>
      <c r="BJ544" s="242" t="str">
        <f t="shared" si="195"/>
        <v>-</v>
      </c>
      <c r="BK544" s="242" t="str">
        <f t="shared" si="195"/>
        <v>-</v>
      </c>
      <c r="BL544" s="242" t="str">
        <f t="shared" si="195"/>
        <v>-</v>
      </c>
      <c r="BM544" s="245" t="str" cm="1">
        <f t="array" ref="BM544">IFERROR(INDEX($CD$38:$CD$41, $BT544), "-")</f>
        <v>-</v>
      </c>
      <c r="BN544" s="242" t="str" cm="1">
        <f t="array" ref="BN544">IFERROR(INDEX($CD$38:$CD$41, $BS544), "-")</f>
        <v>-</v>
      </c>
      <c r="BO544" s="242">
        <f t="shared" si="212"/>
        <v>0</v>
      </c>
      <c r="BP544" s="242">
        <f t="shared" si="213"/>
        <v>0</v>
      </c>
      <c r="BQ544" s="247" t="str">
        <f t="shared" si="196"/>
        <v>-</v>
      </c>
      <c r="BR544" s="247" t="str">
        <f t="shared" si="197"/>
        <v>-</v>
      </c>
      <c r="BS544" s="247" t="str">
        <f t="shared" si="198"/>
        <v>-</v>
      </c>
      <c r="BT544" s="247" t="str">
        <f t="shared" si="199"/>
        <v>-</v>
      </c>
      <c r="BU544" s="247">
        <f t="shared" si="214"/>
        <v>0</v>
      </c>
      <c r="BV544" s="247" t="str">
        <f t="shared" si="215"/>
        <v>-</v>
      </c>
      <c r="BW544" s="232"/>
      <c r="CF544" s="232"/>
    </row>
    <row r="545" spans="1:84" ht="12.75" customHeight="1" x14ac:dyDescent="0.2">
      <c r="A545" s="240"/>
      <c r="B545" s="228">
        <v>522</v>
      </c>
      <c r="C545" s="137"/>
      <c r="D545" s="65"/>
      <c r="E545" s="241" t="str">
        <f>IF(ISBLANK(D545), "", VLOOKUP(D545, Z!$A$2:$C$4127, 3, FALSE))</f>
        <v/>
      </c>
      <c r="F545" s="138"/>
      <c r="G545" s="120"/>
      <c r="H545" s="120"/>
      <c r="I545" s="120"/>
      <c r="J545" s="120"/>
      <c r="K545" s="139"/>
      <c r="L545" s="168"/>
      <c r="M545" s="139"/>
      <c r="N545" s="139"/>
      <c r="O545" s="242">
        <f t="shared" si="191"/>
        <v>0</v>
      </c>
      <c r="P545" s="139"/>
      <c r="Q545" s="242">
        <f t="shared" si="200"/>
        <v>0</v>
      </c>
      <c r="R545" s="242" t="str">
        <f t="shared" si="201"/>
        <v>-</v>
      </c>
      <c r="S545" s="140"/>
      <c r="T545" s="141"/>
      <c r="U545" s="120"/>
      <c r="V545" s="139"/>
      <c r="W545" s="166"/>
      <c r="X545" s="243">
        <f t="shared" si="202"/>
        <v>0</v>
      </c>
      <c r="Y545" s="140"/>
      <c r="Z545" s="141"/>
      <c r="AA545" s="139"/>
      <c r="AB545" s="120"/>
      <c r="AC545" s="139"/>
      <c r="AD545" s="166"/>
      <c r="AE545" s="243">
        <f t="shared" si="203"/>
        <v>0</v>
      </c>
      <c r="AF545" s="142"/>
      <c r="AG545" s="137"/>
      <c r="AH545" s="65"/>
      <c r="AI545" s="241" t="str">
        <f>IF(ISBLANK(AH545), "", VLOOKUP(AH545, Z!$A$2:$C$4127, 3, FALSE))</f>
        <v/>
      </c>
      <c r="AJ545" s="143"/>
      <c r="AK545" s="244">
        <f t="shared" si="204"/>
        <v>0</v>
      </c>
      <c r="AL545" s="232"/>
      <c r="AM545" s="242">
        <f t="shared" si="205"/>
        <v>0</v>
      </c>
      <c r="AN545" s="228">
        <f>15</f>
        <v>15</v>
      </c>
      <c r="AO545" s="228">
        <v>0.75</v>
      </c>
      <c r="AP545" s="242" t="str">
        <f t="shared" si="206"/>
        <v>-</v>
      </c>
      <c r="AQ545" s="242" t="str">
        <f t="shared" si="207"/>
        <v>-</v>
      </c>
      <c r="AR545" s="245" t="str" cm="1">
        <f t="array" ref="AR545">IF($AM$20="A",
IFERROR(INDEX($BZ$33:$CC$35, $BQ545,), "-"),
IFERROR(INDEX(($BZ$26:$CC$28,$BZ$29:$CC$31), $BQ545, , $BR545), "-"))</f>
        <v>-</v>
      </c>
      <c r="AS545" s="245"/>
      <c r="AT545" s="245"/>
      <c r="AU545" s="245"/>
      <c r="AV545" s="246" t="str" cm="1">
        <f t="array" ref="AV545">IF($AM$20="A",
IFERROR(INDEX($CE$33:$CE$35, $BQ545), "-"),
IFERROR(INDEX(($CE$26:$CE$28, $CE$29:$CE$31), $BQ545, , $BR545), "-"))</f>
        <v>-</v>
      </c>
      <c r="AW545" s="242" t="str">
        <f t="shared" si="208"/>
        <v>-</v>
      </c>
      <c r="AX545" s="242" t="str">
        <f t="shared" si="192"/>
        <v>-</v>
      </c>
      <c r="AY545" s="242" t="str">
        <f t="shared" si="192"/>
        <v>-</v>
      </c>
      <c r="AZ545" s="242" t="str">
        <f t="shared" si="192"/>
        <v>-</v>
      </c>
      <c r="BA545" s="242" t="str">
        <f t="shared" si="209"/>
        <v>-</v>
      </c>
      <c r="BB545" s="242" t="str">
        <f t="shared" si="193"/>
        <v>-</v>
      </c>
      <c r="BC545" s="242" t="str">
        <f t="shared" si="193"/>
        <v>-</v>
      </c>
      <c r="BD545" s="242" t="str">
        <f t="shared" si="193"/>
        <v>-</v>
      </c>
      <c r="BE545" s="242" t="str">
        <f t="shared" si="210"/>
        <v>-</v>
      </c>
      <c r="BF545" s="242" t="str">
        <f t="shared" si="194"/>
        <v>-</v>
      </c>
      <c r="BG545" s="242" t="str">
        <f t="shared" si="194"/>
        <v>-</v>
      </c>
      <c r="BH545" s="242" t="str">
        <f t="shared" si="194"/>
        <v>-</v>
      </c>
      <c r="BI545" s="242" t="str">
        <f t="shared" si="211"/>
        <v>-</v>
      </c>
      <c r="BJ545" s="242" t="str">
        <f t="shared" si="195"/>
        <v>-</v>
      </c>
      <c r="BK545" s="242" t="str">
        <f t="shared" si="195"/>
        <v>-</v>
      </c>
      <c r="BL545" s="242" t="str">
        <f t="shared" si="195"/>
        <v>-</v>
      </c>
      <c r="BM545" s="245" t="str" cm="1">
        <f t="array" ref="BM545">IFERROR(INDEX($CD$38:$CD$41, $BT545), "-")</f>
        <v>-</v>
      </c>
      <c r="BN545" s="242" t="str" cm="1">
        <f t="array" ref="BN545">IFERROR(INDEX($CD$38:$CD$41, $BS545), "-")</f>
        <v>-</v>
      </c>
      <c r="BO545" s="242">
        <f t="shared" si="212"/>
        <v>0</v>
      </c>
      <c r="BP545" s="242">
        <f t="shared" si="213"/>
        <v>0</v>
      </c>
      <c r="BQ545" s="247" t="str">
        <f t="shared" si="196"/>
        <v>-</v>
      </c>
      <c r="BR545" s="247" t="str">
        <f t="shared" si="197"/>
        <v>-</v>
      </c>
      <c r="BS545" s="247" t="str">
        <f t="shared" si="198"/>
        <v>-</v>
      </c>
      <c r="BT545" s="247" t="str">
        <f t="shared" si="199"/>
        <v>-</v>
      </c>
      <c r="BU545" s="247">
        <f t="shared" si="214"/>
        <v>0</v>
      </c>
      <c r="BV545" s="247" t="str">
        <f t="shared" si="215"/>
        <v>-</v>
      </c>
      <c r="BW545" s="232"/>
      <c r="CF545" s="232"/>
    </row>
    <row r="546" spans="1:84" ht="12.75" customHeight="1" x14ac:dyDescent="0.2">
      <c r="A546" s="240"/>
      <c r="B546" s="228">
        <v>523</v>
      </c>
      <c r="C546" s="137"/>
      <c r="D546" s="65"/>
      <c r="E546" s="241" t="str">
        <f>IF(ISBLANK(D546), "", VLOOKUP(D546, Z!$A$2:$C$4127, 3, FALSE))</f>
        <v/>
      </c>
      <c r="F546" s="138"/>
      <c r="G546" s="120"/>
      <c r="H546" s="120"/>
      <c r="I546" s="120"/>
      <c r="J546" s="120"/>
      <c r="K546" s="139"/>
      <c r="L546" s="168"/>
      <c r="M546" s="139"/>
      <c r="N546" s="139"/>
      <c r="O546" s="242">
        <f t="shared" si="191"/>
        <v>0</v>
      </c>
      <c r="P546" s="139"/>
      <c r="Q546" s="242">
        <f t="shared" si="200"/>
        <v>0</v>
      </c>
      <c r="R546" s="242" t="str">
        <f t="shared" si="201"/>
        <v>-</v>
      </c>
      <c r="S546" s="140"/>
      <c r="T546" s="141"/>
      <c r="U546" s="120"/>
      <c r="V546" s="139"/>
      <c r="W546" s="166"/>
      <c r="X546" s="243">
        <f t="shared" si="202"/>
        <v>0</v>
      </c>
      <c r="Y546" s="140"/>
      <c r="Z546" s="141"/>
      <c r="AA546" s="139"/>
      <c r="AB546" s="120"/>
      <c r="AC546" s="139"/>
      <c r="AD546" s="166"/>
      <c r="AE546" s="243">
        <f t="shared" si="203"/>
        <v>0</v>
      </c>
      <c r="AF546" s="142"/>
      <c r="AG546" s="137"/>
      <c r="AH546" s="65"/>
      <c r="AI546" s="241" t="str">
        <f>IF(ISBLANK(AH546), "", VLOOKUP(AH546, Z!$A$2:$C$4127, 3, FALSE))</f>
        <v/>
      </c>
      <c r="AJ546" s="143"/>
      <c r="AK546" s="244">
        <f t="shared" si="204"/>
        <v>0</v>
      </c>
      <c r="AL546" s="232"/>
      <c r="AM546" s="242">
        <f t="shared" si="205"/>
        <v>0</v>
      </c>
      <c r="AN546" s="228">
        <f>15</f>
        <v>15</v>
      </c>
      <c r="AO546" s="228">
        <v>0.75</v>
      </c>
      <c r="AP546" s="242" t="str">
        <f t="shared" si="206"/>
        <v>-</v>
      </c>
      <c r="AQ546" s="242" t="str">
        <f t="shared" si="207"/>
        <v>-</v>
      </c>
      <c r="AR546" s="245" t="str" cm="1">
        <f t="array" ref="AR546">IF($AM$20="A",
IFERROR(INDEX($BZ$33:$CC$35, $BQ546,), "-"),
IFERROR(INDEX(($BZ$26:$CC$28,$BZ$29:$CC$31), $BQ546, , $BR546), "-"))</f>
        <v>-</v>
      </c>
      <c r="AS546" s="245"/>
      <c r="AT546" s="245"/>
      <c r="AU546" s="245"/>
      <c r="AV546" s="246" t="str" cm="1">
        <f t="array" ref="AV546">IF($AM$20="A",
IFERROR(INDEX($CE$33:$CE$35, $BQ546), "-"),
IFERROR(INDEX(($CE$26:$CE$28, $CE$29:$CE$31), $BQ546, , $BR546), "-"))</f>
        <v>-</v>
      </c>
      <c r="AW546" s="242" t="str">
        <f t="shared" si="208"/>
        <v>-</v>
      </c>
      <c r="AX546" s="242" t="str">
        <f t="shared" si="192"/>
        <v>-</v>
      </c>
      <c r="AY546" s="242" t="str">
        <f t="shared" si="192"/>
        <v>-</v>
      </c>
      <c r="AZ546" s="242" t="str">
        <f t="shared" si="192"/>
        <v>-</v>
      </c>
      <c r="BA546" s="242" t="str">
        <f t="shared" si="209"/>
        <v>-</v>
      </c>
      <c r="BB546" s="242" t="str">
        <f t="shared" si="193"/>
        <v>-</v>
      </c>
      <c r="BC546" s="242" t="str">
        <f t="shared" si="193"/>
        <v>-</v>
      </c>
      <c r="BD546" s="242" t="str">
        <f t="shared" si="193"/>
        <v>-</v>
      </c>
      <c r="BE546" s="242" t="str">
        <f t="shared" si="210"/>
        <v>-</v>
      </c>
      <c r="BF546" s="242" t="str">
        <f t="shared" si="194"/>
        <v>-</v>
      </c>
      <c r="BG546" s="242" t="str">
        <f t="shared" si="194"/>
        <v>-</v>
      </c>
      <c r="BH546" s="242" t="str">
        <f t="shared" si="194"/>
        <v>-</v>
      </c>
      <c r="BI546" s="242" t="str">
        <f t="shared" si="211"/>
        <v>-</v>
      </c>
      <c r="BJ546" s="242" t="str">
        <f t="shared" si="195"/>
        <v>-</v>
      </c>
      <c r="BK546" s="242" t="str">
        <f t="shared" si="195"/>
        <v>-</v>
      </c>
      <c r="BL546" s="242" t="str">
        <f t="shared" si="195"/>
        <v>-</v>
      </c>
      <c r="BM546" s="245" t="str" cm="1">
        <f t="array" ref="BM546">IFERROR(INDEX($CD$38:$CD$41, $BT546), "-")</f>
        <v>-</v>
      </c>
      <c r="BN546" s="242" t="str" cm="1">
        <f t="array" ref="BN546">IFERROR(INDEX($CD$38:$CD$41, $BS546), "-")</f>
        <v>-</v>
      </c>
      <c r="BO546" s="242">
        <f t="shared" si="212"/>
        <v>0</v>
      </c>
      <c r="BP546" s="242">
        <f t="shared" si="213"/>
        <v>0</v>
      </c>
      <c r="BQ546" s="247" t="str">
        <f t="shared" si="196"/>
        <v>-</v>
      </c>
      <c r="BR546" s="247" t="str">
        <f t="shared" si="197"/>
        <v>-</v>
      </c>
      <c r="BS546" s="247" t="str">
        <f t="shared" si="198"/>
        <v>-</v>
      </c>
      <c r="BT546" s="247" t="str">
        <f t="shared" si="199"/>
        <v>-</v>
      </c>
      <c r="BU546" s="247">
        <f t="shared" si="214"/>
        <v>0</v>
      </c>
      <c r="BV546" s="247" t="str">
        <f t="shared" si="215"/>
        <v>-</v>
      </c>
      <c r="BW546" s="232"/>
      <c r="CF546" s="232"/>
    </row>
    <row r="547" spans="1:84" ht="12.75" customHeight="1" x14ac:dyDescent="0.2">
      <c r="A547" s="240"/>
      <c r="B547" s="228">
        <v>524</v>
      </c>
      <c r="C547" s="137"/>
      <c r="D547" s="65"/>
      <c r="E547" s="241" t="str">
        <f>IF(ISBLANK(D547), "", VLOOKUP(D547, Z!$A$2:$C$4127, 3, FALSE))</f>
        <v/>
      </c>
      <c r="F547" s="138"/>
      <c r="G547" s="120"/>
      <c r="H547" s="120"/>
      <c r="I547" s="120"/>
      <c r="J547" s="120"/>
      <c r="K547" s="139"/>
      <c r="L547" s="168"/>
      <c r="M547" s="139"/>
      <c r="N547" s="139"/>
      <c r="O547" s="242">
        <f t="shared" si="191"/>
        <v>0</v>
      </c>
      <c r="P547" s="139"/>
      <c r="Q547" s="242">
        <f t="shared" si="200"/>
        <v>0</v>
      </c>
      <c r="R547" s="242" t="str">
        <f t="shared" si="201"/>
        <v>-</v>
      </c>
      <c r="S547" s="140"/>
      <c r="T547" s="141"/>
      <c r="U547" s="120"/>
      <c r="V547" s="139"/>
      <c r="W547" s="166"/>
      <c r="X547" s="243">
        <f t="shared" si="202"/>
        <v>0</v>
      </c>
      <c r="Y547" s="140"/>
      <c r="Z547" s="141"/>
      <c r="AA547" s="139"/>
      <c r="AB547" s="120"/>
      <c r="AC547" s="139"/>
      <c r="AD547" s="166"/>
      <c r="AE547" s="243">
        <f t="shared" si="203"/>
        <v>0</v>
      </c>
      <c r="AF547" s="142"/>
      <c r="AG547" s="137"/>
      <c r="AH547" s="65"/>
      <c r="AI547" s="241" t="str">
        <f>IF(ISBLANK(AH547), "", VLOOKUP(AH547, Z!$A$2:$C$4127, 3, FALSE))</f>
        <v/>
      </c>
      <c r="AJ547" s="143"/>
      <c r="AK547" s="244">
        <f t="shared" si="204"/>
        <v>0</v>
      </c>
      <c r="AL547" s="232"/>
      <c r="AM547" s="242">
        <f t="shared" si="205"/>
        <v>0</v>
      </c>
      <c r="AN547" s="228">
        <f>15</f>
        <v>15</v>
      </c>
      <c r="AO547" s="228">
        <v>0.75</v>
      </c>
      <c r="AP547" s="242" t="str">
        <f t="shared" si="206"/>
        <v>-</v>
      </c>
      <c r="AQ547" s="242" t="str">
        <f t="shared" si="207"/>
        <v>-</v>
      </c>
      <c r="AR547" s="245" t="str" cm="1">
        <f t="array" ref="AR547">IF($AM$20="A",
IFERROR(INDEX($BZ$33:$CC$35, $BQ547,), "-"),
IFERROR(INDEX(($BZ$26:$CC$28,$BZ$29:$CC$31), $BQ547, , $BR547), "-"))</f>
        <v>-</v>
      </c>
      <c r="AS547" s="245"/>
      <c r="AT547" s="245"/>
      <c r="AU547" s="245"/>
      <c r="AV547" s="246" t="str" cm="1">
        <f t="array" ref="AV547">IF($AM$20="A",
IFERROR(INDEX($CE$33:$CE$35, $BQ547), "-"),
IFERROR(INDEX(($CE$26:$CE$28, $CE$29:$CE$31), $BQ547, , $BR547), "-"))</f>
        <v>-</v>
      </c>
      <c r="AW547" s="242" t="str">
        <f t="shared" si="208"/>
        <v>-</v>
      </c>
      <c r="AX547" s="242" t="str">
        <f t="shared" si="192"/>
        <v>-</v>
      </c>
      <c r="AY547" s="242" t="str">
        <f t="shared" si="192"/>
        <v>-</v>
      </c>
      <c r="AZ547" s="242" t="str">
        <f t="shared" si="192"/>
        <v>-</v>
      </c>
      <c r="BA547" s="242" t="str">
        <f t="shared" si="209"/>
        <v>-</v>
      </c>
      <c r="BB547" s="242" t="str">
        <f t="shared" si="193"/>
        <v>-</v>
      </c>
      <c r="BC547" s="242" t="str">
        <f t="shared" si="193"/>
        <v>-</v>
      </c>
      <c r="BD547" s="242" t="str">
        <f t="shared" si="193"/>
        <v>-</v>
      </c>
      <c r="BE547" s="242" t="str">
        <f t="shared" si="210"/>
        <v>-</v>
      </c>
      <c r="BF547" s="242" t="str">
        <f t="shared" si="194"/>
        <v>-</v>
      </c>
      <c r="BG547" s="242" t="str">
        <f t="shared" si="194"/>
        <v>-</v>
      </c>
      <c r="BH547" s="242" t="str">
        <f t="shared" si="194"/>
        <v>-</v>
      </c>
      <c r="BI547" s="242" t="str">
        <f t="shared" si="211"/>
        <v>-</v>
      </c>
      <c r="BJ547" s="242" t="str">
        <f t="shared" si="195"/>
        <v>-</v>
      </c>
      <c r="BK547" s="242" t="str">
        <f t="shared" si="195"/>
        <v>-</v>
      </c>
      <c r="BL547" s="242" t="str">
        <f t="shared" si="195"/>
        <v>-</v>
      </c>
      <c r="BM547" s="245" t="str" cm="1">
        <f t="array" ref="BM547">IFERROR(INDEX($CD$38:$CD$41, $BT547), "-")</f>
        <v>-</v>
      </c>
      <c r="BN547" s="242" t="str" cm="1">
        <f t="array" ref="BN547">IFERROR(INDEX($CD$38:$CD$41, $BS547), "-")</f>
        <v>-</v>
      </c>
      <c r="BO547" s="242">
        <f t="shared" si="212"/>
        <v>0</v>
      </c>
      <c r="BP547" s="242">
        <f t="shared" si="213"/>
        <v>0</v>
      </c>
      <c r="BQ547" s="247" t="str">
        <f t="shared" si="196"/>
        <v>-</v>
      </c>
      <c r="BR547" s="247" t="str">
        <f t="shared" si="197"/>
        <v>-</v>
      </c>
      <c r="BS547" s="247" t="str">
        <f t="shared" si="198"/>
        <v>-</v>
      </c>
      <c r="BT547" s="247" t="str">
        <f t="shared" si="199"/>
        <v>-</v>
      </c>
      <c r="BU547" s="247">
        <f t="shared" si="214"/>
        <v>0</v>
      </c>
      <c r="BV547" s="247" t="str">
        <f t="shared" si="215"/>
        <v>-</v>
      </c>
      <c r="BW547" s="232"/>
      <c r="CF547" s="232"/>
    </row>
    <row r="548" spans="1:84" ht="12.75" customHeight="1" x14ac:dyDescent="0.2">
      <c r="A548" s="240"/>
      <c r="B548" s="228">
        <v>525</v>
      </c>
      <c r="C548" s="137"/>
      <c r="D548" s="65"/>
      <c r="E548" s="241" t="str">
        <f>IF(ISBLANK(D548), "", VLOOKUP(D548, Z!$A$2:$C$4127, 3, FALSE))</f>
        <v/>
      </c>
      <c r="F548" s="138"/>
      <c r="G548" s="120"/>
      <c r="H548" s="120"/>
      <c r="I548" s="120"/>
      <c r="J548" s="120"/>
      <c r="K548" s="139"/>
      <c r="L548" s="168"/>
      <c r="M548" s="139"/>
      <c r="N548" s="139"/>
      <c r="O548" s="242">
        <f t="shared" si="191"/>
        <v>0</v>
      </c>
      <c r="P548" s="139"/>
      <c r="Q548" s="242">
        <f t="shared" si="200"/>
        <v>0</v>
      </c>
      <c r="R548" s="242" t="str">
        <f t="shared" si="201"/>
        <v>-</v>
      </c>
      <c r="S548" s="140"/>
      <c r="T548" s="141"/>
      <c r="U548" s="120"/>
      <c r="V548" s="139"/>
      <c r="W548" s="166"/>
      <c r="X548" s="243">
        <f t="shared" si="202"/>
        <v>0</v>
      </c>
      <c r="Y548" s="140"/>
      <c r="Z548" s="141"/>
      <c r="AA548" s="139"/>
      <c r="AB548" s="120"/>
      <c r="AC548" s="139"/>
      <c r="AD548" s="166"/>
      <c r="AE548" s="243">
        <f t="shared" si="203"/>
        <v>0</v>
      </c>
      <c r="AF548" s="142"/>
      <c r="AG548" s="137"/>
      <c r="AH548" s="65"/>
      <c r="AI548" s="241" t="str">
        <f>IF(ISBLANK(AH548), "", VLOOKUP(AH548, Z!$A$2:$C$4127, 3, FALSE))</f>
        <v/>
      </c>
      <c r="AJ548" s="143"/>
      <c r="AK548" s="244">
        <f t="shared" si="204"/>
        <v>0</v>
      </c>
      <c r="AL548" s="232"/>
      <c r="AM548" s="242">
        <f t="shared" si="205"/>
        <v>0</v>
      </c>
      <c r="AN548" s="228">
        <f>15</f>
        <v>15</v>
      </c>
      <c r="AO548" s="228">
        <v>0.75</v>
      </c>
      <c r="AP548" s="242" t="str">
        <f t="shared" si="206"/>
        <v>-</v>
      </c>
      <c r="AQ548" s="242" t="str">
        <f t="shared" si="207"/>
        <v>-</v>
      </c>
      <c r="AR548" s="245" t="str" cm="1">
        <f t="array" ref="AR548">IF($AM$20="A",
IFERROR(INDEX($BZ$33:$CC$35, $BQ548,), "-"),
IFERROR(INDEX(($BZ$26:$CC$28,$BZ$29:$CC$31), $BQ548, , $BR548), "-"))</f>
        <v>-</v>
      </c>
      <c r="AS548" s="245"/>
      <c r="AT548" s="245"/>
      <c r="AU548" s="245"/>
      <c r="AV548" s="246" t="str" cm="1">
        <f t="array" ref="AV548">IF($AM$20="A",
IFERROR(INDEX($CE$33:$CE$35, $BQ548), "-"),
IFERROR(INDEX(($CE$26:$CE$28, $CE$29:$CE$31), $BQ548, , $BR548), "-"))</f>
        <v>-</v>
      </c>
      <c r="AW548" s="242" t="str">
        <f t="shared" si="208"/>
        <v>-</v>
      </c>
      <c r="AX548" s="242" t="str">
        <f t="shared" si="192"/>
        <v>-</v>
      </c>
      <c r="AY548" s="242" t="str">
        <f t="shared" si="192"/>
        <v>-</v>
      </c>
      <c r="AZ548" s="242" t="str">
        <f t="shared" si="192"/>
        <v>-</v>
      </c>
      <c r="BA548" s="242" t="str">
        <f t="shared" si="209"/>
        <v>-</v>
      </c>
      <c r="BB548" s="242" t="str">
        <f t="shared" si="193"/>
        <v>-</v>
      </c>
      <c r="BC548" s="242" t="str">
        <f t="shared" si="193"/>
        <v>-</v>
      </c>
      <c r="BD548" s="242" t="str">
        <f t="shared" si="193"/>
        <v>-</v>
      </c>
      <c r="BE548" s="242" t="str">
        <f t="shared" si="210"/>
        <v>-</v>
      </c>
      <c r="BF548" s="242" t="str">
        <f t="shared" si="194"/>
        <v>-</v>
      </c>
      <c r="BG548" s="242" t="str">
        <f t="shared" si="194"/>
        <v>-</v>
      </c>
      <c r="BH548" s="242" t="str">
        <f t="shared" si="194"/>
        <v>-</v>
      </c>
      <c r="BI548" s="242" t="str">
        <f t="shared" si="211"/>
        <v>-</v>
      </c>
      <c r="BJ548" s="242" t="str">
        <f t="shared" si="195"/>
        <v>-</v>
      </c>
      <c r="BK548" s="242" t="str">
        <f t="shared" si="195"/>
        <v>-</v>
      </c>
      <c r="BL548" s="242" t="str">
        <f t="shared" si="195"/>
        <v>-</v>
      </c>
      <c r="BM548" s="245" t="str" cm="1">
        <f t="array" ref="BM548">IFERROR(INDEX($CD$38:$CD$41, $BT548), "-")</f>
        <v>-</v>
      </c>
      <c r="BN548" s="242" t="str" cm="1">
        <f t="array" ref="BN548">IFERROR(INDEX($CD$38:$CD$41, $BS548), "-")</f>
        <v>-</v>
      </c>
      <c r="BO548" s="242">
        <f t="shared" si="212"/>
        <v>0</v>
      </c>
      <c r="BP548" s="242">
        <f t="shared" si="213"/>
        <v>0</v>
      </c>
      <c r="BQ548" s="247" t="str">
        <f t="shared" si="196"/>
        <v>-</v>
      </c>
      <c r="BR548" s="247" t="str">
        <f t="shared" si="197"/>
        <v>-</v>
      </c>
      <c r="BS548" s="247" t="str">
        <f t="shared" si="198"/>
        <v>-</v>
      </c>
      <c r="BT548" s="247" t="str">
        <f t="shared" si="199"/>
        <v>-</v>
      </c>
      <c r="BU548" s="247">
        <f t="shared" si="214"/>
        <v>0</v>
      </c>
      <c r="BV548" s="247" t="str">
        <f t="shared" si="215"/>
        <v>-</v>
      </c>
      <c r="BW548" s="232"/>
      <c r="CF548" s="232"/>
    </row>
    <row r="549" spans="1:84" ht="12.75" customHeight="1" x14ac:dyDescent="0.2">
      <c r="A549" s="240"/>
      <c r="B549" s="228">
        <v>526</v>
      </c>
      <c r="C549" s="137"/>
      <c r="D549" s="65"/>
      <c r="E549" s="241" t="str">
        <f>IF(ISBLANK(D549), "", VLOOKUP(D549, Z!$A$2:$C$4127, 3, FALSE))</f>
        <v/>
      </c>
      <c r="F549" s="138"/>
      <c r="G549" s="120"/>
      <c r="H549" s="120"/>
      <c r="I549" s="120"/>
      <c r="J549" s="120"/>
      <c r="K549" s="139"/>
      <c r="L549" s="168"/>
      <c r="M549" s="139"/>
      <c r="N549" s="139"/>
      <c r="O549" s="242">
        <f t="shared" si="191"/>
        <v>0</v>
      </c>
      <c r="P549" s="139"/>
      <c r="Q549" s="242">
        <f t="shared" si="200"/>
        <v>0</v>
      </c>
      <c r="R549" s="242" t="str">
        <f t="shared" si="201"/>
        <v>-</v>
      </c>
      <c r="S549" s="140"/>
      <c r="T549" s="141"/>
      <c r="U549" s="120"/>
      <c r="V549" s="139"/>
      <c r="W549" s="166"/>
      <c r="X549" s="243">
        <f t="shared" si="202"/>
        <v>0</v>
      </c>
      <c r="Y549" s="140"/>
      <c r="Z549" s="141"/>
      <c r="AA549" s="139"/>
      <c r="AB549" s="120"/>
      <c r="AC549" s="139"/>
      <c r="AD549" s="166"/>
      <c r="AE549" s="243">
        <f t="shared" si="203"/>
        <v>0</v>
      </c>
      <c r="AF549" s="142"/>
      <c r="AG549" s="137"/>
      <c r="AH549" s="65"/>
      <c r="AI549" s="241" t="str">
        <f>IF(ISBLANK(AH549), "", VLOOKUP(AH549, Z!$A$2:$C$4127, 3, FALSE))</f>
        <v/>
      </c>
      <c r="AJ549" s="143"/>
      <c r="AK549" s="244">
        <f t="shared" si="204"/>
        <v>0</v>
      </c>
      <c r="AL549" s="232"/>
      <c r="AM549" s="242">
        <f t="shared" si="205"/>
        <v>0</v>
      </c>
      <c r="AN549" s="228">
        <f>15</f>
        <v>15</v>
      </c>
      <c r="AO549" s="228">
        <v>0.75</v>
      </c>
      <c r="AP549" s="242" t="str">
        <f t="shared" si="206"/>
        <v>-</v>
      </c>
      <c r="AQ549" s="242" t="str">
        <f t="shared" si="207"/>
        <v>-</v>
      </c>
      <c r="AR549" s="245" t="str" cm="1">
        <f t="array" ref="AR549">IF($AM$20="A",
IFERROR(INDEX($BZ$33:$CC$35, $BQ549,), "-"),
IFERROR(INDEX(($BZ$26:$CC$28,$BZ$29:$CC$31), $BQ549, , $BR549), "-"))</f>
        <v>-</v>
      </c>
      <c r="AS549" s="245"/>
      <c r="AT549" s="245"/>
      <c r="AU549" s="245"/>
      <c r="AV549" s="246" t="str" cm="1">
        <f t="array" ref="AV549">IF($AM$20="A",
IFERROR(INDEX($CE$33:$CE$35, $BQ549), "-"),
IFERROR(INDEX(($CE$26:$CE$28, $CE$29:$CE$31), $BQ549, , $BR549), "-"))</f>
        <v>-</v>
      </c>
      <c r="AW549" s="242" t="str">
        <f t="shared" si="208"/>
        <v>-</v>
      </c>
      <c r="AX549" s="242" t="str">
        <f t="shared" si="192"/>
        <v>-</v>
      </c>
      <c r="AY549" s="242" t="str">
        <f t="shared" si="192"/>
        <v>-</v>
      </c>
      <c r="AZ549" s="242" t="str">
        <f t="shared" si="192"/>
        <v>-</v>
      </c>
      <c r="BA549" s="242" t="str">
        <f t="shared" si="209"/>
        <v>-</v>
      </c>
      <c r="BB549" s="242" t="str">
        <f t="shared" si="193"/>
        <v>-</v>
      </c>
      <c r="BC549" s="242" t="str">
        <f t="shared" si="193"/>
        <v>-</v>
      </c>
      <c r="BD549" s="242" t="str">
        <f t="shared" si="193"/>
        <v>-</v>
      </c>
      <c r="BE549" s="242" t="str">
        <f t="shared" si="210"/>
        <v>-</v>
      </c>
      <c r="BF549" s="242" t="str">
        <f t="shared" si="194"/>
        <v>-</v>
      </c>
      <c r="BG549" s="242" t="str">
        <f t="shared" si="194"/>
        <v>-</v>
      </c>
      <c r="BH549" s="242" t="str">
        <f t="shared" si="194"/>
        <v>-</v>
      </c>
      <c r="BI549" s="242" t="str">
        <f t="shared" si="211"/>
        <v>-</v>
      </c>
      <c r="BJ549" s="242" t="str">
        <f t="shared" si="195"/>
        <v>-</v>
      </c>
      <c r="BK549" s="242" t="str">
        <f t="shared" si="195"/>
        <v>-</v>
      </c>
      <c r="BL549" s="242" t="str">
        <f t="shared" si="195"/>
        <v>-</v>
      </c>
      <c r="BM549" s="245" t="str" cm="1">
        <f t="array" ref="BM549">IFERROR(INDEX($CD$38:$CD$41, $BT549), "-")</f>
        <v>-</v>
      </c>
      <c r="BN549" s="242" t="str" cm="1">
        <f t="array" ref="BN549">IFERROR(INDEX($CD$38:$CD$41, $BS549), "-")</f>
        <v>-</v>
      </c>
      <c r="BO549" s="242">
        <f t="shared" si="212"/>
        <v>0</v>
      </c>
      <c r="BP549" s="242">
        <f t="shared" si="213"/>
        <v>0</v>
      </c>
      <c r="BQ549" s="247" t="str">
        <f t="shared" si="196"/>
        <v>-</v>
      </c>
      <c r="BR549" s="247" t="str">
        <f t="shared" si="197"/>
        <v>-</v>
      </c>
      <c r="BS549" s="247" t="str">
        <f t="shared" si="198"/>
        <v>-</v>
      </c>
      <c r="BT549" s="247" t="str">
        <f t="shared" si="199"/>
        <v>-</v>
      </c>
      <c r="BU549" s="247">
        <f t="shared" si="214"/>
        <v>0</v>
      </c>
      <c r="BV549" s="247" t="str">
        <f t="shared" si="215"/>
        <v>-</v>
      </c>
      <c r="BW549" s="232"/>
      <c r="CF549" s="232"/>
    </row>
    <row r="550" spans="1:84" ht="12.75" customHeight="1" x14ac:dyDescent="0.2">
      <c r="A550" s="240"/>
      <c r="B550" s="228">
        <v>527</v>
      </c>
      <c r="C550" s="137"/>
      <c r="D550" s="65"/>
      <c r="E550" s="241" t="str">
        <f>IF(ISBLANK(D550), "", VLOOKUP(D550, Z!$A$2:$C$4127, 3, FALSE))</f>
        <v/>
      </c>
      <c r="F550" s="138"/>
      <c r="G550" s="120"/>
      <c r="H550" s="120"/>
      <c r="I550" s="120"/>
      <c r="J550" s="120"/>
      <c r="K550" s="139"/>
      <c r="L550" s="168"/>
      <c r="M550" s="139"/>
      <c r="N550" s="139"/>
      <c r="O550" s="242">
        <f t="shared" si="191"/>
        <v>0</v>
      </c>
      <c r="P550" s="139"/>
      <c r="Q550" s="242">
        <f t="shared" si="200"/>
        <v>0</v>
      </c>
      <c r="R550" s="242" t="str">
        <f t="shared" si="201"/>
        <v>-</v>
      </c>
      <c r="S550" s="140"/>
      <c r="T550" s="141"/>
      <c r="U550" s="120"/>
      <c r="V550" s="139"/>
      <c r="W550" s="166"/>
      <c r="X550" s="243">
        <f t="shared" si="202"/>
        <v>0</v>
      </c>
      <c r="Y550" s="140"/>
      <c r="Z550" s="141"/>
      <c r="AA550" s="139"/>
      <c r="AB550" s="120"/>
      <c r="AC550" s="139"/>
      <c r="AD550" s="166"/>
      <c r="AE550" s="243">
        <f t="shared" si="203"/>
        <v>0</v>
      </c>
      <c r="AF550" s="142"/>
      <c r="AG550" s="137"/>
      <c r="AH550" s="65"/>
      <c r="AI550" s="241" t="str">
        <f>IF(ISBLANK(AH550), "", VLOOKUP(AH550, Z!$A$2:$C$4127, 3, FALSE))</f>
        <v/>
      </c>
      <c r="AJ550" s="143"/>
      <c r="AK550" s="244">
        <f t="shared" si="204"/>
        <v>0</v>
      </c>
      <c r="AL550" s="232"/>
      <c r="AM550" s="242">
        <f t="shared" si="205"/>
        <v>0</v>
      </c>
      <c r="AN550" s="228">
        <f>15</f>
        <v>15</v>
      </c>
      <c r="AO550" s="228">
        <v>0.75</v>
      </c>
      <c r="AP550" s="242" t="str">
        <f t="shared" si="206"/>
        <v>-</v>
      </c>
      <c r="AQ550" s="242" t="str">
        <f t="shared" si="207"/>
        <v>-</v>
      </c>
      <c r="AR550" s="245" t="str" cm="1">
        <f t="array" ref="AR550">IF($AM$20="A",
IFERROR(INDEX($BZ$33:$CC$35, $BQ550,), "-"),
IFERROR(INDEX(($BZ$26:$CC$28,$BZ$29:$CC$31), $BQ550, , $BR550), "-"))</f>
        <v>-</v>
      </c>
      <c r="AS550" s="245"/>
      <c r="AT550" s="245"/>
      <c r="AU550" s="245"/>
      <c r="AV550" s="246" t="str" cm="1">
        <f t="array" ref="AV550">IF($AM$20="A",
IFERROR(INDEX($CE$33:$CE$35, $BQ550), "-"),
IFERROR(INDEX(($CE$26:$CE$28, $CE$29:$CE$31), $BQ550, , $BR550), "-"))</f>
        <v>-</v>
      </c>
      <c r="AW550" s="242" t="str">
        <f t="shared" si="208"/>
        <v>-</v>
      </c>
      <c r="AX550" s="242" t="str">
        <f t="shared" si="192"/>
        <v>-</v>
      </c>
      <c r="AY550" s="242" t="str">
        <f t="shared" si="192"/>
        <v>-</v>
      </c>
      <c r="AZ550" s="242" t="str">
        <f t="shared" si="192"/>
        <v>-</v>
      </c>
      <c r="BA550" s="242" t="str">
        <f t="shared" si="209"/>
        <v>-</v>
      </c>
      <c r="BB550" s="242" t="str">
        <f t="shared" si="193"/>
        <v>-</v>
      </c>
      <c r="BC550" s="242" t="str">
        <f t="shared" si="193"/>
        <v>-</v>
      </c>
      <c r="BD550" s="242" t="str">
        <f t="shared" si="193"/>
        <v>-</v>
      </c>
      <c r="BE550" s="242" t="str">
        <f t="shared" si="210"/>
        <v>-</v>
      </c>
      <c r="BF550" s="242" t="str">
        <f t="shared" si="194"/>
        <v>-</v>
      </c>
      <c r="BG550" s="242" t="str">
        <f t="shared" si="194"/>
        <v>-</v>
      </c>
      <c r="BH550" s="242" t="str">
        <f t="shared" si="194"/>
        <v>-</v>
      </c>
      <c r="BI550" s="242" t="str">
        <f t="shared" si="211"/>
        <v>-</v>
      </c>
      <c r="BJ550" s="242" t="str">
        <f t="shared" si="195"/>
        <v>-</v>
      </c>
      <c r="BK550" s="242" t="str">
        <f t="shared" si="195"/>
        <v>-</v>
      </c>
      <c r="BL550" s="242" t="str">
        <f t="shared" si="195"/>
        <v>-</v>
      </c>
      <c r="BM550" s="245" t="str" cm="1">
        <f t="array" ref="BM550">IFERROR(INDEX($CD$38:$CD$41, $BT550), "-")</f>
        <v>-</v>
      </c>
      <c r="BN550" s="242" t="str" cm="1">
        <f t="array" ref="BN550">IFERROR(INDEX($CD$38:$CD$41, $BS550), "-")</f>
        <v>-</v>
      </c>
      <c r="BO550" s="242">
        <f t="shared" si="212"/>
        <v>0</v>
      </c>
      <c r="BP550" s="242">
        <f t="shared" si="213"/>
        <v>0</v>
      </c>
      <c r="BQ550" s="247" t="str">
        <f t="shared" si="196"/>
        <v>-</v>
      </c>
      <c r="BR550" s="247" t="str">
        <f t="shared" si="197"/>
        <v>-</v>
      </c>
      <c r="BS550" s="247" t="str">
        <f t="shared" si="198"/>
        <v>-</v>
      </c>
      <c r="BT550" s="247" t="str">
        <f t="shared" si="199"/>
        <v>-</v>
      </c>
      <c r="BU550" s="247">
        <f t="shared" si="214"/>
        <v>0</v>
      </c>
      <c r="BV550" s="247" t="str">
        <f t="shared" si="215"/>
        <v>-</v>
      </c>
      <c r="BW550" s="232"/>
      <c r="CF550" s="232"/>
    </row>
    <row r="551" spans="1:84" ht="12.75" customHeight="1" x14ac:dyDescent="0.2">
      <c r="A551" s="240"/>
      <c r="B551" s="228">
        <v>528</v>
      </c>
      <c r="C551" s="137"/>
      <c r="D551" s="65"/>
      <c r="E551" s="241" t="str">
        <f>IF(ISBLANK(D551), "", VLOOKUP(D551, Z!$A$2:$C$4127, 3, FALSE))</f>
        <v/>
      </c>
      <c r="F551" s="138"/>
      <c r="G551" s="120"/>
      <c r="H551" s="120"/>
      <c r="I551" s="120"/>
      <c r="J551" s="120"/>
      <c r="K551" s="139"/>
      <c r="L551" s="168"/>
      <c r="M551" s="139"/>
      <c r="N551" s="139"/>
      <c r="O551" s="242">
        <f t="shared" si="191"/>
        <v>0</v>
      </c>
      <c r="P551" s="139"/>
      <c r="Q551" s="242">
        <f t="shared" si="200"/>
        <v>0</v>
      </c>
      <c r="R551" s="242" t="str">
        <f t="shared" si="201"/>
        <v>-</v>
      </c>
      <c r="S551" s="140"/>
      <c r="T551" s="141"/>
      <c r="U551" s="120"/>
      <c r="V551" s="139"/>
      <c r="W551" s="166"/>
      <c r="X551" s="243">
        <f t="shared" si="202"/>
        <v>0</v>
      </c>
      <c r="Y551" s="140"/>
      <c r="Z551" s="141"/>
      <c r="AA551" s="139"/>
      <c r="AB551" s="120"/>
      <c r="AC551" s="139"/>
      <c r="AD551" s="166"/>
      <c r="AE551" s="243">
        <f t="shared" si="203"/>
        <v>0</v>
      </c>
      <c r="AF551" s="142"/>
      <c r="AG551" s="137"/>
      <c r="AH551" s="65"/>
      <c r="AI551" s="241" t="str">
        <f>IF(ISBLANK(AH551), "", VLOOKUP(AH551, Z!$A$2:$C$4127, 3, FALSE))</f>
        <v/>
      </c>
      <c r="AJ551" s="143"/>
      <c r="AK551" s="244">
        <f t="shared" si="204"/>
        <v>0</v>
      </c>
      <c r="AL551" s="232"/>
      <c r="AM551" s="242">
        <f t="shared" si="205"/>
        <v>0</v>
      </c>
      <c r="AN551" s="228">
        <f>15</f>
        <v>15</v>
      </c>
      <c r="AO551" s="228">
        <v>0.75</v>
      </c>
      <c r="AP551" s="242" t="str">
        <f t="shared" si="206"/>
        <v>-</v>
      </c>
      <c r="AQ551" s="242" t="str">
        <f t="shared" si="207"/>
        <v>-</v>
      </c>
      <c r="AR551" s="245" t="str" cm="1">
        <f t="array" ref="AR551">IF($AM$20="A",
IFERROR(INDEX($BZ$33:$CC$35, $BQ551,), "-"),
IFERROR(INDEX(($BZ$26:$CC$28,$BZ$29:$CC$31), $BQ551, , $BR551), "-"))</f>
        <v>-</v>
      </c>
      <c r="AS551" s="245"/>
      <c r="AT551" s="245"/>
      <c r="AU551" s="245"/>
      <c r="AV551" s="246" t="str" cm="1">
        <f t="array" ref="AV551">IF($AM$20="A",
IFERROR(INDEX($CE$33:$CE$35, $BQ551), "-"),
IFERROR(INDEX(($CE$26:$CE$28, $CE$29:$CE$31), $BQ551, , $BR551), "-"))</f>
        <v>-</v>
      </c>
      <c r="AW551" s="242" t="str">
        <f t="shared" si="208"/>
        <v>-</v>
      </c>
      <c r="AX551" s="242" t="str">
        <f t="shared" si="192"/>
        <v>-</v>
      </c>
      <c r="AY551" s="242" t="str">
        <f t="shared" si="192"/>
        <v>-</v>
      </c>
      <c r="AZ551" s="242" t="str">
        <f t="shared" si="192"/>
        <v>-</v>
      </c>
      <c r="BA551" s="242" t="str">
        <f t="shared" si="209"/>
        <v>-</v>
      </c>
      <c r="BB551" s="242" t="str">
        <f t="shared" si="193"/>
        <v>-</v>
      </c>
      <c r="BC551" s="242" t="str">
        <f t="shared" si="193"/>
        <v>-</v>
      </c>
      <c r="BD551" s="242" t="str">
        <f t="shared" si="193"/>
        <v>-</v>
      </c>
      <c r="BE551" s="242" t="str">
        <f t="shared" si="210"/>
        <v>-</v>
      </c>
      <c r="BF551" s="242" t="str">
        <f t="shared" si="194"/>
        <v>-</v>
      </c>
      <c r="BG551" s="242" t="str">
        <f t="shared" si="194"/>
        <v>-</v>
      </c>
      <c r="BH551" s="242" t="str">
        <f t="shared" si="194"/>
        <v>-</v>
      </c>
      <c r="BI551" s="242" t="str">
        <f t="shared" si="211"/>
        <v>-</v>
      </c>
      <c r="BJ551" s="242" t="str">
        <f t="shared" si="195"/>
        <v>-</v>
      </c>
      <c r="BK551" s="242" t="str">
        <f t="shared" si="195"/>
        <v>-</v>
      </c>
      <c r="BL551" s="242" t="str">
        <f t="shared" si="195"/>
        <v>-</v>
      </c>
      <c r="BM551" s="245" t="str" cm="1">
        <f t="array" ref="BM551">IFERROR(INDEX($CD$38:$CD$41, $BT551), "-")</f>
        <v>-</v>
      </c>
      <c r="BN551" s="242" t="str" cm="1">
        <f t="array" ref="BN551">IFERROR(INDEX($CD$38:$CD$41, $BS551), "-")</f>
        <v>-</v>
      </c>
      <c r="BO551" s="242">
        <f t="shared" si="212"/>
        <v>0</v>
      </c>
      <c r="BP551" s="242">
        <f t="shared" si="213"/>
        <v>0</v>
      </c>
      <c r="BQ551" s="247" t="str">
        <f t="shared" si="196"/>
        <v>-</v>
      </c>
      <c r="BR551" s="247" t="str">
        <f t="shared" si="197"/>
        <v>-</v>
      </c>
      <c r="BS551" s="247" t="str">
        <f t="shared" si="198"/>
        <v>-</v>
      </c>
      <c r="BT551" s="247" t="str">
        <f t="shared" si="199"/>
        <v>-</v>
      </c>
      <c r="BU551" s="247">
        <f t="shared" si="214"/>
        <v>0</v>
      </c>
      <c r="BV551" s="247" t="str">
        <f t="shared" si="215"/>
        <v>-</v>
      </c>
      <c r="BW551" s="232"/>
      <c r="CF551" s="232"/>
    </row>
    <row r="552" spans="1:84" ht="12.75" customHeight="1" x14ac:dyDescent="0.2">
      <c r="A552" s="240"/>
      <c r="B552" s="228">
        <v>529</v>
      </c>
      <c r="C552" s="137"/>
      <c r="D552" s="65"/>
      <c r="E552" s="241" t="str">
        <f>IF(ISBLANK(D552), "", VLOOKUP(D552, Z!$A$2:$C$4127, 3, FALSE))</f>
        <v/>
      </c>
      <c r="F552" s="138"/>
      <c r="G552" s="120"/>
      <c r="H552" s="120"/>
      <c r="I552" s="120"/>
      <c r="J552" s="120"/>
      <c r="K552" s="139"/>
      <c r="L552" s="168"/>
      <c r="M552" s="139"/>
      <c r="N552" s="139"/>
      <c r="O552" s="242">
        <f t="shared" si="191"/>
        <v>0</v>
      </c>
      <c r="P552" s="139"/>
      <c r="Q552" s="242">
        <f t="shared" si="200"/>
        <v>0</v>
      </c>
      <c r="R552" s="242" t="str">
        <f t="shared" si="201"/>
        <v>-</v>
      </c>
      <c r="S552" s="140"/>
      <c r="T552" s="141"/>
      <c r="U552" s="120"/>
      <c r="V552" s="139"/>
      <c r="W552" s="166"/>
      <c r="X552" s="243">
        <f t="shared" si="202"/>
        <v>0</v>
      </c>
      <c r="Y552" s="140"/>
      <c r="Z552" s="141"/>
      <c r="AA552" s="139"/>
      <c r="AB552" s="120"/>
      <c r="AC552" s="139"/>
      <c r="AD552" s="166"/>
      <c r="AE552" s="243">
        <f t="shared" si="203"/>
        <v>0</v>
      </c>
      <c r="AF552" s="142"/>
      <c r="AG552" s="137"/>
      <c r="AH552" s="65"/>
      <c r="AI552" s="241" t="str">
        <f>IF(ISBLANK(AH552), "", VLOOKUP(AH552, Z!$A$2:$C$4127, 3, FALSE))</f>
        <v/>
      </c>
      <c r="AJ552" s="143"/>
      <c r="AK552" s="244">
        <f t="shared" si="204"/>
        <v>0</v>
      </c>
      <c r="AL552" s="232"/>
      <c r="AM552" s="242">
        <f t="shared" si="205"/>
        <v>0</v>
      </c>
      <c r="AN552" s="228">
        <f>15</f>
        <v>15</v>
      </c>
      <c r="AO552" s="228">
        <v>0.75</v>
      </c>
      <c r="AP552" s="242" t="str">
        <f t="shared" si="206"/>
        <v>-</v>
      </c>
      <c r="AQ552" s="242" t="str">
        <f t="shared" si="207"/>
        <v>-</v>
      </c>
      <c r="AR552" s="245" t="str" cm="1">
        <f t="array" ref="AR552">IF($AM$20="A",
IFERROR(INDEX($BZ$33:$CC$35, $BQ552,), "-"),
IFERROR(INDEX(($BZ$26:$CC$28,$BZ$29:$CC$31), $BQ552, , $BR552), "-"))</f>
        <v>-</v>
      </c>
      <c r="AS552" s="245"/>
      <c r="AT552" s="245"/>
      <c r="AU552" s="245"/>
      <c r="AV552" s="246" t="str" cm="1">
        <f t="array" ref="AV552">IF($AM$20="A",
IFERROR(INDEX($CE$33:$CE$35, $BQ552), "-"),
IFERROR(INDEX(($CE$26:$CE$28, $CE$29:$CE$31), $BQ552, , $BR552), "-"))</f>
        <v>-</v>
      </c>
      <c r="AW552" s="242" t="str">
        <f t="shared" si="208"/>
        <v>-</v>
      </c>
      <c r="AX552" s="242" t="str">
        <f t="shared" si="192"/>
        <v>-</v>
      </c>
      <c r="AY552" s="242" t="str">
        <f t="shared" si="192"/>
        <v>-</v>
      </c>
      <c r="AZ552" s="242" t="str">
        <f t="shared" si="192"/>
        <v>-</v>
      </c>
      <c r="BA552" s="242" t="str">
        <f t="shared" si="209"/>
        <v>-</v>
      </c>
      <c r="BB552" s="242" t="str">
        <f t="shared" si="193"/>
        <v>-</v>
      </c>
      <c r="BC552" s="242" t="str">
        <f t="shared" si="193"/>
        <v>-</v>
      </c>
      <c r="BD552" s="242" t="str">
        <f t="shared" si="193"/>
        <v>-</v>
      </c>
      <c r="BE552" s="242" t="str">
        <f t="shared" si="210"/>
        <v>-</v>
      </c>
      <c r="BF552" s="242" t="str">
        <f t="shared" si="194"/>
        <v>-</v>
      </c>
      <c r="BG552" s="242" t="str">
        <f t="shared" si="194"/>
        <v>-</v>
      </c>
      <c r="BH552" s="242" t="str">
        <f t="shared" si="194"/>
        <v>-</v>
      </c>
      <c r="BI552" s="242" t="str">
        <f t="shared" si="211"/>
        <v>-</v>
      </c>
      <c r="BJ552" s="242" t="str">
        <f t="shared" si="195"/>
        <v>-</v>
      </c>
      <c r="BK552" s="242" t="str">
        <f t="shared" si="195"/>
        <v>-</v>
      </c>
      <c r="BL552" s="242" t="str">
        <f t="shared" si="195"/>
        <v>-</v>
      </c>
      <c r="BM552" s="245" t="str" cm="1">
        <f t="array" ref="BM552">IFERROR(INDEX($CD$38:$CD$41, $BT552), "-")</f>
        <v>-</v>
      </c>
      <c r="BN552" s="242" t="str" cm="1">
        <f t="array" ref="BN552">IFERROR(INDEX($CD$38:$CD$41, $BS552), "-")</f>
        <v>-</v>
      </c>
      <c r="BO552" s="242">
        <f t="shared" si="212"/>
        <v>0</v>
      </c>
      <c r="BP552" s="242">
        <f t="shared" si="213"/>
        <v>0</v>
      </c>
      <c r="BQ552" s="247" t="str">
        <f t="shared" si="196"/>
        <v>-</v>
      </c>
      <c r="BR552" s="247" t="str">
        <f t="shared" si="197"/>
        <v>-</v>
      </c>
      <c r="BS552" s="247" t="str">
        <f t="shared" si="198"/>
        <v>-</v>
      </c>
      <c r="BT552" s="247" t="str">
        <f t="shared" si="199"/>
        <v>-</v>
      </c>
      <c r="BU552" s="247">
        <f t="shared" si="214"/>
        <v>0</v>
      </c>
      <c r="BV552" s="247" t="str">
        <f t="shared" si="215"/>
        <v>-</v>
      </c>
      <c r="BW552" s="232"/>
      <c r="CF552" s="232"/>
    </row>
    <row r="553" spans="1:84" ht="12.75" customHeight="1" x14ac:dyDescent="0.2">
      <c r="A553" s="240"/>
      <c r="B553" s="228">
        <v>530</v>
      </c>
      <c r="C553" s="137"/>
      <c r="D553" s="65"/>
      <c r="E553" s="241" t="str">
        <f>IF(ISBLANK(D553), "", VLOOKUP(D553, Z!$A$2:$C$4127, 3, FALSE))</f>
        <v/>
      </c>
      <c r="F553" s="138"/>
      <c r="G553" s="120"/>
      <c r="H553" s="120"/>
      <c r="I553" s="120"/>
      <c r="J553" s="120"/>
      <c r="K553" s="139"/>
      <c r="L553" s="168"/>
      <c r="M553" s="139"/>
      <c r="N553" s="139"/>
      <c r="O553" s="242">
        <f t="shared" si="191"/>
        <v>0</v>
      </c>
      <c r="P553" s="139"/>
      <c r="Q553" s="242">
        <f t="shared" si="200"/>
        <v>0</v>
      </c>
      <c r="R553" s="242" t="str">
        <f t="shared" si="201"/>
        <v>-</v>
      </c>
      <c r="S553" s="140"/>
      <c r="T553" s="141"/>
      <c r="U553" s="120"/>
      <c r="V553" s="139"/>
      <c r="W553" s="166"/>
      <c r="X553" s="243">
        <f t="shared" si="202"/>
        <v>0</v>
      </c>
      <c r="Y553" s="140"/>
      <c r="Z553" s="141"/>
      <c r="AA553" s="139"/>
      <c r="AB553" s="120"/>
      <c r="AC553" s="139"/>
      <c r="AD553" s="166"/>
      <c r="AE553" s="243">
        <f t="shared" si="203"/>
        <v>0</v>
      </c>
      <c r="AF553" s="142"/>
      <c r="AG553" s="137"/>
      <c r="AH553" s="65"/>
      <c r="AI553" s="241" t="str">
        <f>IF(ISBLANK(AH553), "", VLOOKUP(AH553, Z!$A$2:$C$4127, 3, FALSE))</f>
        <v/>
      </c>
      <c r="AJ553" s="143"/>
      <c r="AK553" s="244">
        <f t="shared" si="204"/>
        <v>0</v>
      </c>
      <c r="AL553" s="232"/>
      <c r="AM553" s="242">
        <f t="shared" si="205"/>
        <v>0</v>
      </c>
      <c r="AN553" s="228">
        <f>15</f>
        <v>15</v>
      </c>
      <c r="AO553" s="228">
        <v>0.75</v>
      </c>
      <c r="AP553" s="242" t="str">
        <f t="shared" si="206"/>
        <v>-</v>
      </c>
      <c r="AQ553" s="242" t="str">
        <f t="shared" si="207"/>
        <v>-</v>
      </c>
      <c r="AR553" s="245" t="str" cm="1">
        <f t="array" ref="AR553">IF($AM$20="A",
IFERROR(INDEX($BZ$33:$CC$35, $BQ553,), "-"),
IFERROR(INDEX(($BZ$26:$CC$28,$BZ$29:$CC$31), $BQ553, , $BR553), "-"))</f>
        <v>-</v>
      </c>
      <c r="AS553" s="245"/>
      <c r="AT553" s="245"/>
      <c r="AU553" s="245"/>
      <c r="AV553" s="246" t="str" cm="1">
        <f t="array" ref="AV553">IF($AM$20="A",
IFERROR(INDEX($CE$33:$CE$35, $BQ553), "-"),
IFERROR(INDEX(($CE$26:$CE$28, $CE$29:$CE$31), $BQ553, , $BR553), "-"))</f>
        <v>-</v>
      </c>
      <c r="AW553" s="242" t="str">
        <f t="shared" si="208"/>
        <v>-</v>
      </c>
      <c r="AX553" s="242" t="str">
        <f t="shared" si="192"/>
        <v>-</v>
      </c>
      <c r="AY553" s="242" t="str">
        <f t="shared" si="192"/>
        <v>-</v>
      </c>
      <c r="AZ553" s="242" t="str">
        <f t="shared" si="192"/>
        <v>-</v>
      </c>
      <c r="BA553" s="242" t="str">
        <f t="shared" si="209"/>
        <v>-</v>
      </c>
      <c r="BB553" s="242" t="str">
        <f t="shared" si="193"/>
        <v>-</v>
      </c>
      <c r="BC553" s="242" t="str">
        <f t="shared" si="193"/>
        <v>-</v>
      </c>
      <c r="BD553" s="242" t="str">
        <f t="shared" si="193"/>
        <v>-</v>
      </c>
      <c r="BE553" s="242" t="str">
        <f t="shared" si="210"/>
        <v>-</v>
      </c>
      <c r="BF553" s="242" t="str">
        <f t="shared" si="194"/>
        <v>-</v>
      </c>
      <c r="BG553" s="242" t="str">
        <f t="shared" si="194"/>
        <v>-</v>
      </c>
      <c r="BH553" s="242" t="str">
        <f t="shared" si="194"/>
        <v>-</v>
      </c>
      <c r="BI553" s="242" t="str">
        <f t="shared" si="211"/>
        <v>-</v>
      </c>
      <c r="BJ553" s="242" t="str">
        <f t="shared" si="195"/>
        <v>-</v>
      </c>
      <c r="BK553" s="242" t="str">
        <f t="shared" si="195"/>
        <v>-</v>
      </c>
      <c r="BL553" s="242" t="str">
        <f t="shared" si="195"/>
        <v>-</v>
      </c>
      <c r="BM553" s="245" t="str" cm="1">
        <f t="array" ref="BM553">IFERROR(INDEX($CD$38:$CD$41, $BT553), "-")</f>
        <v>-</v>
      </c>
      <c r="BN553" s="242" t="str" cm="1">
        <f t="array" ref="BN553">IFERROR(INDEX($CD$38:$CD$41, $BS553), "-")</f>
        <v>-</v>
      </c>
      <c r="BO553" s="242">
        <f t="shared" si="212"/>
        <v>0</v>
      </c>
      <c r="BP553" s="242">
        <f t="shared" si="213"/>
        <v>0</v>
      </c>
      <c r="BQ553" s="247" t="str">
        <f t="shared" si="196"/>
        <v>-</v>
      </c>
      <c r="BR553" s="247" t="str">
        <f t="shared" si="197"/>
        <v>-</v>
      </c>
      <c r="BS553" s="247" t="str">
        <f t="shared" si="198"/>
        <v>-</v>
      </c>
      <c r="BT553" s="247" t="str">
        <f t="shared" si="199"/>
        <v>-</v>
      </c>
      <c r="BU553" s="247">
        <f t="shared" si="214"/>
        <v>0</v>
      </c>
      <c r="BV553" s="247" t="str">
        <f t="shared" si="215"/>
        <v>-</v>
      </c>
      <c r="BW553" s="232"/>
      <c r="CF553" s="232"/>
    </row>
    <row r="554" spans="1:84" ht="12.75" customHeight="1" x14ac:dyDescent="0.2">
      <c r="A554" s="240"/>
      <c r="B554" s="228">
        <v>531</v>
      </c>
      <c r="C554" s="137"/>
      <c r="D554" s="65"/>
      <c r="E554" s="241" t="str">
        <f>IF(ISBLANK(D554), "", VLOOKUP(D554, Z!$A$2:$C$4127, 3, FALSE))</f>
        <v/>
      </c>
      <c r="F554" s="138"/>
      <c r="G554" s="120"/>
      <c r="H554" s="120"/>
      <c r="I554" s="120"/>
      <c r="J554" s="120"/>
      <c r="K554" s="139"/>
      <c r="L554" s="168"/>
      <c r="M554" s="139"/>
      <c r="N554" s="139"/>
      <c r="O554" s="242">
        <f t="shared" si="191"/>
        <v>0</v>
      </c>
      <c r="P554" s="139"/>
      <c r="Q554" s="242">
        <f t="shared" si="200"/>
        <v>0</v>
      </c>
      <c r="R554" s="242" t="str">
        <f t="shared" si="201"/>
        <v>-</v>
      </c>
      <c r="S554" s="140"/>
      <c r="T554" s="141"/>
      <c r="U554" s="120"/>
      <c r="V554" s="139"/>
      <c r="W554" s="166"/>
      <c r="X554" s="243">
        <f t="shared" si="202"/>
        <v>0</v>
      </c>
      <c r="Y554" s="140"/>
      <c r="Z554" s="141"/>
      <c r="AA554" s="139"/>
      <c r="AB554" s="120"/>
      <c r="AC554" s="139"/>
      <c r="AD554" s="166"/>
      <c r="AE554" s="243">
        <f t="shared" si="203"/>
        <v>0</v>
      </c>
      <c r="AF554" s="142"/>
      <c r="AG554" s="137"/>
      <c r="AH554" s="65"/>
      <c r="AI554" s="241" t="str">
        <f>IF(ISBLANK(AH554), "", VLOOKUP(AH554, Z!$A$2:$C$4127, 3, FALSE))</f>
        <v/>
      </c>
      <c r="AJ554" s="143"/>
      <c r="AK554" s="244">
        <f t="shared" si="204"/>
        <v>0</v>
      </c>
      <c r="AL554" s="232"/>
      <c r="AM554" s="242">
        <f t="shared" si="205"/>
        <v>0</v>
      </c>
      <c r="AN554" s="228">
        <f>15</f>
        <v>15</v>
      </c>
      <c r="AO554" s="228">
        <v>0.75</v>
      </c>
      <c r="AP554" s="242" t="str">
        <f t="shared" si="206"/>
        <v>-</v>
      </c>
      <c r="AQ554" s="242" t="str">
        <f t="shared" si="207"/>
        <v>-</v>
      </c>
      <c r="AR554" s="245" t="str" cm="1">
        <f t="array" ref="AR554">IF($AM$20="A",
IFERROR(INDEX($BZ$33:$CC$35, $BQ554,), "-"),
IFERROR(INDEX(($BZ$26:$CC$28,$BZ$29:$CC$31), $BQ554, , $BR554), "-"))</f>
        <v>-</v>
      </c>
      <c r="AS554" s="245"/>
      <c r="AT554" s="245"/>
      <c r="AU554" s="245"/>
      <c r="AV554" s="246" t="str" cm="1">
        <f t="array" ref="AV554">IF($AM$20="A",
IFERROR(INDEX($CE$33:$CE$35, $BQ554), "-"),
IFERROR(INDEX(($CE$26:$CE$28, $CE$29:$CE$31), $BQ554, , $BR554), "-"))</f>
        <v>-</v>
      </c>
      <c r="AW554" s="242" t="str">
        <f t="shared" si="208"/>
        <v>-</v>
      </c>
      <c r="AX554" s="242" t="str">
        <f t="shared" si="192"/>
        <v>-</v>
      </c>
      <c r="AY554" s="242" t="str">
        <f t="shared" si="192"/>
        <v>-</v>
      </c>
      <c r="AZ554" s="242" t="str">
        <f t="shared" si="192"/>
        <v>-</v>
      </c>
      <c r="BA554" s="242" t="str">
        <f t="shared" si="209"/>
        <v>-</v>
      </c>
      <c r="BB554" s="242" t="str">
        <f t="shared" si="193"/>
        <v>-</v>
      </c>
      <c r="BC554" s="242" t="str">
        <f t="shared" si="193"/>
        <v>-</v>
      </c>
      <c r="BD554" s="242" t="str">
        <f t="shared" si="193"/>
        <v>-</v>
      </c>
      <c r="BE554" s="242" t="str">
        <f t="shared" si="210"/>
        <v>-</v>
      </c>
      <c r="BF554" s="242" t="str">
        <f t="shared" si="194"/>
        <v>-</v>
      </c>
      <c r="BG554" s="242" t="str">
        <f t="shared" si="194"/>
        <v>-</v>
      </c>
      <c r="BH554" s="242" t="str">
        <f t="shared" si="194"/>
        <v>-</v>
      </c>
      <c r="BI554" s="242" t="str">
        <f t="shared" si="211"/>
        <v>-</v>
      </c>
      <c r="BJ554" s="242" t="str">
        <f t="shared" si="195"/>
        <v>-</v>
      </c>
      <c r="BK554" s="242" t="str">
        <f t="shared" si="195"/>
        <v>-</v>
      </c>
      <c r="BL554" s="242" t="str">
        <f t="shared" si="195"/>
        <v>-</v>
      </c>
      <c r="BM554" s="245" t="str" cm="1">
        <f t="array" ref="BM554">IFERROR(INDEX($CD$38:$CD$41, $BT554), "-")</f>
        <v>-</v>
      </c>
      <c r="BN554" s="242" t="str" cm="1">
        <f t="array" ref="BN554">IFERROR(INDEX($CD$38:$CD$41, $BS554), "-")</f>
        <v>-</v>
      </c>
      <c r="BO554" s="242">
        <f t="shared" si="212"/>
        <v>0</v>
      </c>
      <c r="BP554" s="242">
        <f t="shared" si="213"/>
        <v>0</v>
      </c>
      <c r="BQ554" s="247" t="str">
        <f t="shared" si="196"/>
        <v>-</v>
      </c>
      <c r="BR554" s="247" t="str">
        <f t="shared" si="197"/>
        <v>-</v>
      </c>
      <c r="BS554" s="247" t="str">
        <f t="shared" si="198"/>
        <v>-</v>
      </c>
      <c r="BT554" s="247" t="str">
        <f t="shared" si="199"/>
        <v>-</v>
      </c>
      <c r="BU554" s="247">
        <f t="shared" si="214"/>
        <v>0</v>
      </c>
      <c r="BV554" s="247" t="str">
        <f t="shared" si="215"/>
        <v>-</v>
      </c>
      <c r="BW554" s="232"/>
      <c r="CF554" s="232"/>
    </row>
    <row r="555" spans="1:84" ht="12.75" customHeight="1" x14ac:dyDescent="0.2">
      <c r="A555" s="240"/>
      <c r="B555" s="228">
        <v>532</v>
      </c>
      <c r="C555" s="137"/>
      <c r="D555" s="65"/>
      <c r="E555" s="241" t="str">
        <f>IF(ISBLANK(D555), "", VLOOKUP(D555, Z!$A$2:$C$4127, 3, FALSE))</f>
        <v/>
      </c>
      <c r="F555" s="138"/>
      <c r="G555" s="120"/>
      <c r="H555" s="120"/>
      <c r="I555" s="120"/>
      <c r="J555" s="120"/>
      <c r="K555" s="139"/>
      <c r="L555" s="168"/>
      <c r="M555" s="139"/>
      <c r="N555" s="139"/>
      <c r="O555" s="242">
        <f t="shared" si="191"/>
        <v>0</v>
      </c>
      <c r="P555" s="139"/>
      <c r="Q555" s="242">
        <f t="shared" si="200"/>
        <v>0</v>
      </c>
      <c r="R555" s="242" t="str">
        <f t="shared" si="201"/>
        <v>-</v>
      </c>
      <c r="S555" s="140"/>
      <c r="T555" s="141"/>
      <c r="U555" s="120"/>
      <c r="V555" s="139"/>
      <c r="W555" s="166"/>
      <c r="X555" s="243">
        <f t="shared" si="202"/>
        <v>0</v>
      </c>
      <c r="Y555" s="140"/>
      <c r="Z555" s="141"/>
      <c r="AA555" s="139"/>
      <c r="AB555" s="120"/>
      <c r="AC555" s="139"/>
      <c r="AD555" s="166"/>
      <c r="AE555" s="243">
        <f t="shared" si="203"/>
        <v>0</v>
      </c>
      <c r="AF555" s="142"/>
      <c r="AG555" s="137"/>
      <c r="AH555" s="65"/>
      <c r="AI555" s="241" t="str">
        <f>IF(ISBLANK(AH555), "", VLOOKUP(AH555, Z!$A$2:$C$4127, 3, FALSE))</f>
        <v/>
      </c>
      <c r="AJ555" s="143"/>
      <c r="AK555" s="244">
        <f t="shared" si="204"/>
        <v>0</v>
      </c>
      <c r="AL555" s="232"/>
      <c r="AM555" s="242">
        <f t="shared" si="205"/>
        <v>0</v>
      </c>
      <c r="AN555" s="228">
        <f>15</f>
        <v>15</v>
      </c>
      <c r="AO555" s="228">
        <v>0.75</v>
      </c>
      <c r="AP555" s="242" t="str">
        <f t="shared" si="206"/>
        <v>-</v>
      </c>
      <c r="AQ555" s="242" t="str">
        <f t="shared" si="207"/>
        <v>-</v>
      </c>
      <c r="AR555" s="245" t="str" cm="1">
        <f t="array" ref="AR555">IF($AM$20="A",
IFERROR(INDEX($BZ$33:$CC$35, $BQ555,), "-"),
IFERROR(INDEX(($BZ$26:$CC$28,$BZ$29:$CC$31), $BQ555, , $BR555), "-"))</f>
        <v>-</v>
      </c>
      <c r="AS555" s="245"/>
      <c r="AT555" s="245"/>
      <c r="AU555" s="245"/>
      <c r="AV555" s="246" t="str" cm="1">
        <f t="array" ref="AV555">IF($AM$20="A",
IFERROR(INDEX($CE$33:$CE$35, $BQ555), "-"),
IFERROR(INDEX(($CE$26:$CE$28, $CE$29:$CE$31), $BQ555, , $BR555), "-"))</f>
        <v>-</v>
      </c>
      <c r="AW555" s="242" t="str">
        <f t="shared" si="208"/>
        <v>-</v>
      </c>
      <c r="AX555" s="242" t="str">
        <f t="shared" si="192"/>
        <v>-</v>
      </c>
      <c r="AY555" s="242" t="str">
        <f t="shared" si="192"/>
        <v>-</v>
      </c>
      <c r="AZ555" s="242" t="str">
        <f t="shared" si="192"/>
        <v>-</v>
      </c>
      <c r="BA555" s="242" t="str">
        <f t="shared" si="209"/>
        <v>-</v>
      </c>
      <c r="BB555" s="242" t="str">
        <f t="shared" si="193"/>
        <v>-</v>
      </c>
      <c r="BC555" s="242" t="str">
        <f t="shared" si="193"/>
        <v>-</v>
      </c>
      <c r="BD555" s="242" t="str">
        <f t="shared" si="193"/>
        <v>-</v>
      </c>
      <c r="BE555" s="242" t="str">
        <f t="shared" si="210"/>
        <v>-</v>
      </c>
      <c r="BF555" s="242" t="str">
        <f t="shared" si="194"/>
        <v>-</v>
      </c>
      <c r="BG555" s="242" t="str">
        <f t="shared" si="194"/>
        <v>-</v>
      </c>
      <c r="BH555" s="242" t="str">
        <f t="shared" si="194"/>
        <v>-</v>
      </c>
      <c r="BI555" s="242" t="str">
        <f t="shared" si="211"/>
        <v>-</v>
      </c>
      <c r="BJ555" s="242" t="str">
        <f t="shared" si="195"/>
        <v>-</v>
      </c>
      <c r="BK555" s="242" t="str">
        <f t="shared" si="195"/>
        <v>-</v>
      </c>
      <c r="BL555" s="242" t="str">
        <f t="shared" si="195"/>
        <v>-</v>
      </c>
      <c r="BM555" s="245" t="str" cm="1">
        <f t="array" ref="BM555">IFERROR(INDEX($CD$38:$CD$41, $BT555), "-")</f>
        <v>-</v>
      </c>
      <c r="BN555" s="242" t="str" cm="1">
        <f t="array" ref="BN555">IFERROR(INDEX($CD$38:$CD$41, $BS555), "-")</f>
        <v>-</v>
      </c>
      <c r="BO555" s="242">
        <f t="shared" si="212"/>
        <v>0</v>
      </c>
      <c r="BP555" s="242">
        <f t="shared" si="213"/>
        <v>0</v>
      </c>
      <c r="BQ555" s="247" t="str">
        <f t="shared" si="196"/>
        <v>-</v>
      </c>
      <c r="BR555" s="247" t="str">
        <f t="shared" si="197"/>
        <v>-</v>
      </c>
      <c r="BS555" s="247" t="str">
        <f t="shared" si="198"/>
        <v>-</v>
      </c>
      <c r="BT555" s="247" t="str">
        <f t="shared" si="199"/>
        <v>-</v>
      </c>
      <c r="BU555" s="247">
        <f t="shared" si="214"/>
        <v>0</v>
      </c>
      <c r="BV555" s="247" t="str">
        <f t="shared" si="215"/>
        <v>-</v>
      </c>
      <c r="BW555" s="232"/>
      <c r="CF555" s="232"/>
    </row>
    <row r="556" spans="1:84" ht="12.75" customHeight="1" x14ac:dyDescent="0.2">
      <c r="A556" s="240"/>
      <c r="B556" s="228">
        <v>533</v>
      </c>
      <c r="C556" s="137"/>
      <c r="D556" s="65"/>
      <c r="E556" s="241" t="str">
        <f>IF(ISBLANK(D556), "", VLOOKUP(D556, Z!$A$2:$C$4127, 3, FALSE))</f>
        <v/>
      </c>
      <c r="F556" s="138"/>
      <c r="G556" s="120"/>
      <c r="H556" s="120"/>
      <c r="I556" s="120"/>
      <c r="J556" s="120"/>
      <c r="K556" s="139"/>
      <c r="L556" s="168"/>
      <c r="M556" s="139"/>
      <c r="N556" s="139"/>
      <c r="O556" s="242">
        <f t="shared" si="191"/>
        <v>0</v>
      </c>
      <c r="P556" s="139"/>
      <c r="Q556" s="242">
        <f t="shared" si="200"/>
        <v>0</v>
      </c>
      <c r="R556" s="242" t="str">
        <f t="shared" si="201"/>
        <v>-</v>
      </c>
      <c r="S556" s="140"/>
      <c r="T556" s="141"/>
      <c r="U556" s="120"/>
      <c r="V556" s="139"/>
      <c r="W556" s="166"/>
      <c r="X556" s="243">
        <f t="shared" si="202"/>
        <v>0</v>
      </c>
      <c r="Y556" s="140"/>
      <c r="Z556" s="141"/>
      <c r="AA556" s="139"/>
      <c r="AB556" s="120"/>
      <c r="AC556" s="139"/>
      <c r="AD556" s="166"/>
      <c r="AE556" s="243">
        <f t="shared" si="203"/>
        <v>0</v>
      </c>
      <c r="AF556" s="142"/>
      <c r="AG556" s="137"/>
      <c r="AH556" s="65"/>
      <c r="AI556" s="241" t="str">
        <f>IF(ISBLANK(AH556), "", VLOOKUP(AH556, Z!$A$2:$C$4127, 3, FALSE))</f>
        <v/>
      </c>
      <c r="AJ556" s="143"/>
      <c r="AK556" s="244">
        <f t="shared" si="204"/>
        <v>0</v>
      </c>
      <c r="AL556" s="232"/>
      <c r="AM556" s="242">
        <f t="shared" si="205"/>
        <v>0</v>
      </c>
      <c r="AN556" s="228">
        <f>15</f>
        <v>15</v>
      </c>
      <c r="AO556" s="228">
        <v>0.75</v>
      </c>
      <c r="AP556" s="242" t="str">
        <f t="shared" si="206"/>
        <v>-</v>
      </c>
      <c r="AQ556" s="242" t="str">
        <f t="shared" si="207"/>
        <v>-</v>
      </c>
      <c r="AR556" s="245" t="str" cm="1">
        <f t="array" ref="AR556">IF($AM$20="A",
IFERROR(INDEX($BZ$33:$CC$35, $BQ556,), "-"),
IFERROR(INDEX(($BZ$26:$CC$28,$BZ$29:$CC$31), $BQ556, , $BR556), "-"))</f>
        <v>-</v>
      </c>
      <c r="AS556" s="245"/>
      <c r="AT556" s="245"/>
      <c r="AU556" s="245"/>
      <c r="AV556" s="246" t="str" cm="1">
        <f t="array" ref="AV556">IF($AM$20="A",
IFERROR(INDEX($CE$33:$CE$35, $BQ556), "-"),
IFERROR(INDEX(($CE$26:$CE$28, $CE$29:$CE$31), $BQ556, , $BR556), "-"))</f>
        <v>-</v>
      </c>
      <c r="AW556" s="242" t="str">
        <f t="shared" si="208"/>
        <v>-</v>
      </c>
      <c r="AX556" s="242" t="str">
        <f t="shared" si="192"/>
        <v>-</v>
      </c>
      <c r="AY556" s="242" t="str">
        <f t="shared" si="192"/>
        <v>-</v>
      </c>
      <c r="AZ556" s="242" t="str">
        <f t="shared" si="192"/>
        <v>-</v>
      </c>
      <c r="BA556" s="242" t="str">
        <f t="shared" si="209"/>
        <v>-</v>
      </c>
      <c r="BB556" s="242" t="str">
        <f t="shared" si="193"/>
        <v>-</v>
      </c>
      <c r="BC556" s="242" t="str">
        <f t="shared" si="193"/>
        <v>-</v>
      </c>
      <c r="BD556" s="242" t="str">
        <f t="shared" si="193"/>
        <v>-</v>
      </c>
      <c r="BE556" s="242" t="str">
        <f t="shared" si="210"/>
        <v>-</v>
      </c>
      <c r="BF556" s="242" t="str">
        <f t="shared" si="194"/>
        <v>-</v>
      </c>
      <c r="BG556" s="242" t="str">
        <f t="shared" si="194"/>
        <v>-</v>
      </c>
      <c r="BH556" s="242" t="str">
        <f t="shared" si="194"/>
        <v>-</v>
      </c>
      <c r="BI556" s="242" t="str">
        <f t="shared" si="211"/>
        <v>-</v>
      </c>
      <c r="BJ556" s="242" t="str">
        <f t="shared" si="195"/>
        <v>-</v>
      </c>
      <c r="BK556" s="242" t="str">
        <f t="shared" si="195"/>
        <v>-</v>
      </c>
      <c r="BL556" s="242" t="str">
        <f t="shared" si="195"/>
        <v>-</v>
      </c>
      <c r="BM556" s="245" t="str" cm="1">
        <f t="array" ref="BM556">IFERROR(INDEX($CD$38:$CD$41, $BT556), "-")</f>
        <v>-</v>
      </c>
      <c r="BN556" s="242" t="str" cm="1">
        <f t="array" ref="BN556">IFERROR(INDEX($CD$38:$CD$41, $BS556), "-")</f>
        <v>-</v>
      </c>
      <c r="BO556" s="242">
        <f t="shared" si="212"/>
        <v>0</v>
      </c>
      <c r="BP556" s="242">
        <f t="shared" si="213"/>
        <v>0</v>
      </c>
      <c r="BQ556" s="247" t="str">
        <f t="shared" si="196"/>
        <v>-</v>
      </c>
      <c r="BR556" s="247" t="str">
        <f t="shared" si="197"/>
        <v>-</v>
      </c>
      <c r="BS556" s="247" t="str">
        <f t="shared" si="198"/>
        <v>-</v>
      </c>
      <c r="BT556" s="247" t="str">
        <f t="shared" si="199"/>
        <v>-</v>
      </c>
      <c r="BU556" s="247">
        <f t="shared" si="214"/>
        <v>0</v>
      </c>
      <c r="BV556" s="247" t="str">
        <f t="shared" si="215"/>
        <v>-</v>
      </c>
      <c r="BW556" s="232"/>
      <c r="CF556" s="232"/>
    </row>
    <row r="557" spans="1:84" ht="12.75" customHeight="1" x14ac:dyDescent="0.2">
      <c r="A557" s="240"/>
      <c r="B557" s="228">
        <v>534</v>
      </c>
      <c r="C557" s="137"/>
      <c r="D557" s="65"/>
      <c r="E557" s="241" t="str">
        <f>IF(ISBLANK(D557), "", VLOOKUP(D557, Z!$A$2:$C$4127, 3, FALSE))</f>
        <v/>
      </c>
      <c r="F557" s="138"/>
      <c r="G557" s="120"/>
      <c r="H557" s="120"/>
      <c r="I557" s="120"/>
      <c r="J557" s="120"/>
      <c r="K557" s="139"/>
      <c r="L557" s="168"/>
      <c r="M557" s="139"/>
      <c r="N557" s="139"/>
      <c r="O557" s="242">
        <f t="shared" si="191"/>
        <v>0</v>
      </c>
      <c r="P557" s="139"/>
      <c r="Q557" s="242">
        <f t="shared" si="200"/>
        <v>0</v>
      </c>
      <c r="R557" s="242" t="str">
        <f t="shared" si="201"/>
        <v>-</v>
      </c>
      <c r="S557" s="140"/>
      <c r="T557" s="141"/>
      <c r="U557" s="120"/>
      <c r="V557" s="139"/>
      <c r="W557" s="166"/>
      <c r="X557" s="243">
        <f t="shared" si="202"/>
        <v>0</v>
      </c>
      <c r="Y557" s="140"/>
      <c r="Z557" s="141"/>
      <c r="AA557" s="139"/>
      <c r="AB557" s="120"/>
      <c r="AC557" s="139"/>
      <c r="AD557" s="166"/>
      <c r="AE557" s="243">
        <f t="shared" si="203"/>
        <v>0</v>
      </c>
      <c r="AF557" s="142"/>
      <c r="AG557" s="137"/>
      <c r="AH557" s="65"/>
      <c r="AI557" s="241" t="str">
        <f>IF(ISBLANK(AH557), "", VLOOKUP(AH557, Z!$A$2:$C$4127, 3, FALSE))</f>
        <v/>
      </c>
      <c r="AJ557" s="143"/>
      <c r="AK557" s="244">
        <f t="shared" si="204"/>
        <v>0</v>
      </c>
      <c r="AL557" s="232"/>
      <c r="AM557" s="242">
        <f t="shared" si="205"/>
        <v>0</v>
      </c>
      <c r="AN557" s="228">
        <f>15</f>
        <v>15</v>
      </c>
      <c r="AO557" s="228">
        <v>0.75</v>
      </c>
      <c r="AP557" s="242" t="str">
        <f t="shared" si="206"/>
        <v>-</v>
      </c>
      <c r="AQ557" s="242" t="str">
        <f t="shared" si="207"/>
        <v>-</v>
      </c>
      <c r="AR557" s="245" t="str" cm="1">
        <f t="array" ref="AR557">IF($AM$20="A",
IFERROR(INDEX($BZ$33:$CC$35, $BQ557,), "-"),
IFERROR(INDEX(($BZ$26:$CC$28,$BZ$29:$CC$31), $BQ557, , $BR557), "-"))</f>
        <v>-</v>
      </c>
      <c r="AS557" s="245"/>
      <c r="AT557" s="245"/>
      <c r="AU557" s="245"/>
      <c r="AV557" s="246" t="str" cm="1">
        <f t="array" ref="AV557">IF($AM$20="A",
IFERROR(INDEX($CE$33:$CE$35, $BQ557), "-"),
IFERROR(INDEX(($CE$26:$CE$28, $CE$29:$CE$31), $BQ557, , $BR557), "-"))</f>
        <v>-</v>
      </c>
      <c r="AW557" s="242" t="str">
        <f t="shared" si="208"/>
        <v>-</v>
      </c>
      <c r="AX557" s="242" t="str">
        <f t="shared" si="192"/>
        <v>-</v>
      </c>
      <c r="AY557" s="242" t="str">
        <f t="shared" si="192"/>
        <v>-</v>
      </c>
      <c r="AZ557" s="242" t="str">
        <f t="shared" si="192"/>
        <v>-</v>
      </c>
      <c r="BA557" s="242" t="str">
        <f t="shared" si="209"/>
        <v>-</v>
      </c>
      <c r="BB557" s="242" t="str">
        <f t="shared" si="193"/>
        <v>-</v>
      </c>
      <c r="BC557" s="242" t="str">
        <f t="shared" si="193"/>
        <v>-</v>
      </c>
      <c r="BD557" s="242" t="str">
        <f t="shared" si="193"/>
        <v>-</v>
      </c>
      <c r="BE557" s="242" t="str">
        <f t="shared" si="210"/>
        <v>-</v>
      </c>
      <c r="BF557" s="242" t="str">
        <f t="shared" si="194"/>
        <v>-</v>
      </c>
      <c r="BG557" s="242" t="str">
        <f t="shared" si="194"/>
        <v>-</v>
      </c>
      <c r="BH557" s="242" t="str">
        <f t="shared" si="194"/>
        <v>-</v>
      </c>
      <c r="BI557" s="242" t="str">
        <f t="shared" si="211"/>
        <v>-</v>
      </c>
      <c r="BJ557" s="242" t="str">
        <f t="shared" si="195"/>
        <v>-</v>
      </c>
      <c r="BK557" s="242" t="str">
        <f t="shared" si="195"/>
        <v>-</v>
      </c>
      <c r="BL557" s="242" t="str">
        <f t="shared" si="195"/>
        <v>-</v>
      </c>
      <c r="BM557" s="245" t="str" cm="1">
        <f t="array" ref="BM557">IFERROR(INDEX($CD$38:$CD$41, $BT557), "-")</f>
        <v>-</v>
      </c>
      <c r="BN557" s="242" t="str" cm="1">
        <f t="array" ref="BN557">IFERROR(INDEX($CD$38:$CD$41, $BS557), "-")</f>
        <v>-</v>
      </c>
      <c r="BO557" s="242">
        <f t="shared" si="212"/>
        <v>0</v>
      </c>
      <c r="BP557" s="242">
        <f t="shared" si="213"/>
        <v>0</v>
      </c>
      <c r="BQ557" s="247" t="str">
        <f t="shared" si="196"/>
        <v>-</v>
      </c>
      <c r="BR557" s="247" t="str">
        <f t="shared" si="197"/>
        <v>-</v>
      </c>
      <c r="BS557" s="247" t="str">
        <f t="shared" si="198"/>
        <v>-</v>
      </c>
      <c r="BT557" s="247" t="str">
        <f t="shared" si="199"/>
        <v>-</v>
      </c>
      <c r="BU557" s="247">
        <f t="shared" si="214"/>
        <v>0</v>
      </c>
      <c r="BV557" s="247" t="str">
        <f t="shared" si="215"/>
        <v>-</v>
      </c>
      <c r="BW557" s="232"/>
      <c r="CF557" s="232"/>
    </row>
    <row r="558" spans="1:84" ht="12.75" customHeight="1" x14ac:dyDescent="0.2">
      <c r="A558" s="240"/>
      <c r="B558" s="228">
        <v>535</v>
      </c>
      <c r="C558" s="137"/>
      <c r="D558" s="65"/>
      <c r="E558" s="241" t="str">
        <f>IF(ISBLANK(D558), "", VLOOKUP(D558, Z!$A$2:$C$4127, 3, FALSE))</f>
        <v/>
      </c>
      <c r="F558" s="138"/>
      <c r="G558" s="120"/>
      <c r="H558" s="120"/>
      <c r="I558" s="120"/>
      <c r="J558" s="120"/>
      <c r="K558" s="139"/>
      <c r="L558" s="168"/>
      <c r="M558" s="139"/>
      <c r="N558" s="139"/>
      <c r="O558" s="242">
        <f t="shared" si="191"/>
        <v>0</v>
      </c>
      <c r="P558" s="139"/>
      <c r="Q558" s="242">
        <f t="shared" si="200"/>
        <v>0</v>
      </c>
      <c r="R558" s="242" t="str">
        <f t="shared" si="201"/>
        <v>-</v>
      </c>
      <c r="S558" s="140"/>
      <c r="T558" s="141"/>
      <c r="U558" s="120"/>
      <c r="V558" s="139"/>
      <c r="W558" s="166"/>
      <c r="X558" s="243">
        <f t="shared" si="202"/>
        <v>0</v>
      </c>
      <c r="Y558" s="140"/>
      <c r="Z558" s="141"/>
      <c r="AA558" s="139"/>
      <c r="AB558" s="120"/>
      <c r="AC558" s="139"/>
      <c r="AD558" s="166"/>
      <c r="AE558" s="243">
        <f t="shared" si="203"/>
        <v>0</v>
      </c>
      <c r="AF558" s="142"/>
      <c r="AG558" s="137"/>
      <c r="AH558" s="65"/>
      <c r="AI558" s="241" t="str">
        <f>IF(ISBLANK(AH558), "", VLOOKUP(AH558, Z!$A$2:$C$4127, 3, FALSE))</f>
        <v/>
      </c>
      <c r="AJ558" s="143"/>
      <c r="AK558" s="244">
        <f t="shared" si="204"/>
        <v>0</v>
      </c>
      <c r="AL558" s="232"/>
      <c r="AM558" s="242">
        <f t="shared" si="205"/>
        <v>0</v>
      </c>
      <c r="AN558" s="228">
        <f>15</f>
        <v>15</v>
      </c>
      <c r="AO558" s="228">
        <v>0.75</v>
      </c>
      <c r="AP558" s="242" t="str">
        <f t="shared" si="206"/>
        <v>-</v>
      </c>
      <c r="AQ558" s="242" t="str">
        <f t="shared" si="207"/>
        <v>-</v>
      </c>
      <c r="AR558" s="245" t="str" cm="1">
        <f t="array" ref="AR558">IF($AM$20="A",
IFERROR(INDEX($BZ$33:$CC$35, $BQ558,), "-"),
IFERROR(INDEX(($BZ$26:$CC$28,$BZ$29:$CC$31), $BQ558, , $BR558), "-"))</f>
        <v>-</v>
      </c>
      <c r="AS558" s="245"/>
      <c r="AT558" s="245"/>
      <c r="AU558" s="245"/>
      <c r="AV558" s="246" t="str" cm="1">
        <f t="array" ref="AV558">IF($AM$20="A",
IFERROR(INDEX($CE$33:$CE$35, $BQ558), "-"),
IFERROR(INDEX(($CE$26:$CE$28, $CE$29:$CE$31), $BQ558, , $BR558), "-"))</f>
        <v>-</v>
      </c>
      <c r="AW558" s="242" t="str">
        <f t="shared" si="208"/>
        <v>-</v>
      </c>
      <c r="AX558" s="242" t="str">
        <f t="shared" si="192"/>
        <v>-</v>
      </c>
      <c r="AY558" s="242" t="str">
        <f t="shared" si="192"/>
        <v>-</v>
      </c>
      <c r="AZ558" s="242" t="str">
        <f t="shared" si="192"/>
        <v>-</v>
      </c>
      <c r="BA558" s="242" t="str">
        <f t="shared" si="209"/>
        <v>-</v>
      </c>
      <c r="BB558" s="242" t="str">
        <f t="shared" si="193"/>
        <v>-</v>
      </c>
      <c r="BC558" s="242" t="str">
        <f t="shared" si="193"/>
        <v>-</v>
      </c>
      <c r="BD558" s="242" t="str">
        <f t="shared" si="193"/>
        <v>-</v>
      </c>
      <c r="BE558" s="242" t="str">
        <f t="shared" si="210"/>
        <v>-</v>
      </c>
      <c r="BF558" s="242" t="str">
        <f t="shared" si="194"/>
        <v>-</v>
      </c>
      <c r="BG558" s="242" t="str">
        <f t="shared" si="194"/>
        <v>-</v>
      </c>
      <c r="BH558" s="242" t="str">
        <f t="shared" si="194"/>
        <v>-</v>
      </c>
      <c r="BI558" s="242" t="str">
        <f t="shared" si="211"/>
        <v>-</v>
      </c>
      <c r="BJ558" s="242" t="str">
        <f t="shared" si="195"/>
        <v>-</v>
      </c>
      <c r="BK558" s="242" t="str">
        <f t="shared" si="195"/>
        <v>-</v>
      </c>
      <c r="BL558" s="242" t="str">
        <f t="shared" si="195"/>
        <v>-</v>
      </c>
      <c r="BM558" s="245" t="str" cm="1">
        <f t="array" ref="BM558">IFERROR(INDEX($CD$38:$CD$41, $BT558), "-")</f>
        <v>-</v>
      </c>
      <c r="BN558" s="242" t="str" cm="1">
        <f t="array" ref="BN558">IFERROR(INDEX($CD$38:$CD$41, $BS558), "-")</f>
        <v>-</v>
      </c>
      <c r="BO558" s="242">
        <f t="shared" si="212"/>
        <v>0</v>
      </c>
      <c r="BP558" s="242">
        <f t="shared" si="213"/>
        <v>0</v>
      </c>
      <c r="BQ558" s="247" t="str">
        <f t="shared" si="196"/>
        <v>-</v>
      </c>
      <c r="BR558" s="247" t="str">
        <f t="shared" si="197"/>
        <v>-</v>
      </c>
      <c r="BS558" s="247" t="str">
        <f t="shared" si="198"/>
        <v>-</v>
      </c>
      <c r="BT558" s="247" t="str">
        <f t="shared" si="199"/>
        <v>-</v>
      </c>
      <c r="BU558" s="247">
        <f t="shared" si="214"/>
        <v>0</v>
      </c>
      <c r="BV558" s="247" t="str">
        <f t="shared" si="215"/>
        <v>-</v>
      </c>
      <c r="BW558" s="232"/>
      <c r="CF558" s="232"/>
    </row>
    <row r="559" spans="1:84" ht="12.75" customHeight="1" x14ac:dyDescent="0.2">
      <c r="A559" s="240"/>
      <c r="B559" s="228">
        <v>536</v>
      </c>
      <c r="C559" s="137"/>
      <c r="D559" s="65"/>
      <c r="E559" s="241" t="str">
        <f>IF(ISBLANK(D559), "", VLOOKUP(D559, Z!$A$2:$C$4127, 3, FALSE))</f>
        <v/>
      </c>
      <c r="F559" s="138"/>
      <c r="G559" s="120"/>
      <c r="H559" s="120"/>
      <c r="I559" s="120"/>
      <c r="J559" s="120"/>
      <c r="K559" s="139"/>
      <c r="L559" s="168"/>
      <c r="M559" s="139"/>
      <c r="N559" s="139"/>
      <c r="O559" s="242">
        <f t="shared" si="191"/>
        <v>0</v>
      </c>
      <c r="P559" s="139"/>
      <c r="Q559" s="242">
        <f t="shared" si="200"/>
        <v>0</v>
      </c>
      <c r="R559" s="242" t="str">
        <f t="shared" si="201"/>
        <v>-</v>
      </c>
      <c r="S559" s="140"/>
      <c r="T559" s="141"/>
      <c r="U559" s="120"/>
      <c r="V559" s="139"/>
      <c r="W559" s="166"/>
      <c r="X559" s="243">
        <f t="shared" si="202"/>
        <v>0</v>
      </c>
      <c r="Y559" s="140"/>
      <c r="Z559" s="141"/>
      <c r="AA559" s="139"/>
      <c r="AB559" s="120"/>
      <c r="AC559" s="139"/>
      <c r="AD559" s="166"/>
      <c r="AE559" s="243">
        <f t="shared" si="203"/>
        <v>0</v>
      </c>
      <c r="AF559" s="142"/>
      <c r="AG559" s="137"/>
      <c r="AH559" s="65"/>
      <c r="AI559" s="241" t="str">
        <f>IF(ISBLANK(AH559), "", VLOOKUP(AH559, Z!$A$2:$C$4127, 3, FALSE))</f>
        <v/>
      </c>
      <c r="AJ559" s="143"/>
      <c r="AK559" s="244">
        <f t="shared" si="204"/>
        <v>0</v>
      </c>
      <c r="AL559" s="232"/>
      <c r="AM559" s="242">
        <f t="shared" si="205"/>
        <v>0</v>
      </c>
      <c r="AN559" s="228">
        <f>15</f>
        <v>15</v>
      </c>
      <c r="AO559" s="228">
        <v>0.75</v>
      </c>
      <c r="AP559" s="242" t="str">
        <f t="shared" si="206"/>
        <v>-</v>
      </c>
      <c r="AQ559" s="242" t="str">
        <f t="shared" si="207"/>
        <v>-</v>
      </c>
      <c r="AR559" s="245" t="str" cm="1">
        <f t="array" ref="AR559">IF($AM$20="A",
IFERROR(INDEX($BZ$33:$CC$35, $BQ559,), "-"),
IFERROR(INDEX(($BZ$26:$CC$28,$BZ$29:$CC$31), $BQ559, , $BR559), "-"))</f>
        <v>-</v>
      </c>
      <c r="AS559" s="245"/>
      <c r="AT559" s="245"/>
      <c r="AU559" s="245"/>
      <c r="AV559" s="246" t="str" cm="1">
        <f t="array" ref="AV559">IF($AM$20="A",
IFERROR(INDEX($CE$33:$CE$35, $BQ559), "-"),
IFERROR(INDEX(($CE$26:$CE$28, $CE$29:$CE$31), $BQ559, , $BR559), "-"))</f>
        <v>-</v>
      </c>
      <c r="AW559" s="242" t="str">
        <f t="shared" si="208"/>
        <v>-</v>
      </c>
      <c r="AX559" s="242" t="str">
        <f t="shared" si="192"/>
        <v>-</v>
      </c>
      <c r="AY559" s="242" t="str">
        <f t="shared" si="192"/>
        <v>-</v>
      </c>
      <c r="AZ559" s="242" t="str">
        <f t="shared" si="192"/>
        <v>-</v>
      </c>
      <c r="BA559" s="242" t="str">
        <f t="shared" si="209"/>
        <v>-</v>
      </c>
      <c r="BB559" s="242" t="str">
        <f t="shared" si="193"/>
        <v>-</v>
      </c>
      <c r="BC559" s="242" t="str">
        <f t="shared" si="193"/>
        <v>-</v>
      </c>
      <c r="BD559" s="242" t="str">
        <f t="shared" si="193"/>
        <v>-</v>
      </c>
      <c r="BE559" s="242" t="str">
        <f t="shared" si="210"/>
        <v>-</v>
      </c>
      <c r="BF559" s="242" t="str">
        <f t="shared" si="194"/>
        <v>-</v>
      </c>
      <c r="BG559" s="242" t="str">
        <f t="shared" si="194"/>
        <v>-</v>
      </c>
      <c r="BH559" s="242" t="str">
        <f t="shared" si="194"/>
        <v>-</v>
      </c>
      <c r="BI559" s="242" t="str">
        <f t="shared" si="211"/>
        <v>-</v>
      </c>
      <c r="BJ559" s="242" t="str">
        <f t="shared" si="195"/>
        <v>-</v>
      </c>
      <c r="BK559" s="242" t="str">
        <f t="shared" si="195"/>
        <v>-</v>
      </c>
      <c r="BL559" s="242" t="str">
        <f t="shared" si="195"/>
        <v>-</v>
      </c>
      <c r="BM559" s="245" t="str" cm="1">
        <f t="array" ref="BM559">IFERROR(INDEX($CD$38:$CD$41, $BT559), "-")</f>
        <v>-</v>
      </c>
      <c r="BN559" s="242" t="str" cm="1">
        <f t="array" ref="BN559">IFERROR(INDEX($CD$38:$CD$41, $BS559), "-")</f>
        <v>-</v>
      </c>
      <c r="BO559" s="242">
        <f t="shared" si="212"/>
        <v>0</v>
      </c>
      <c r="BP559" s="242">
        <f t="shared" si="213"/>
        <v>0</v>
      </c>
      <c r="BQ559" s="247" t="str">
        <f t="shared" si="196"/>
        <v>-</v>
      </c>
      <c r="BR559" s="247" t="str">
        <f t="shared" si="197"/>
        <v>-</v>
      </c>
      <c r="BS559" s="247" t="str">
        <f t="shared" si="198"/>
        <v>-</v>
      </c>
      <c r="BT559" s="247" t="str">
        <f t="shared" si="199"/>
        <v>-</v>
      </c>
      <c r="BU559" s="247">
        <f t="shared" si="214"/>
        <v>0</v>
      </c>
      <c r="BV559" s="247" t="str">
        <f t="shared" si="215"/>
        <v>-</v>
      </c>
      <c r="BW559" s="232"/>
      <c r="CF559" s="232"/>
    </row>
    <row r="560" spans="1:84" ht="12.75" customHeight="1" x14ac:dyDescent="0.2">
      <c r="A560" s="240"/>
      <c r="B560" s="228">
        <v>537</v>
      </c>
      <c r="C560" s="137"/>
      <c r="D560" s="65"/>
      <c r="E560" s="241" t="str">
        <f>IF(ISBLANK(D560), "", VLOOKUP(D560, Z!$A$2:$C$4127, 3, FALSE))</f>
        <v/>
      </c>
      <c r="F560" s="138"/>
      <c r="G560" s="120"/>
      <c r="H560" s="120"/>
      <c r="I560" s="120"/>
      <c r="J560" s="120"/>
      <c r="K560" s="139"/>
      <c r="L560" s="168"/>
      <c r="M560" s="139"/>
      <c r="N560" s="139"/>
      <c r="O560" s="242">
        <f t="shared" si="191"/>
        <v>0</v>
      </c>
      <c r="P560" s="139"/>
      <c r="Q560" s="242">
        <f t="shared" si="200"/>
        <v>0</v>
      </c>
      <c r="R560" s="242" t="str">
        <f t="shared" si="201"/>
        <v>-</v>
      </c>
      <c r="S560" s="140"/>
      <c r="T560" s="141"/>
      <c r="U560" s="120"/>
      <c r="V560" s="139"/>
      <c r="W560" s="166"/>
      <c r="X560" s="243">
        <f t="shared" si="202"/>
        <v>0</v>
      </c>
      <c r="Y560" s="140"/>
      <c r="Z560" s="141"/>
      <c r="AA560" s="139"/>
      <c r="AB560" s="120"/>
      <c r="AC560" s="139"/>
      <c r="AD560" s="166"/>
      <c r="AE560" s="243">
        <f t="shared" si="203"/>
        <v>0</v>
      </c>
      <c r="AF560" s="142"/>
      <c r="AG560" s="137"/>
      <c r="AH560" s="65"/>
      <c r="AI560" s="241" t="str">
        <f>IF(ISBLANK(AH560), "", VLOOKUP(AH560, Z!$A$2:$C$4127, 3, FALSE))</f>
        <v/>
      </c>
      <c r="AJ560" s="143"/>
      <c r="AK560" s="244">
        <f t="shared" si="204"/>
        <v>0</v>
      </c>
      <c r="AL560" s="232"/>
      <c r="AM560" s="242">
        <f t="shared" si="205"/>
        <v>0</v>
      </c>
      <c r="AN560" s="228">
        <f>15</f>
        <v>15</v>
      </c>
      <c r="AO560" s="228">
        <v>0.75</v>
      </c>
      <c r="AP560" s="242" t="str">
        <f t="shared" si="206"/>
        <v>-</v>
      </c>
      <c r="AQ560" s="242" t="str">
        <f t="shared" si="207"/>
        <v>-</v>
      </c>
      <c r="AR560" s="245" t="str" cm="1">
        <f t="array" ref="AR560">IF($AM$20="A",
IFERROR(INDEX($BZ$33:$CC$35, $BQ560,), "-"),
IFERROR(INDEX(($BZ$26:$CC$28,$BZ$29:$CC$31), $BQ560, , $BR560), "-"))</f>
        <v>-</v>
      </c>
      <c r="AS560" s="245"/>
      <c r="AT560" s="245"/>
      <c r="AU560" s="245"/>
      <c r="AV560" s="246" t="str" cm="1">
        <f t="array" ref="AV560">IF($AM$20="A",
IFERROR(INDEX($CE$33:$CE$35, $BQ560), "-"),
IFERROR(INDEX(($CE$26:$CE$28, $CE$29:$CE$31), $BQ560, , $BR560), "-"))</f>
        <v>-</v>
      </c>
      <c r="AW560" s="242" t="str">
        <f t="shared" si="208"/>
        <v>-</v>
      </c>
      <c r="AX560" s="242" t="str">
        <f t="shared" si="192"/>
        <v>-</v>
      </c>
      <c r="AY560" s="242" t="str">
        <f t="shared" si="192"/>
        <v>-</v>
      </c>
      <c r="AZ560" s="242" t="str">
        <f t="shared" si="192"/>
        <v>-</v>
      </c>
      <c r="BA560" s="242" t="str">
        <f t="shared" si="209"/>
        <v>-</v>
      </c>
      <c r="BB560" s="242" t="str">
        <f t="shared" si="193"/>
        <v>-</v>
      </c>
      <c r="BC560" s="242" t="str">
        <f t="shared" si="193"/>
        <v>-</v>
      </c>
      <c r="BD560" s="242" t="str">
        <f t="shared" si="193"/>
        <v>-</v>
      </c>
      <c r="BE560" s="242" t="str">
        <f t="shared" si="210"/>
        <v>-</v>
      </c>
      <c r="BF560" s="242" t="str">
        <f t="shared" si="194"/>
        <v>-</v>
      </c>
      <c r="BG560" s="242" t="str">
        <f t="shared" si="194"/>
        <v>-</v>
      </c>
      <c r="BH560" s="242" t="str">
        <f t="shared" si="194"/>
        <v>-</v>
      </c>
      <c r="BI560" s="242" t="str">
        <f t="shared" si="211"/>
        <v>-</v>
      </c>
      <c r="BJ560" s="242" t="str">
        <f t="shared" si="195"/>
        <v>-</v>
      </c>
      <c r="BK560" s="242" t="str">
        <f t="shared" si="195"/>
        <v>-</v>
      </c>
      <c r="BL560" s="242" t="str">
        <f t="shared" si="195"/>
        <v>-</v>
      </c>
      <c r="BM560" s="245" t="str" cm="1">
        <f t="array" ref="BM560">IFERROR(INDEX($CD$38:$CD$41, $BT560), "-")</f>
        <v>-</v>
      </c>
      <c r="BN560" s="242" t="str" cm="1">
        <f t="array" ref="BN560">IFERROR(INDEX($CD$38:$CD$41, $BS560), "-")</f>
        <v>-</v>
      </c>
      <c r="BO560" s="242">
        <f t="shared" si="212"/>
        <v>0</v>
      </c>
      <c r="BP560" s="242">
        <f t="shared" si="213"/>
        <v>0</v>
      </c>
      <c r="BQ560" s="247" t="str">
        <f t="shared" si="196"/>
        <v>-</v>
      </c>
      <c r="BR560" s="247" t="str">
        <f t="shared" si="197"/>
        <v>-</v>
      </c>
      <c r="BS560" s="247" t="str">
        <f t="shared" si="198"/>
        <v>-</v>
      </c>
      <c r="BT560" s="247" t="str">
        <f t="shared" si="199"/>
        <v>-</v>
      </c>
      <c r="BU560" s="247">
        <f t="shared" si="214"/>
        <v>0</v>
      </c>
      <c r="BV560" s="247" t="str">
        <f t="shared" si="215"/>
        <v>-</v>
      </c>
      <c r="BW560" s="232"/>
      <c r="CF560" s="232"/>
    </row>
    <row r="561" spans="1:84" ht="12.75" customHeight="1" x14ac:dyDescent="0.2">
      <c r="A561" s="240"/>
      <c r="B561" s="228">
        <v>538</v>
      </c>
      <c r="C561" s="137"/>
      <c r="D561" s="65"/>
      <c r="E561" s="241" t="str">
        <f>IF(ISBLANK(D561), "", VLOOKUP(D561, Z!$A$2:$C$4127, 3, FALSE))</f>
        <v/>
      </c>
      <c r="F561" s="138"/>
      <c r="G561" s="120"/>
      <c r="H561" s="120"/>
      <c r="I561" s="120"/>
      <c r="J561" s="120"/>
      <c r="K561" s="139"/>
      <c r="L561" s="168"/>
      <c r="M561" s="139"/>
      <c r="N561" s="139"/>
      <c r="O561" s="242">
        <f t="shared" si="191"/>
        <v>0</v>
      </c>
      <c r="P561" s="139"/>
      <c r="Q561" s="242">
        <f t="shared" si="200"/>
        <v>0</v>
      </c>
      <c r="R561" s="242" t="str">
        <f t="shared" si="201"/>
        <v>-</v>
      </c>
      <c r="S561" s="140"/>
      <c r="T561" s="141"/>
      <c r="U561" s="120"/>
      <c r="V561" s="139"/>
      <c r="W561" s="166"/>
      <c r="X561" s="243">
        <f t="shared" si="202"/>
        <v>0</v>
      </c>
      <c r="Y561" s="140"/>
      <c r="Z561" s="141"/>
      <c r="AA561" s="139"/>
      <c r="AB561" s="120"/>
      <c r="AC561" s="139"/>
      <c r="AD561" s="166"/>
      <c r="AE561" s="243">
        <f t="shared" si="203"/>
        <v>0</v>
      </c>
      <c r="AF561" s="142"/>
      <c r="AG561" s="137"/>
      <c r="AH561" s="65"/>
      <c r="AI561" s="241" t="str">
        <f>IF(ISBLANK(AH561), "", VLOOKUP(AH561, Z!$A$2:$C$4127, 3, FALSE))</f>
        <v/>
      </c>
      <c r="AJ561" s="143"/>
      <c r="AK561" s="244">
        <f t="shared" si="204"/>
        <v>0</v>
      </c>
      <c r="AL561" s="232"/>
      <c r="AM561" s="242">
        <f t="shared" si="205"/>
        <v>0</v>
      </c>
      <c r="AN561" s="228">
        <f>15</f>
        <v>15</v>
      </c>
      <c r="AO561" s="228">
        <v>0.75</v>
      </c>
      <c r="AP561" s="242" t="str">
        <f t="shared" si="206"/>
        <v>-</v>
      </c>
      <c r="AQ561" s="242" t="str">
        <f t="shared" si="207"/>
        <v>-</v>
      </c>
      <c r="AR561" s="245" t="str" cm="1">
        <f t="array" ref="AR561">IF($AM$20="A",
IFERROR(INDEX($BZ$33:$CC$35, $BQ561,), "-"),
IFERROR(INDEX(($BZ$26:$CC$28,$BZ$29:$CC$31), $BQ561, , $BR561), "-"))</f>
        <v>-</v>
      </c>
      <c r="AS561" s="245"/>
      <c r="AT561" s="245"/>
      <c r="AU561" s="245"/>
      <c r="AV561" s="246" t="str" cm="1">
        <f t="array" ref="AV561">IF($AM$20="A",
IFERROR(INDEX($CE$33:$CE$35, $BQ561), "-"),
IFERROR(INDEX(($CE$26:$CE$28, $CE$29:$CE$31), $BQ561, , $BR561), "-"))</f>
        <v>-</v>
      </c>
      <c r="AW561" s="242" t="str">
        <f t="shared" si="208"/>
        <v>-</v>
      </c>
      <c r="AX561" s="242" t="str">
        <f t="shared" si="192"/>
        <v>-</v>
      </c>
      <c r="AY561" s="242" t="str">
        <f t="shared" si="192"/>
        <v>-</v>
      </c>
      <c r="AZ561" s="242" t="str">
        <f t="shared" si="192"/>
        <v>-</v>
      </c>
      <c r="BA561" s="242" t="str">
        <f t="shared" si="209"/>
        <v>-</v>
      </c>
      <c r="BB561" s="242" t="str">
        <f t="shared" si="193"/>
        <v>-</v>
      </c>
      <c r="BC561" s="242" t="str">
        <f t="shared" si="193"/>
        <v>-</v>
      </c>
      <c r="BD561" s="242" t="str">
        <f t="shared" si="193"/>
        <v>-</v>
      </c>
      <c r="BE561" s="242" t="str">
        <f t="shared" si="210"/>
        <v>-</v>
      </c>
      <c r="BF561" s="242" t="str">
        <f t="shared" si="194"/>
        <v>-</v>
      </c>
      <c r="BG561" s="242" t="str">
        <f t="shared" si="194"/>
        <v>-</v>
      </c>
      <c r="BH561" s="242" t="str">
        <f t="shared" si="194"/>
        <v>-</v>
      </c>
      <c r="BI561" s="242" t="str">
        <f t="shared" si="211"/>
        <v>-</v>
      </c>
      <c r="BJ561" s="242" t="str">
        <f t="shared" si="195"/>
        <v>-</v>
      </c>
      <c r="BK561" s="242" t="str">
        <f t="shared" si="195"/>
        <v>-</v>
      </c>
      <c r="BL561" s="242" t="str">
        <f t="shared" si="195"/>
        <v>-</v>
      </c>
      <c r="BM561" s="245" t="str" cm="1">
        <f t="array" ref="BM561">IFERROR(INDEX($CD$38:$CD$41, $BT561), "-")</f>
        <v>-</v>
      </c>
      <c r="BN561" s="242" t="str" cm="1">
        <f t="array" ref="BN561">IFERROR(INDEX($CD$38:$CD$41, $BS561), "-")</f>
        <v>-</v>
      </c>
      <c r="BO561" s="242">
        <f t="shared" si="212"/>
        <v>0</v>
      </c>
      <c r="BP561" s="242">
        <f t="shared" si="213"/>
        <v>0</v>
      </c>
      <c r="BQ561" s="247" t="str">
        <f t="shared" si="196"/>
        <v>-</v>
      </c>
      <c r="BR561" s="247" t="str">
        <f t="shared" si="197"/>
        <v>-</v>
      </c>
      <c r="BS561" s="247" t="str">
        <f t="shared" si="198"/>
        <v>-</v>
      </c>
      <c r="BT561" s="247" t="str">
        <f t="shared" si="199"/>
        <v>-</v>
      </c>
      <c r="BU561" s="247">
        <f t="shared" si="214"/>
        <v>0</v>
      </c>
      <c r="BV561" s="247" t="str">
        <f t="shared" si="215"/>
        <v>-</v>
      </c>
      <c r="BW561" s="232"/>
      <c r="CF561" s="232"/>
    </row>
    <row r="562" spans="1:84" ht="12.75" customHeight="1" x14ac:dyDescent="0.2">
      <c r="A562" s="240"/>
      <c r="B562" s="228">
        <v>539</v>
      </c>
      <c r="C562" s="137"/>
      <c r="D562" s="65"/>
      <c r="E562" s="241" t="str">
        <f>IF(ISBLANK(D562), "", VLOOKUP(D562, Z!$A$2:$C$4127, 3, FALSE))</f>
        <v/>
      </c>
      <c r="F562" s="138"/>
      <c r="G562" s="120"/>
      <c r="H562" s="120"/>
      <c r="I562" s="120"/>
      <c r="J562" s="120"/>
      <c r="K562" s="139"/>
      <c r="L562" s="168"/>
      <c r="M562" s="139"/>
      <c r="N562" s="139"/>
      <c r="O562" s="242">
        <f t="shared" si="191"/>
        <v>0</v>
      </c>
      <c r="P562" s="139"/>
      <c r="Q562" s="242">
        <f t="shared" si="200"/>
        <v>0</v>
      </c>
      <c r="R562" s="242" t="str">
        <f t="shared" si="201"/>
        <v>-</v>
      </c>
      <c r="S562" s="140"/>
      <c r="T562" s="141"/>
      <c r="U562" s="120"/>
      <c r="V562" s="139"/>
      <c r="W562" s="166"/>
      <c r="X562" s="243">
        <f t="shared" si="202"/>
        <v>0</v>
      </c>
      <c r="Y562" s="140"/>
      <c r="Z562" s="141"/>
      <c r="AA562" s="139"/>
      <c r="AB562" s="120"/>
      <c r="AC562" s="139"/>
      <c r="AD562" s="166"/>
      <c r="AE562" s="243">
        <f t="shared" si="203"/>
        <v>0</v>
      </c>
      <c r="AF562" s="142"/>
      <c r="AG562" s="137"/>
      <c r="AH562" s="65"/>
      <c r="AI562" s="241" t="str">
        <f>IF(ISBLANK(AH562), "", VLOOKUP(AH562, Z!$A$2:$C$4127, 3, FALSE))</f>
        <v/>
      </c>
      <c r="AJ562" s="143"/>
      <c r="AK562" s="244">
        <f t="shared" si="204"/>
        <v>0</v>
      </c>
      <c r="AL562" s="232"/>
      <c r="AM562" s="242">
        <f t="shared" si="205"/>
        <v>0</v>
      </c>
      <c r="AN562" s="228">
        <f>15</f>
        <v>15</v>
      </c>
      <c r="AO562" s="228">
        <v>0.75</v>
      </c>
      <c r="AP562" s="242" t="str">
        <f t="shared" si="206"/>
        <v>-</v>
      </c>
      <c r="AQ562" s="242" t="str">
        <f t="shared" si="207"/>
        <v>-</v>
      </c>
      <c r="AR562" s="245" t="str" cm="1">
        <f t="array" ref="AR562">IF($AM$20="A",
IFERROR(INDEX($BZ$33:$CC$35, $BQ562,), "-"),
IFERROR(INDEX(($BZ$26:$CC$28,$BZ$29:$CC$31), $BQ562, , $BR562), "-"))</f>
        <v>-</v>
      </c>
      <c r="AS562" s="245"/>
      <c r="AT562" s="245"/>
      <c r="AU562" s="245"/>
      <c r="AV562" s="246" t="str" cm="1">
        <f t="array" ref="AV562">IF($AM$20="A",
IFERROR(INDEX($CE$33:$CE$35, $BQ562), "-"),
IFERROR(INDEX(($CE$26:$CE$28, $CE$29:$CE$31), $BQ562, , $BR562), "-"))</f>
        <v>-</v>
      </c>
      <c r="AW562" s="242" t="str">
        <f t="shared" si="208"/>
        <v>-</v>
      </c>
      <c r="AX562" s="242" t="str">
        <f t="shared" si="192"/>
        <v>-</v>
      </c>
      <c r="AY562" s="242" t="str">
        <f t="shared" si="192"/>
        <v>-</v>
      </c>
      <c r="AZ562" s="242" t="str">
        <f t="shared" si="192"/>
        <v>-</v>
      </c>
      <c r="BA562" s="242" t="str">
        <f t="shared" si="209"/>
        <v>-</v>
      </c>
      <c r="BB562" s="242" t="str">
        <f t="shared" si="193"/>
        <v>-</v>
      </c>
      <c r="BC562" s="242" t="str">
        <f t="shared" si="193"/>
        <v>-</v>
      </c>
      <c r="BD562" s="242" t="str">
        <f t="shared" si="193"/>
        <v>-</v>
      </c>
      <c r="BE562" s="242" t="str">
        <f t="shared" si="210"/>
        <v>-</v>
      </c>
      <c r="BF562" s="242" t="str">
        <f t="shared" si="194"/>
        <v>-</v>
      </c>
      <c r="BG562" s="242" t="str">
        <f t="shared" si="194"/>
        <v>-</v>
      </c>
      <c r="BH562" s="242" t="str">
        <f t="shared" si="194"/>
        <v>-</v>
      </c>
      <c r="BI562" s="242" t="str">
        <f t="shared" si="211"/>
        <v>-</v>
      </c>
      <c r="BJ562" s="242" t="str">
        <f t="shared" si="195"/>
        <v>-</v>
      </c>
      <c r="BK562" s="242" t="str">
        <f t="shared" si="195"/>
        <v>-</v>
      </c>
      <c r="BL562" s="242" t="str">
        <f t="shared" si="195"/>
        <v>-</v>
      </c>
      <c r="BM562" s="245" t="str" cm="1">
        <f t="array" ref="BM562">IFERROR(INDEX($CD$38:$CD$41, $BT562), "-")</f>
        <v>-</v>
      </c>
      <c r="BN562" s="242" t="str" cm="1">
        <f t="array" ref="BN562">IFERROR(INDEX($CD$38:$CD$41, $BS562), "-")</f>
        <v>-</v>
      </c>
      <c r="BO562" s="242">
        <f t="shared" si="212"/>
        <v>0</v>
      </c>
      <c r="BP562" s="242">
        <f t="shared" si="213"/>
        <v>0</v>
      </c>
      <c r="BQ562" s="247" t="str">
        <f t="shared" si="196"/>
        <v>-</v>
      </c>
      <c r="BR562" s="247" t="str">
        <f t="shared" si="197"/>
        <v>-</v>
      </c>
      <c r="BS562" s="247" t="str">
        <f t="shared" si="198"/>
        <v>-</v>
      </c>
      <c r="BT562" s="247" t="str">
        <f t="shared" si="199"/>
        <v>-</v>
      </c>
      <c r="BU562" s="247">
        <f t="shared" si="214"/>
        <v>0</v>
      </c>
      <c r="BV562" s="247" t="str">
        <f t="shared" si="215"/>
        <v>-</v>
      </c>
      <c r="BW562" s="232"/>
      <c r="CF562" s="232"/>
    </row>
    <row r="563" spans="1:84" ht="12.75" customHeight="1" x14ac:dyDescent="0.2">
      <c r="A563" s="240"/>
      <c r="B563" s="228">
        <v>540</v>
      </c>
      <c r="C563" s="137"/>
      <c r="D563" s="65"/>
      <c r="E563" s="241" t="str">
        <f>IF(ISBLANK(D563), "", VLOOKUP(D563, Z!$A$2:$C$4127, 3, FALSE))</f>
        <v/>
      </c>
      <c r="F563" s="138"/>
      <c r="G563" s="120"/>
      <c r="H563" s="120"/>
      <c r="I563" s="120"/>
      <c r="J563" s="120"/>
      <c r="K563" s="139"/>
      <c r="L563" s="168"/>
      <c r="M563" s="139"/>
      <c r="N563" s="139"/>
      <c r="O563" s="242">
        <f t="shared" si="191"/>
        <v>0</v>
      </c>
      <c r="P563" s="139"/>
      <c r="Q563" s="242">
        <f t="shared" si="200"/>
        <v>0</v>
      </c>
      <c r="R563" s="242" t="str">
        <f t="shared" si="201"/>
        <v>-</v>
      </c>
      <c r="S563" s="140"/>
      <c r="T563" s="141"/>
      <c r="U563" s="120"/>
      <c r="V563" s="139"/>
      <c r="W563" s="166"/>
      <c r="X563" s="243">
        <f t="shared" si="202"/>
        <v>0</v>
      </c>
      <c r="Y563" s="140"/>
      <c r="Z563" s="141"/>
      <c r="AA563" s="139"/>
      <c r="AB563" s="120"/>
      <c r="AC563" s="139"/>
      <c r="AD563" s="166"/>
      <c r="AE563" s="243">
        <f t="shared" si="203"/>
        <v>0</v>
      </c>
      <c r="AF563" s="142"/>
      <c r="AG563" s="137"/>
      <c r="AH563" s="65"/>
      <c r="AI563" s="241" t="str">
        <f>IF(ISBLANK(AH563), "", VLOOKUP(AH563, Z!$A$2:$C$4127, 3, FALSE))</f>
        <v/>
      </c>
      <c r="AJ563" s="143"/>
      <c r="AK563" s="244">
        <f t="shared" si="204"/>
        <v>0</v>
      </c>
      <c r="AL563" s="232"/>
      <c r="AM563" s="242">
        <f t="shared" si="205"/>
        <v>0</v>
      </c>
      <c r="AN563" s="228">
        <f>15</f>
        <v>15</v>
      </c>
      <c r="AO563" s="228">
        <v>0.75</v>
      </c>
      <c r="AP563" s="242" t="str">
        <f t="shared" si="206"/>
        <v>-</v>
      </c>
      <c r="AQ563" s="242" t="str">
        <f t="shared" si="207"/>
        <v>-</v>
      </c>
      <c r="AR563" s="245" t="str" cm="1">
        <f t="array" ref="AR563">IF($AM$20="A",
IFERROR(INDEX($BZ$33:$CC$35, $BQ563,), "-"),
IFERROR(INDEX(($BZ$26:$CC$28,$BZ$29:$CC$31), $BQ563, , $BR563), "-"))</f>
        <v>-</v>
      </c>
      <c r="AS563" s="245"/>
      <c r="AT563" s="245"/>
      <c r="AU563" s="245"/>
      <c r="AV563" s="246" t="str" cm="1">
        <f t="array" ref="AV563">IF($AM$20="A",
IFERROR(INDEX($CE$33:$CE$35, $BQ563), "-"),
IFERROR(INDEX(($CE$26:$CE$28, $CE$29:$CE$31), $BQ563, , $BR563), "-"))</f>
        <v>-</v>
      </c>
      <c r="AW563" s="242" t="str">
        <f t="shared" si="208"/>
        <v>-</v>
      </c>
      <c r="AX563" s="242" t="str">
        <f t="shared" si="192"/>
        <v>-</v>
      </c>
      <c r="AY563" s="242" t="str">
        <f t="shared" si="192"/>
        <v>-</v>
      </c>
      <c r="AZ563" s="242" t="str">
        <f t="shared" si="192"/>
        <v>-</v>
      </c>
      <c r="BA563" s="242" t="str">
        <f t="shared" si="209"/>
        <v>-</v>
      </c>
      <c r="BB563" s="242" t="str">
        <f t="shared" si="193"/>
        <v>-</v>
      </c>
      <c r="BC563" s="242" t="str">
        <f t="shared" si="193"/>
        <v>-</v>
      </c>
      <c r="BD563" s="242" t="str">
        <f t="shared" si="193"/>
        <v>-</v>
      </c>
      <c r="BE563" s="242" t="str">
        <f t="shared" si="210"/>
        <v>-</v>
      </c>
      <c r="BF563" s="242" t="str">
        <f t="shared" si="194"/>
        <v>-</v>
      </c>
      <c r="BG563" s="242" t="str">
        <f t="shared" si="194"/>
        <v>-</v>
      </c>
      <c r="BH563" s="242" t="str">
        <f t="shared" si="194"/>
        <v>-</v>
      </c>
      <c r="BI563" s="242" t="str">
        <f t="shared" si="211"/>
        <v>-</v>
      </c>
      <c r="BJ563" s="242" t="str">
        <f t="shared" si="195"/>
        <v>-</v>
      </c>
      <c r="BK563" s="242" t="str">
        <f t="shared" si="195"/>
        <v>-</v>
      </c>
      <c r="BL563" s="242" t="str">
        <f t="shared" si="195"/>
        <v>-</v>
      </c>
      <c r="BM563" s="245" t="str" cm="1">
        <f t="array" ref="BM563">IFERROR(INDEX($CD$38:$CD$41, $BT563), "-")</f>
        <v>-</v>
      </c>
      <c r="BN563" s="242" t="str" cm="1">
        <f t="array" ref="BN563">IFERROR(INDEX($CD$38:$CD$41, $BS563), "-")</f>
        <v>-</v>
      </c>
      <c r="BO563" s="242">
        <f t="shared" si="212"/>
        <v>0</v>
      </c>
      <c r="BP563" s="242">
        <f t="shared" si="213"/>
        <v>0</v>
      </c>
      <c r="BQ563" s="247" t="str">
        <f t="shared" si="196"/>
        <v>-</v>
      </c>
      <c r="BR563" s="247" t="str">
        <f t="shared" si="197"/>
        <v>-</v>
      </c>
      <c r="BS563" s="247" t="str">
        <f t="shared" si="198"/>
        <v>-</v>
      </c>
      <c r="BT563" s="247" t="str">
        <f t="shared" si="199"/>
        <v>-</v>
      </c>
      <c r="BU563" s="247">
        <f t="shared" si="214"/>
        <v>0</v>
      </c>
      <c r="BV563" s="247" t="str">
        <f t="shared" si="215"/>
        <v>-</v>
      </c>
      <c r="BW563" s="232"/>
      <c r="CF563" s="232"/>
    </row>
    <row r="564" spans="1:84" ht="12.75" customHeight="1" x14ac:dyDescent="0.2">
      <c r="A564" s="240"/>
      <c r="B564" s="228">
        <v>541</v>
      </c>
      <c r="C564" s="137"/>
      <c r="D564" s="65"/>
      <c r="E564" s="241" t="str">
        <f>IF(ISBLANK(D564), "", VLOOKUP(D564, Z!$A$2:$C$4127, 3, FALSE))</f>
        <v/>
      </c>
      <c r="F564" s="138"/>
      <c r="G564" s="120"/>
      <c r="H564" s="120"/>
      <c r="I564" s="120"/>
      <c r="J564" s="120"/>
      <c r="K564" s="139"/>
      <c r="L564" s="168"/>
      <c r="M564" s="139"/>
      <c r="N564" s="139"/>
      <c r="O564" s="242">
        <f t="shared" si="191"/>
        <v>0</v>
      </c>
      <c r="P564" s="139"/>
      <c r="Q564" s="242">
        <f t="shared" si="200"/>
        <v>0</v>
      </c>
      <c r="R564" s="242" t="str">
        <f t="shared" si="201"/>
        <v>-</v>
      </c>
      <c r="S564" s="140"/>
      <c r="T564" s="141"/>
      <c r="U564" s="120"/>
      <c r="V564" s="139"/>
      <c r="W564" s="166"/>
      <c r="X564" s="243">
        <f t="shared" si="202"/>
        <v>0</v>
      </c>
      <c r="Y564" s="140"/>
      <c r="Z564" s="141"/>
      <c r="AA564" s="139"/>
      <c r="AB564" s="120"/>
      <c r="AC564" s="139"/>
      <c r="AD564" s="166"/>
      <c r="AE564" s="243">
        <f t="shared" si="203"/>
        <v>0</v>
      </c>
      <c r="AF564" s="142"/>
      <c r="AG564" s="137"/>
      <c r="AH564" s="65"/>
      <c r="AI564" s="241" t="str">
        <f>IF(ISBLANK(AH564), "", VLOOKUP(AH564, Z!$A$2:$C$4127, 3, FALSE))</f>
        <v/>
      </c>
      <c r="AJ564" s="143"/>
      <c r="AK564" s="244">
        <f t="shared" si="204"/>
        <v>0</v>
      </c>
      <c r="AL564" s="232"/>
      <c r="AM564" s="242">
        <f t="shared" si="205"/>
        <v>0</v>
      </c>
      <c r="AN564" s="228">
        <f>15</f>
        <v>15</v>
      </c>
      <c r="AO564" s="228">
        <v>0.75</v>
      </c>
      <c r="AP564" s="242" t="str">
        <f t="shared" si="206"/>
        <v>-</v>
      </c>
      <c r="AQ564" s="242" t="str">
        <f t="shared" si="207"/>
        <v>-</v>
      </c>
      <c r="AR564" s="245" t="str" cm="1">
        <f t="array" ref="AR564">IF($AM$20="A",
IFERROR(INDEX($BZ$33:$CC$35, $BQ564,), "-"),
IFERROR(INDEX(($BZ$26:$CC$28,$BZ$29:$CC$31), $BQ564, , $BR564), "-"))</f>
        <v>-</v>
      </c>
      <c r="AS564" s="245"/>
      <c r="AT564" s="245"/>
      <c r="AU564" s="245"/>
      <c r="AV564" s="246" t="str" cm="1">
        <f t="array" ref="AV564">IF($AM$20="A",
IFERROR(INDEX($CE$33:$CE$35, $BQ564), "-"),
IFERROR(INDEX(($CE$26:$CE$28, $CE$29:$CE$31), $BQ564, , $BR564), "-"))</f>
        <v>-</v>
      </c>
      <c r="AW564" s="242" t="str">
        <f t="shared" si="208"/>
        <v>-</v>
      </c>
      <c r="AX564" s="242" t="str">
        <f t="shared" si="192"/>
        <v>-</v>
      </c>
      <c r="AY564" s="242" t="str">
        <f t="shared" si="192"/>
        <v>-</v>
      </c>
      <c r="AZ564" s="242" t="str">
        <f t="shared" si="192"/>
        <v>-</v>
      </c>
      <c r="BA564" s="242" t="str">
        <f t="shared" si="209"/>
        <v>-</v>
      </c>
      <c r="BB564" s="242" t="str">
        <f t="shared" si="193"/>
        <v>-</v>
      </c>
      <c r="BC564" s="242" t="str">
        <f t="shared" si="193"/>
        <v>-</v>
      </c>
      <c r="BD564" s="242" t="str">
        <f t="shared" si="193"/>
        <v>-</v>
      </c>
      <c r="BE564" s="242" t="str">
        <f t="shared" si="210"/>
        <v>-</v>
      </c>
      <c r="BF564" s="242" t="str">
        <f t="shared" si="194"/>
        <v>-</v>
      </c>
      <c r="BG564" s="242" t="str">
        <f t="shared" si="194"/>
        <v>-</v>
      </c>
      <c r="BH564" s="242" t="str">
        <f t="shared" si="194"/>
        <v>-</v>
      </c>
      <c r="BI564" s="242" t="str">
        <f t="shared" si="211"/>
        <v>-</v>
      </c>
      <c r="BJ564" s="242" t="str">
        <f t="shared" si="195"/>
        <v>-</v>
      </c>
      <c r="BK564" s="242" t="str">
        <f t="shared" si="195"/>
        <v>-</v>
      </c>
      <c r="BL564" s="242" t="str">
        <f t="shared" si="195"/>
        <v>-</v>
      </c>
      <c r="BM564" s="245" t="str" cm="1">
        <f t="array" ref="BM564">IFERROR(INDEX($CD$38:$CD$41, $BT564), "-")</f>
        <v>-</v>
      </c>
      <c r="BN564" s="242" t="str" cm="1">
        <f t="array" ref="BN564">IFERROR(INDEX($CD$38:$CD$41, $BS564), "-")</f>
        <v>-</v>
      </c>
      <c r="BO564" s="242">
        <f t="shared" si="212"/>
        <v>0</v>
      </c>
      <c r="BP564" s="242">
        <f t="shared" si="213"/>
        <v>0</v>
      </c>
      <c r="BQ564" s="247" t="str">
        <f t="shared" si="196"/>
        <v>-</v>
      </c>
      <c r="BR564" s="247" t="str">
        <f t="shared" si="197"/>
        <v>-</v>
      </c>
      <c r="BS564" s="247" t="str">
        <f t="shared" si="198"/>
        <v>-</v>
      </c>
      <c r="BT564" s="247" t="str">
        <f t="shared" si="199"/>
        <v>-</v>
      </c>
      <c r="BU564" s="247">
        <f t="shared" si="214"/>
        <v>0</v>
      </c>
      <c r="BV564" s="247" t="str">
        <f t="shared" si="215"/>
        <v>-</v>
      </c>
      <c r="BW564" s="232"/>
      <c r="CF564" s="232"/>
    </row>
    <row r="565" spans="1:84" ht="12.75" customHeight="1" x14ac:dyDescent="0.2">
      <c r="A565" s="240"/>
      <c r="B565" s="228">
        <v>542</v>
      </c>
      <c r="C565" s="137"/>
      <c r="D565" s="65"/>
      <c r="E565" s="241" t="str">
        <f>IF(ISBLANK(D565), "", VLOOKUP(D565, Z!$A$2:$C$4127, 3, FALSE))</f>
        <v/>
      </c>
      <c r="F565" s="138"/>
      <c r="G565" s="120"/>
      <c r="H565" s="120"/>
      <c r="I565" s="120"/>
      <c r="J565" s="120"/>
      <c r="K565" s="139"/>
      <c r="L565" s="168"/>
      <c r="M565" s="139"/>
      <c r="N565" s="139"/>
      <c r="O565" s="242">
        <f t="shared" si="191"/>
        <v>0</v>
      </c>
      <c r="P565" s="139"/>
      <c r="Q565" s="242">
        <f t="shared" si="200"/>
        <v>0</v>
      </c>
      <c r="R565" s="242" t="str">
        <f t="shared" si="201"/>
        <v>-</v>
      </c>
      <c r="S565" s="140"/>
      <c r="T565" s="141"/>
      <c r="U565" s="120"/>
      <c r="V565" s="139"/>
      <c r="W565" s="166"/>
      <c r="X565" s="243">
        <f t="shared" si="202"/>
        <v>0</v>
      </c>
      <c r="Y565" s="140"/>
      <c r="Z565" s="141"/>
      <c r="AA565" s="139"/>
      <c r="AB565" s="120"/>
      <c r="AC565" s="139"/>
      <c r="AD565" s="166"/>
      <c r="AE565" s="243">
        <f t="shared" si="203"/>
        <v>0</v>
      </c>
      <c r="AF565" s="142"/>
      <c r="AG565" s="137"/>
      <c r="AH565" s="65"/>
      <c r="AI565" s="241" t="str">
        <f>IF(ISBLANK(AH565), "", VLOOKUP(AH565, Z!$A$2:$C$4127, 3, FALSE))</f>
        <v/>
      </c>
      <c r="AJ565" s="143"/>
      <c r="AK565" s="244">
        <f t="shared" si="204"/>
        <v>0</v>
      </c>
      <c r="AL565" s="232"/>
      <c r="AM565" s="242">
        <f t="shared" si="205"/>
        <v>0</v>
      </c>
      <c r="AN565" s="228">
        <f>15</f>
        <v>15</v>
      </c>
      <c r="AO565" s="228">
        <v>0.75</v>
      </c>
      <c r="AP565" s="242" t="str">
        <f t="shared" si="206"/>
        <v>-</v>
      </c>
      <c r="AQ565" s="242" t="str">
        <f t="shared" si="207"/>
        <v>-</v>
      </c>
      <c r="AR565" s="245" t="str" cm="1">
        <f t="array" ref="AR565">IF($AM$20="A",
IFERROR(INDEX($BZ$33:$CC$35, $BQ565,), "-"),
IFERROR(INDEX(($BZ$26:$CC$28,$BZ$29:$CC$31), $BQ565, , $BR565), "-"))</f>
        <v>-</v>
      </c>
      <c r="AS565" s="245"/>
      <c r="AT565" s="245"/>
      <c r="AU565" s="245"/>
      <c r="AV565" s="246" t="str" cm="1">
        <f t="array" ref="AV565">IF($AM$20="A",
IFERROR(INDEX($CE$33:$CE$35, $BQ565), "-"),
IFERROR(INDEX(($CE$26:$CE$28, $CE$29:$CE$31), $BQ565, , $BR565), "-"))</f>
        <v>-</v>
      </c>
      <c r="AW565" s="242" t="str">
        <f t="shared" si="208"/>
        <v>-</v>
      </c>
      <c r="AX565" s="242" t="str">
        <f t="shared" si="192"/>
        <v>-</v>
      </c>
      <c r="AY565" s="242" t="str">
        <f t="shared" si="192"/>
        <v>-</v>
      </c>
      <c r="AZ565" s="242" t="str">
        <f t="shared" si="192"/>
        <v>-</v>
      </c>
      <c r="BA565" s="242" t="str">
        <f t="shared" si="209"/>
        <v>-</v>
      </c>
      <c r="BB565" s="242" t="str">
        <f t="shared" si="193"/>
        <v>-</v>
      </c>
      <c r="BC565" s="242" t="str">
        <f t="shared" si="193"/>
        <v>-</v>
      </c>
      <c r="BD565" s="242" t="str">
        <f t="shared" si="193"/>
        <v>-</v>
      </c>
      <c r="BE565" s="242" t="str">
        <f t="shared" si="210"/>
        <v>-</v>
      </c>
      <c r="BF565" s="242" t="str">
        <f t="shared" si="194"/>
        <v>-</v>
      </c>
      <c r="BG565" s="242" t="str">
        <f t="shared" si="194"/>
        <v>-</v>
      </c>
      <c r="BH565" s="242" t="str">
        <f t="shared" si="194"/>
        <v>-</v>
      </c>
      <c r="BI565" s="242" t="str">
        <f t="shared" si="211"/>
        <v>-</v>
      </c>
      <c r="BJ565" s="242" t="str">
        <f t="shared" si="195"/>
        <v>-</v>
      </c>
      <c r="BK565" s="242" t="str">
        <f t="shared" si="195"/>
        <v>-</v>
      </c>
      <c r="BL565" s="242" t="str">
        <f t="shared" si="195"/>
        <v>-</v>
      </c>
      <c r="BM565" s="245" t="str" cm="1">
        <f t="array" ref="BM565">IFERROR(INDEX($CD$38:$CD$41, $BT565), "-")</f>
        <v>-</v>
      </c>
      <c r="BN565" s="242" t="str" cm="1">
        <f t="array" ref="BN565">IFERROR(INDEX($CD$38:$CD$41, $BS565), "-")</f>
        <v>-</v>
      </c>
      <c r="BO565" s="242">
        <f t="shared" si="212"/>
        <v>0</v>
      </c>
      <c r="BP565" s="242">
        <f t="shared" si="213"/>
        <v>0</v>
      </c>
      <c r="BQ565" s="247" t="str">
        <f t="shared" si="196"/>
        <v>-</v>
      </c>
      <c r="BR565" s="247" t="str">
        <f t="shared" si="197"/>
        <v>-</v>
      </c>
      <c r="BS565" s="247" t="str">
        <f t="shared" si="198"/>
        <v>-</v>
      </c>
      <c r="BT565" s="247" t="str">
        <f t="shared" si="199"/>
        <v>-</v>
      </c>
      <c r="BU565" s="247">
        <f t="shared" si="214"/>
        <v>0</v>
      </c>
      <c r="BV565" s="247" t="str">
        <f t="shared" si="215"/>
        <v>-</v>
      </c>
      <c r="BW565" s="232"/>
      <c r="CF565" s="232"/>
    </row>
    <row r="566" spans="1:84" ht="12.75" customHeight="1" x14ac:dyDescent="0.2">
      <c r="A566" s="240"/>
      <c r="B566" s="228">
        <v>543</v>
      </c>
      <c r="C566" s="137"/>
      <c r="D566" s="65"/>
      <c r="E566" s="241" t="str">
        <f>IF(ISBLANK(D566), "", VLOOKUP(D566, Z!$A$2:$C$4127, 3, FALSE))</f>
        <v/>
      </c>
      <c r="F566" s="138"/>
      <c r="G566" s="120"/>
      <c r="H566" s="120"/>
      <c r="I566" s="120"/>
      <c r="J566" s="120"/>
      <c r="K566" s="139"/>
      <c r="L566" s="168"/>
      <c r="M566" s="139"/>
      <c r="N566" s="139"/>
      <c r="O566" s="242">
        <f t="shared" si="191"/>
        <v>0</v>
      </c>
      <c r="P566" s="139"/>
      <c r="Q566" s="242">
        <f t="shared" si="200"/>
        <v>0</v>
      </c>
      <c r="R566" s="242" t="str">
        <f t="shared" si="201"/>
        <v>-</v>
      </c>
      <c r="S566" s="140"/>
      <c r="T566" s="141"/>
      <c r="U566" s="120"/>
      <c r="V566" s="139"/>
      <c r="W566" s="166"/>
      <c r="X566" s="243">
        <f t="shared" si="202"/>
        <v>0</v>
      </c>
      <c r="Y566" s="140"/>
      <c r="Z566" s="141"/>
      <c r="AA566" s="139"/>
      <c r="AB566" s="120"/>
      <c r="AC566" s="139"/>
      <c r="AD566" s="166"/>
      <c r="AE566" s="243">
        <f t="shared" si="203"/>
        <v>0</v>
      </c>
      <c r="AF566" s="142"/>
      <c r="AG566" s="137"/>
      <c r="AH566" s="65"/>
      <c r="AI566" s="241" t="str">
        <f>IF(ISBLANK(AH566), "", VLOOKUP(AH566, Z!$A$2:$C$4127, 3, FALSE))</f>
        <v/>
      </c>
      <c r="AJ566" s="143"/>
      <c r="AK566" s="244">
        <f t="shared" si="204"/>
        <v>0</v>
      </c>
      <c r="AL566" s="232"/>
      <c r="AM566" s="242">
        <f t="shared" si="205"/>
        <v>0</v>
      </c>
      <c r="AN566" s="228">
        <f>15</f>
        <v>15</v>
      </c>
      <c r="AO566" s="228">
        <v>0.75</v>
      </c>
      <c r="AP566" s="242" t="str">
        <f t="shared" si="206"/>
        <v>-</v>
      </c>
      <c r="AQ566" s="242" t="str">
        <f t="shared" si="207"/>
        <v>-</v>
      </c>
      <c r="AR566" s="245" t="str" cm="1">
        <f t="array" ref="AR566">IF($AM$20="A",
IFERROR(INDEX($BZ$33:$CC$35, $BQ566,), "-"),
IFERROR(INDEX(($BZ$26:$CC$28,$BZ$29:$CC$31), $BQ566, , $BR566), "-"))</f>
        <v>-</v>
      </c>
      <c r="AS566" s="245"/>
      <c r="AT566" s="245"/>
      <c r="AU566" s="245"/>
      <c r="AV566" s="246" t="str" cm="1">
        <f t="array" ref="AV566">IF($AM$20="A",
IFERROR(INDEX($CE$33:$CE$35, $BQ566), "-"),
IFERROR(INDEX(($CE$26:$CE$28, $CE$29:$CE$31), $BQ566, , $BR566), "-"))</f>
        <v>-</v>
      </c>
      <c r="AW566" s="242" t="str">
        <f t="shared" si="208"/>
        <v>-</v>
      </c>
      <c r="AX566" s="242" t="str">
        <f t="shared" si="192"/>
        <v>-</v>
      </c>
      <c r="AY566" s="242" t="str">
        <f t="shared" si="192"/>
        <v>-</v>
      </c>
      <c r="AZ566" s="242" t="str">
        <f t="shared" si="192"/>
        <v>-</v>
      </c>
      <c r="BA566" s="242" t="str">
        <f t="shared" si="209"/>
        <v>-</v>
      </c>
      <c r="BB566" s="242" t="str">
        <f t="shared" si="193"/>
        <v>-</v>
      </c>
      <c r="BC566" s="242" t="str">
        <f t="shared" si="193"/>
        <v>-</v>
      </c>
      <c r="BD566" s="242" t="str">
        <f t="shared" si="193"/>
        <v>-</v>
      </c>
      <c r="BE566" s="242" t="str">
        <f t="shared" si="210"/>
        <v>-</v>
      </c>
      <c r="BF566" s="242" t="str">
        <f t="shared" si="194"/>
        <v>-</v>
      </c>
      <c r="BG566" s="242" t="str">
        <f t="shared" si="194"/>
        <v>-</v>
      </c>
      <c r="BH566" s="242" t="str">
        <f t="shared" si="194"/>
        <v>-</v>
      </c>
      <c r="BI566" s="242" t="str">
        <f t="shared" si="211"/>
        <v>-</v>
      </c>
      <c r="BJ566" s="242" t="str">
        <f t="shared" si="195"/>
        <v>-</v>
      </c>
      <c r="BK566" s="242" t="str">
        <f t="shared" si="195"/>
        <v>-</v>
      </c>
      <c r="BL566" s="242" t="str">
        <f t="shared" si="195"/>
        <v>-</v>
      </c>
      <c r="BM566" s="245" t="str" cm="1">
        <f t="array" ref="BM566">IFERROR(INDEX($CD$38:$CD$41, $BT566), "-")</f>
        <v>-</v>
      </c>
      <c r="BN566" s="242" t="str" cm="1">
        <f t="array" ref="BN566">IFERROR(INDEX($CD$38:$CD$41, $BS566), "-")</f>
        <v>-</v>
      </c>
      <c r="BO566" s="242">
        <f t="shared" si="212"/>
        <v>0</v>
      </c>
      <c r="BP566" s="242">
        <f t="shared" si="213"/>
        <v>0</v>
      </c>
      <c r="BQ566" s="247" t="str">
        <f t="shared" si="196"/>
        <v>-</v>
      </c>
      <c r="BR566" s="247" t="str">
        <f t="shared" si="197"/>
        <v>-</v>
      </c>
      <c r="BS566" s="247" t="str">
        <f t="shared" si="198"/>
        <v>-</v>
      </c>
      <c r="BT566" s="247" t="str">
        <f t="shared" si="199"/>
        <v>-</v>
      </c>
      <c r="BU566" s="247">
        <f t="shared" si="214"/>
        <v>0</v>
      </c>
      <c r="BV566" s="247" t="str">
        <f t="shared" si="215"/>
        <v>-</v>
      </c>
      <c r="BW566" s="232"/>
      <c r="CF566" s="232"/>
    </row>
    <row r="567" spans="1:84" ht="12.75" customHeight="1" x14ac:dyDescent="0.2">
      <c r="A567" s="240"/>
      <c r="B567" s="228">
        <v>544</v>
      </c>
      <c r="C567" s="137"/>
      <c r="D567" s="65"/>
      <c r="E567" s="241" t="str">
        <f>IF(ISBLANK(D567), "", VLOOKUP(D567, Z!$A$2:$C$4127, 3, FALSE))</f>
        <v/>
      </c>
      <c r="F567" s="138"/>
      <c r="G567" s="120"/>
      <c r="H567" s="120"/>
      <c r="I567" s="120"/>
      <c r="J567" s="120"/>
      <c r="K567" s="139"/>
      <c r="L567" s="168"/>
      <c r="M567" s="139"/>
      <c r="N567" s="139"/>
      <c r="O567" s="242">
        <f t="shared" si="191"/>
        <v>0</v>
      </c>
      <c r="P567" s="139"/>
      <c r="Q567" s="242">
        <f t="shared" si="200"/>
        <v>0</v>
      </c>
      <c r="R567" s="242" t="str">
        <f t="shared" si="201"/>
        <v>-</v>
      </c>
      <c r="S567" s="140"/>
      <c r="T567" s="141"/>
      <c r="U567" s="120"/>
      <c r="V567" s="139"/>
      <c r="W567" s="166"/>
      <c r="X567" s="243">
        <f t="shared" si="202"/>
        <v>0</v>
      </c>
      <c r="Y567" s="140"/>
      <c r="Z567" s="141"/>
      <c r="AA567" s="139"/>
      <c r="AB567" s="120"/>
      <c r="AC567" s="139"/>
      <c r="AD567" s="166"/>
      <c r="AE567" s="243">
        <f t="shared" si="203"/>
        <v>0</v>
      </c>
      <c r="AF567" s="142"/>
      <c r="AG567" s="137"/>
      <c r="AH567" s="65"/>
      <c r="AI567" s="241" t="str">
        <f>IF(ISBLANK(AH567), "", VLOOKUP(AH567, Z!$A$2:$C$4127, 3, FALSE))</f>
        <v/>
      </c>
      <c r="AJ567" s="143"/>
      <c r="AK567" s="244">
        <f t="shared" si="204"/>
        <v>0</v>
      </c>
      <c r="AL567" s="232"/>
      <c r="AM567" s="242">
        <f t="shared" si="205"/>
        <v>0</v>
      </c>
      <c r="AN567" s="228">
        <f>15</f>
        <v>15</v>
      </c>
      <c r="AO567" s="228">
        <v>0.75</v>
      </c>
      <c r="AP567" s="242" t="str">
        <f t="shared" si="206"/>
        <v>-</v>
      </c>
      <c r="AQ567" s="242" t="str">
        <f t="shared" si="207"/>
        <v>-</v>
      </c>
      <c r="AR567" s="245" t="str" cm="1">
        <f t="array" ref="AR567">IF($AM$20="A",
IFERROR(INDEX($BZ$33:$CC$35, $BQ567,), "-"),
IFERROR(INDEX(($BZ$26:$CC$28,$BZ$29:$CC$31), $BQ567, , $BR567), "-"))</f>
        <v>-</v>
      </c>
      <c r="AS567" s="245"/>
      <c r="AT567" s="245"/>
      <c r="AU567" s="245"/>
      <c r="AV567" s="246" t="str" cm="1">
        <f t="array" ref="AV567">IF($AM$20="A",
IFERROR(INDEX($CE$33:$CE$35, $BQ567), "-"),
IFERROR(INDEX(($CE$26:$CE$28, $CE$29:$CE$31), $BQ567, , $BR567), "-"))</f>
        <v>-</v>
      </c>
      <c r="AW567" s="242" t="str">
        <f t="shared" si="208"/>
        <v>-</v>
      </c>
      <c r="AX567" s="242" t="str">
        <f t="shared" si="192"/>
        <v>-</v>
      </c>
      <c r="AY567" s="242" t="str">
        <f t="shared" si="192"/>
        <v>-</v>
      </c>
      <c r="AZ567" s="242" t="str">
        <f t="shared" si="192"/>
        <v>-</v>
      </c>
      <c r="BA567" s="242" t="str">
        <f t="shared" si="209"/>
        <v>-</v>
      </c>
      <c r="BB567" s="242" t="str">
        <f t="shared" si="193"/>
        <v>-</v>
      </c>
      <c r="BC567" s="242" t="str">
        <f t="shared" si="193"/>
        <v>-</v>
      </c>
      <c r="BD567" s="242" t="str">
        <f t="shared" si="193"/>
        <v>-</v>
      </c>
      <c r="BE567" s="242" t="str">
        <f t="shared" si="210"/>
        <v>-</v>
      </c>
      <c r="BF567" s="242" t="str">
        <f t="shared" si="194"/>
        <v>-</v>
      </c>
      <c r="BG567" s="242" t="str">
        <f t="shared" si="194"/>
        <v>-</v>
      </c>
      <c r="BH567" s="242" t="str">
        <f t="shared" si="194"/>
        <v>-</v>
      </c>
      <c r="BI567" s="242" t="str">
        <f t="shared" si="211"/>
        <v>-</v>
      </c>
      <c r="BJ567" s="242" t="str">
        <f t="shared" si="195"/>
        <v>-</v>
      </c>
      <c r="BK567" s="242" t="str">
        <f t="shared" si="195"/>
        <v>-</v>
      </c>
      <c r="BL567" s="242" t="str">
        <f t="shared" si="195"/>
        <v>-</v>
      </c>
      <c r="BM567" s="245" t="str" cm="1">
        <f t="array" ref="BM567">IFERROR(INDEX($CD$38:$CD$41, $BT567), "-")</f>
        <v>-</v>
      </c>
      <c r="BN567" s="242" t="str" cm="1">
        <f t="array" ref="BN567">IFERROR(INDEX($CD$38:$CD$41, $BS567), "-")</f>
        <v>-</v>
      </c>
      <c r="BO567" s="242">
        <f t="shared" si="212"/>
        <v>0</v>
      </c>
      <c r="BP567" s="242">
        <f t="shared" si="213"/>
        <v>0</v>
      </c>
      <c r="BQ567" s="247" t="str">
        <f t="shared" si="196"/>
        <v>-</v>
      </c>
      <c r="BR567" s="247" t="str">
        <f t="shared" si="197"/>
        <v>-</v>
      </c>
      <c r="BS567" s="247" t="str">
        <f t="shared" si="198"/>
        <v>-</v>
      </c>
      <c r="BT567" s="247" t="str">
        <f t="shared" si="199"/>
        <v>-</v>
      </c>
      <c r="BU567" s="247">
        <f t="shared" si="214"/>
        <v>0</v>
      </c>
      <c r="BV567" s="247" t="str">
        <f t="shared" si="215"/>
        <v>-</v>
      </c>
      <c r="BW567" s="232"/>
      <c r="CF567" s="232"/>
    </row>
    <row r="568" spans="1:84" ht="12.75" customHeight="1" x14ac:dyDescent="0.2">
      <c r="A568" s="240"/>
      <c r="B568" s="228">
        <v>545</v>
      </c>
      <c r="C568" s="137"/>
      <c r="D568" s="65"/>
      <c r="E568" s="241" t="str">
        <f>IF(ISBLANK(D568), "", VLOOKUP(D568, Z!$A$2:$C$4127, 3, FALSE))</f>
        <v/>
      </c>
      <c r="F568" s="138"/>
      <c r="G568" s="120"/>
      <c r="H568" s="120"/>
      <c r="I568" s="120"/>
      <c r="J568" s="120"/>
      <c r="K568" s="139"/>
      <c r="L568" s="168"/>
      <c r="M568" s="139"/>
      <c r="N568" s="139"/>
      <c r="O568" s="242">
        <f t="shared" si="191"/>
        <v>0</v>
      </c>
      <c r="P568" s="139"/>
      <c r="Q568" s="242">
        <f t="shared" si="200"/>
        <v>0</v>
      </c>
      <c r="R568" s="242" t="str">
        <f t="shared" si="201"/>
        <v>-</v>
      </c>
      <c r="S568" s="140"/>
      <c r="T568" s="141"/>
      <c r="U568" s="120"/>
      <c r="V568" s="139"/>
      <c r="W568" s="166"/>
      <c r="X568" s="243">
        <f t="shared" si="202"/>
        <v>0</v>
      </c>
      <c r="Y568" s="140"/>
      <c r="Z568" s="141"/>
      <c r="AA568" s="139"/>
      <c r="AB568" s="120"/>
      <c r="AC568" s="139"/>
      <c r="AD568" s="166"/>
      <c r="AE568" s="243">
        <f t="shared" si="203"/>
        <v>0</v>
      </c>
      <c r="AF568" s="142"/>
      <c r="AG568" s="137"/>
      <c r="AH568" s="65"/>
      <c r="AI568" s="241" t="str">
        <f>IF(ISBLANK(AH568), "", VLOOKUP(AH568, Z!$A$2:$C$4127, 3, FALSE))</f>
        <v/>
      </c>
      <c r="AJ568" s="143"/>
      <c r="AK568" s="244">
        <f t="shared" si="204"/>
        <v>0</v>
      </c>
      <c r="AL568" s="232"/>
      <c r="AM568" s="242">
        <f t="shared" si="205"/>
        <v>0</v>
      </c>
      <c r="AN568" s="228">
        <f>15</f>
        <v>15</v>
      </c>
      <c r="AO568" s="228">
        <v>0.75</v>
      </c>
      <c r="AP568" s="242" t="str">
        <f t="shared" si="206"/>
        <v>-</v>
      </c>
      <c r="AQ568" s="242" t="str">
        <f t="shared" si="207"/>
        <v>-</v>
      </c>
      <c r="AR568" s="245" t="str" cm="1">
        <f t="array" ref="AR568">IF($AM$20="A",
IFERROR(INDEX($BZ$33:$CC$35, $BQ568,), "-"),
IFERROR(INDEX(($BZ$26:$CC$28,$BZ$29:$CC$31), $BQ568, , $BR568), "-"))</f>
        <v>-</v>
      </c>
      <c r="AS568" s="245"/>
      <c r="AT568" s="245"/>
      <c r="AU568" s="245"/>
      <c r="AV568" s="246" t="str" cm="1">
        <f t="array" ref="AV568">IF($AM$20="A",
IFERROR(INDEX($CE$33:$CE$35, $BQ568), "-"),
IFERROR(INDEX(($CE$26:$CE$28, $CE$29:$CE$31), $BQ568, , $BR568), "-"))</f>
        <v>-</v>
      </c>
      <c r="AW568" s="242" t="str">
        <f t="shared" si="208"/>
        <v>-</v>
      </c>
      <c r="AX568" s="242" t="str">
        <f t="shared" si="192"/>
        <v>-</v>
      </c>
      <c r="AY568" s="242" t="str">
        <f t="shared" si="192"/>
        <v>-</v>
      </c>
      <c r="AZ568" s="242" t="str">
        <f t="shared" si="192"/>
        <v>-</v>
      </c>
      <c r="BA568" s="242" t="str">
        <f t="shared" si="209"/>
        <v>-</v>
      </c>
      <c r="BB568" s="242" t="str">
        <f t="shared" si="193"/>
        <v>-</v>
      </c>
      <c r="BC568" s="242" t="str">
        <f t="shared" si="193"/>
        <v>-</v>
      </c>
      <c r="BD568" s="242" t="str">
        <f t="shared" si="193"/>
        <v>-</v>
      </c>
      <c r="BE568" s="242" t="str">
        <f t="shared" si="210"/>
        <v>-</v>
      </c>
      <c r="BF568" s="242" t="str">
        <f t="shared" si="194"/>
        <v>-</v>
      </c>
      <c r="BG568" s="242" t="str">
        <f t="shared" si="194"/>
        <v>-</v>
      </c>
      <c r="BH568" s="242" t="str">
        <f t="shared" si="194"/>
        <v>-</v>
      </c>
      <c r="BI568" s="242" t="str">
        <f t="shared" si="211"/>
        <v>-</v>
      </c>
      <c r="BJ568" s="242" t="str">
        <f t="shared" si="195"/>
        <v>-</v>
      </c>
      <c r="BK568" s="242" t="str">
        <f t="shared" si="195"/>
        <v>-</v>
      </c>
      <c r="BL568" s="242" t="str">
        <f t="shared" si="195"/>
        <v>-</v>
      </c>
      <c r="BM568" s="245" t="str" cm="1">
        <f t="array" ref="BM568">IFERROR(INDEX($CD$38:$CD$41, $BT568), "-")</f>
        <v>-</v>
      </c>
      <c r="BN568" s="242" t="str" cm="1">
        <f t="array" ref="BN568">IFERROR(INDEX($CD$38:$CD$41, $BS568), "-")</f>
        <v>-</v>
      </c>
      <c r="BO568" s="242">
        <f t="shared" si="212"/>
        <v>0</v>
      </c>
      <c r="BP568" s="242">
        <f t="shared" si="213"/>
        <v>0</v>
      </c>
      <c r="BQ568" s="247" t="str">
        <f t="shared" si="196"/>
        <v>-</v>
      </c>
      <c r="BR568" s="247" t="str">
        <f t="shared" si="197"/>
        <v>-</v>
      </c>
      <c r="BS568" s="247" t="str">
        <f t="shared" si="198"/>
        <v>-</v>
      </c>
      <c r="BT568" s="247" t="str">
        <f t="shared" si="199"/>
        <v>-</v>
      </c>
      <c r="BU568" s="247">
        <f t="shared" si="214"/>
        <v>0</v>
      </c>
      <c r="BV568" s="247" t="str">
        <f t="shared" si="215"/>
        <v>-</v>
      </c>
      <c r="BW568" s="232"/>
      <c r="CF568" s="232"/>
    </row>
    <row r="569" spans="1:84" ht="12.75" customHeight="1" x14ac:dyDescent="0.2">
      <c r="A569" s="240"/>
      <c r="B569" s="228">
        <v>546</v>
      </c>
      <c r="C569" s="137"/>
      <c r="D569" s="65"/>
      <c r="E569" s="241" t="str">
        <f>IF(ISBLANK(D569), "", VLOOKUP(D569, Z!$A$2:$C$4127, 3, FALSE))</f>
        <v/>
      </c>
      <c r="F569" s="138"/>
      <c r="G569" s="120"/>
      <c r="H569" s="120"/>
      <c r="I569" s="120"/>
      <c r="J569" s="120"/>
      <c r="K569" s="139"/>
      <c r="L569" s="168"/>
      <c r="M569" s="139"/>
      <c r="N569" s="139"/>
      <c r="O569" s="242">
        <f t="shared" si="191"/>
        <v>0</v>
      </c>
      <c r="P569" s="139"/>
      <c r="Q569" s="242">
        <f t="shared" si="200"/>
        <v>0</v>
      </c>
      <c r="R569" s="242" t="str">
        <f t="shared" si="201"/>
        <v>-</v>
      </c>
      <c r="S569" s="140"/>
      <c r="T569" s="141"/>
      <c r="U569" s="120"/>
      <c r="V569" s="139"/>
      <c r="W569" s="166"/>
      <c r="X569" s="243">
        <f t="shared" si="202"/>
        <v>0</v>
      </c>
      <c r="Y569" s="140"/>
      <c r="Z569" s="141"/>
      <c r="AA569" s="139"/>
      <c r="AB569" s="120"/>
      <c r="AC569" s="139"/>
      <c r="AD569" s="166"/>
      <c r="AE569" s="243">
        <f t="shared" si="203"/>
        <v>0</v>
      </c>
      <c r="AF569" s="142"/>
      <c r="AG569" s="137"/>
      <c r="AH569" s="65"/>
      <c r="AI569" s="241" t="str">
        <f>IF(ISBLANK(AH569), "", VLOOKUP(AH569, Z!$A$2:$C$4127, 3, FALSE))</f>
        <v/>
      </c>
      <c r="AJ569" s="143"/>
      <c r="AK569" s="244">
        <f t="shared" si="204"/>
        <v>0</v>
      </c>
      <c r="AL569" s="232"/>
      <c r="AM569" s="242">
        <f t="shared" si="205"/>
        <v>0</v>
      </c>
      <c r="AN569" s="228">
        <f>15</f>
        <v>15</v>
      </c>
      <c r="AO569" s="228">
        <v>0.75</v>
      </c>
      <c r="AP569" s="242" t="str">
        <f t="shared" si="206"/>
        <v>-</v>
      </c>
      <c r="AQ569" s="242" t="str">
        <f t="shared" si="207"/>
        <v>-</v>
      </c>
      <c r="AR569" s="245" t="str" cm="1">
        <f t="array" ref="AR569">IF($AM$20="A",
IFERROR(INDEX($BZ$33:$CC$35, $BQ569,), "-"),
IFERROR(INDEX(($BZ$26:$CC$28,$BZ$29:$CC$31), $BQ569, , $BR569), "-"))</f>
        <v>-</v>
      </c>
      <c r="AS569" s="245"/>
      <c r="AT569" s="245"/>
      <c r="AU569" s="245"/>
      <c r="AV569" s="246" t="str" cm="1">
        <f t="array" ref="AV569">IF($AM$20="A",
IFERROR(INDEX($CE$33:$CE$35, $BQ569), "-"),
IFERROR(INDEX(($CE$26:$CE$28, $CE$29:$CE$31), $BQ569, , $BR569), "-"))</f>
        <v>-</v>
      </c>
      <c r="AW569" s="242" t="str">
        <f t="shared" si="208"/>
        <v>-</v>
      </c>
      <c r="AX569" s="242" t="str">
        <f t="shared" si="192"/>
        <v>-</v>
      </c>
      <c r="AY569" s="242" t="str">
        <f t="shared" si="192"/>
        <v>-</v>
      </c>
      <c r="AZ569" s="242" t="str">
        <f t="shared" si="192"/>
        <v>-</v>
      </c>
      <c r="BA569" s="242" t="str">
        <f t="shared" si="209"/>
        <v>-</v>
      </c>
      <c r="BB569" s="242" t="str">
        <f t="shared" si="193"/>
        <v>-</v>
      </c>
      <c r="BC569" s="242" t="str">
        <f t="shared" si="193"/>
        <v>-</v>
      </c>
      <c r="BD569" s="242" t="str">
        <f t="shared" si="193"/>
        <v>-</v>
      </c>
      <c r="BE569" s="242" t="str">
        <f t="shared" si="210"/>
        <v>-</v>
      </c>
      <c r="BF569" s="242" t="str">
        <f t="shared" si="194"/>
        <v>-</v>
      </c>
      <c r="BG569" s="242" t="str">
        <f t="shared" si="194"/>
        <v>-</v>
      </c>
      <c r="BH569" s="242" t="str">
        <f t="shared" si="194"/>
        <v>-</v>
      </c>
      <c r="BI569" s="242" t="str">
        <f t="shared" si="211"/>
        <v>-</v>
      </c>
      <c r="BJ569" s="242" t="str">
        <f t="shared" si="195"/>
        <v>-</v>
      </c>
      <c r="BK569" s="242" t="str">
        <f t="shared" si="195"/>
        <v>-</v>
      </c>
      <c r="BL569" s="242" t="str">
        <f t="shared" si="195"/>
        <v>-</v>
      </c>
      <c r="BM569" s="245" t="str" cm="1">
        <f t="array" ref="BM569">IFERROR(INDEX($CD$38:$CD$41, $BT569), "-")</f>
        <v>-</v>
      </c>
      <c r="BN569" s="242" t="str" cm="1">
        <f t="array" ref="BN569">IFERROR(INDEX($CD$38:$CD$41, $BS569), "-")</f>
        <v>-</v>
      </c>
      <c r="BO569" s="242">
        <f t="shared" si="212"/>
        <v>0</v>
      </c>
      <c r="BP569" s="242">
        <f t="shared" si="213"/>
        <v>0</v>
      </c>
      <c r="BQ569" s="247" t="str">
        <f t="shared" si="196"/>
        <v>-</v>
      </c>
      <c r="BR569" s="247" t="str">
        <f t="shared" si="197"/>
        <v>-</v>
      </c>
      <c r="BS569" s="247" t="str">
        <f t="shared" si="198"/>
        <v>-</v>
      </c>
      <c r="BT569" s="247" t="str">
        <f t="shared" si="199"/>
        <v>-</v>
      </c>
      <c r="BU569" s="247">
        <f t="shared" si="214"/>
        <v>0</v>
      </c>
      <c r="BV569" s="247" t="str">
        <f t="shared" si="215"/>
        <v>-</v>
      </c>
      <c r="BW569" s="232"/>
      <c r="CF569" s="232"/>
    </row>
    <row r="570" spans="1:84" ht="12.75" customHeight="1" x14ac:dyDescent="0.2">
      <c r="A570" s="240"/>
      <c r="B570" s="228">
        <v>547</v>
      </c>
      <c r="C570" s="137"/>
      <c r="D570" s="65"/>
      <c r="E570" s="241" t="str">
        <f>IF(ISBLANK(D570), "", VLOOKUP(D570, Z!$A$2:$C$4127, 3, FALSE))</f>
        <v/>
      </c>
      <c r="F570" s="138"/>
      <c r="G570" s="120"/>
      <c r="H570" s="120"/>
      <c r="I570" s="120"/>
      <c r="J570" s="120"/>
      <c r="K570" s="139"/>
      <c r="L570" s="168"/>
      <c r="M570" s="139"/>
      <c r="N570" s="139"/>
      <c r="O570" s="242">
        <f t="shared" si="191"/>
        <v>0</v>
      </c>
      <c r="P570" s="139"/>
      <c r="Q570" s="242">
        <f t="shared" si="200"/>
        <v>0</v>
      </c>
      <c r="R570" s="242" t="str">
        <f t="shared" si="201"/>
        <v>-</v>
      </c>
      <c r="S570" s="140"/>
      <c r="T570" s="141"/>
      <c r="U570" s="120"/>
      <c r="V570" s="139"/>
      <c r="W570" s="166"/>
      <c r="X570" s="243">
        <f t="shared" si="202"/>
        <v>0</v>
      </c>
      <c r="Y570" s="140"/>
      <c r="Z570" s="141"/>
      <c r="AA570" s="139"/>
      <c r="AB570" s="120"/>
      <c r="AC570" s="139"/>
      <c r="AD570" s="166"/>
      <c r="AE570" s="243">
        <f t="shared" si="203"/>
        <v>0</v>
      </c>
      <c r="AF570" s="142"/>
      <c r="AG570" s="137"/>
      <c r="AH570" s="65"/>
      <c r="AI570" s="241" t="str">
        <f>IF(ISBLANK(AH570), "", VLOOKUP(AH570, Z!$A$2:$C$4127, 3, FALSE))</f>
        <v/>
      </c>
      <c r="AJ570" s="143"/>
      <c r="AK570" s="244">
        <f t="shared" si="204"/>
        <v>0</v>
      </c>
      <c r="AL570" s="232"/>
      <c r="AM570" s="242">
        <f t="shared" si="205"/>
        <v>0</v>
      </c>
      <c r="AN570" s="228">
        <f>15</f>
        <v>15</v>
      </c>
      <c r="AO570" s="228">
        <v>0.75</v>
      </c>
      <c r="AP570" s="242" t="str">
        <f t="shared" si="206"/>
        <v>-</v>
      </c>
      <c r="AQ570" s="242" t="str">
        <f t="shared" si="207"/>
        <v>-</v>
      </c>
      <c r="AR570" s="245" t="str" cm="1">
        <f t="array" ref="AR570">IF($AM$20="A",
IFERROR(INDEX($BZ$33:$CC$35, $BQ570,), "-"),
IFERROR(INDEX(($BZ$26:$CC$28,$BZ$29:$CC$31), $BQ570, , $BR570), "-"))</f>
        <v>-</v>
      </c>
      <c r="AS570" s="245"/>
      <c r="AT570" s="245"/>
      <c r="AU570" s="245"/>
      <c r="AV570" s="246" t="str" cm="1">
        <f t="array" ref="AV570">IF($AM$20="A",
IFERROR(INDEX($CE$33:$CE$35, $BQ570), "-"),
IFERROR(INDEX(($CE$26:$CE$28, $CE$29:$CE$31), $BQ570, , $BR570), "-"))</f>
        <v>-</v>
      </c>
      <c r="AW570" s="242" t="str">
        <f t="shared" si="208"/>
        <v>-</v>
      </c>
      <c r="AX570" s="242" t="str">
        <f t="shared" si="192"/>
        <v>-</v>
      </c>
      <c r="AY570" s="242" t="str">
        <f t="shared" si="192"/>
        <v>-</v>
      </c>
      <c r="AZ570" s="242" t="str">
        <f t="shared" si="192"/>
        <v>-</v>
      </c>
      <c r="BA570" s="242" t="str">
        <f t="shared" si="209"/>
        <v>-</v>
      </c>
      <c r="BB570" s="242" t="str">
        <f t="shared" si="193"/>
        <v>-</v>
      </c>
      <c r="BC570" s="242" t="str">
        <f t="shared" si="193"/>
        <v>-</v>
      </c>
      <c r="BD570" s="242" t="str">
        <f t="shared" si="193"/>
        <v>-</v>
      </c>
      <c r="BE570" s="242" t="str">
        <f t="shared" si="210"/>
        <v>-</v>
      </c>
      <c r="BF570" s="242" t="str">
        <f t="shared" si="194"/>
        <v>-</v>
      </c>
      <c r="BG570" s="242" t="str">
        <f t="shared" si="194"/>
        <v>-</v>
      </c>
      <c r="BH570" s="242" t="str">
        <f t="shared" si="194"/>
        <v>-</v>
      </c>
      <c r="BI570" s="242" t="str">
        <f t="shared" si="211"/>
        <v>-</v>
      </c>
      <c r="BJ570" s="242" t="str">
        <f t="shared" si="195"/>
        <v>-</v>
      </c>
      <c r="BK570" s="242" t="str">
        <f t="shared" si="195"/>
        <v>-</v>
      </c>
      <c r="BL570" s="242" t="str">
        <f t="shared" si="195"/>
        <v>-</v>
      </c>
      <c r="BM570" s="245" t="str" cm="1">
        <f t="array" ref="BM570">IFERROR(INDEX($CD$38:$CD$41, $BT570), "-")</f>
        <v>-</v>
      </c>
      <c r="BN570" s="242" t="str" cm="1">
        <f t="array" ref="BN570">IFERROR(INDEX($CD$38:$CD$41, $BS570), "-")</f>
        <v>-</v>
      </c>
      <c r="BO570" s="242">
        <f t="shared" si="212"/>
        <v>0</v>
      </c>
      <c r="BP570" s="242">
        <f t="shared" si="213"/>
        <v>0</v>
      </c>
      <c r="BQ570" s="247" t="str">
        <f t="shared" si="196"/>
        <v>-</v>
      </c>
      <c r="BR570" s="247" t="str">
        <f t="shared" si="197"/>
        <v>-</v>
      </c>
      <c r="BS570" s="247" t="str">
        <f t="shared" si="198"/>
        <v>-</v>
      </c>
      <c r="BT570" s="247" t="str">
        <f t="shared" si="199"/>
        <v>-</v>
      </c>
      <c r="BU570" s="247">
        <f t="shared" si="214"/>
        <v>0</v>
      </c>
      <c r="BV570" s="247" t="str">
        <f t="shared" si="215"/>
        <v>-</v>
      </c>
      <c r="BW570" s="232"/>
      <c r="CF570" s="232"/>
    </row>
    <row r="571" spans="1:84" ht="12.75" customHeight="1" x14ac:dyDescent="0.2">
      <c r="A571" s="240"/>
      <c r="B571" s="228">
        <v>548</v>
      </c>
      <c r="C571" s="137"/>
      <c r="D571" s="65"/>
      <c r="E571" s="241" t="str">
        <f>IF(ISBLANK(D571), "", VLOOKUP(D571, Z!$A$2:$C$4127, 3, FALSE))</f>
        <v/>
      </c>
      <c r="F571" s="138"/>
      <c r="G571" s="120"/>
      <c r="H571" s="120"/>
      <c r="I571" s="120"/>
      <c r="J571" s="120"/>
      <c r="K571" s="139"/>
      <c r="L571" s="168"/>
      <c r="M571" s="139"/>
      <c r="N571" s="139"/>
      <c r="O571" s="242">
        <f t="shared" si="191"/>
        <v>0</v>
      </c>
      <c r="P571" s="139"/>
      <c r="Q571" s="242">
        <f t="shared" si="200"/>
        <v>0</v>
      </c>
      <c r="R571" s="242" t="str">
        <f t="shared" si="201"/>
        <v>-</v>
      </c>
      <c r="S571" s="140"/>
      <c r="T571" s="141"/>
      <c r="U571" s="120"/>
      <c r="V571" s="139"/>
      <c r="W571" s="166"/>
      <c r="X571" s="243">
        <f t="shared" si="202"/>
        <v>0</v>
      </c>
      <c r="Y571" s="140"/>
      <c r="Z571" s="141"/>
      <c r="AA571" s="139"/>
      <c r="AB571" s="120"/>
      <c r="AC571" s="139"/>
      <c r="AD571" s="166"/>
      <c r="AE571" s="243">
        <f t="shared" si="203"/>
        <v>0</v>
      </c>
      <c r="AF571" s="142"/>
      <c r="AG571" s="137"/>
      <c r="AH571" s="65"/>
      <c r="AI571" s="241" t="str">
        <f>IF(ISBLANK(AH571), "", VLOOKUP(AH571, Z!$A$2:$C$4127, 3, FALSE))</f>
        <v/>
      </c>
      <c r="AJ571" s="143"/>
      <c r="AK571" s="244">
        <f t="shared" si="204"/>
        <v>0</v>
      </c>
      <c r="AL571" s="232"/>
      <c r="AM571" s="242">
        <f t="shared" si="205"/>
        <v>0</v>
      </c>
      <c r="AN571" s="228">
        <f>15</f>
        <v>15</v>
      </c>
      <c r="AO571" s="228">
        <v>0.75</v>
      </c>
      <c r="AP571" s="242" t="str">
        <f t="shared" si="206"/>
        <v>-</v>
      </c>
      <c r="AQ571" s="242" t="str">
        <f t="shared" si="207"/>
        <v>-</v>
      </c>
      <c r="AR571" s="245" t="str" cm="1">
        <f t="array" ref="AR571">IF($AM$20="A",
IFERROR(INDEX($BZ$33:$CC$35, $BQ571,), "-"),
IFERROR(INDEX(($BZ$26:$CC$28,$BZ$29:$CC$31), $BQ571, , $BR571), "-"))</f>
        <v>-</v>
      </c>
      <c r="AS571" s="245"/>
      <c r="AT571" s="245"/>
      <c r="AU571" s="245"/>
      <c r="AV571" s="246" t="str" cm="1">
        <f t="array" ref="AV571">IF($AM$20="A",
IFERROR(INDEX($CE$33:$CE$35, $BQ571), "-"),
IFERROR(INDEX(($CE$26:$CE$28, $CE$29:$CE$31), $BQ571, , $BR571), "-"))</f>
        <v>-</v>
      </c>
      <c r="AW571" s="242" t="str">
        <f t="shared" si="208"/>
        <v>-</v>
      </c>
      <c r="AX571" s="242" t="str">
        <f t="shared" si="192"/>
        <v>-</v>
      </c>
      <c r="AY571" s="242" t="str">
        <f t="shared" si="192"/>
        <v>-</v>
      </c>
      <c r="AZ571" s="242" t="str">
        <f t="shared" si="192"/>
        <v>-</v>
      </c>
      <c r="BA571" s="242" t="str">
        <f t="shared" si="209"/>
        <v>-</v>
      </c>
      <c r="BB571" s="242" t="str">
        <f t="shared" si="193"/>
        <v>-</v>
      </c>
      <c r="BC571" s="242" t="str">
        <f t="shared" si="193"/>
        <v>-</v>
      </c>
      <c r="BD571" s="242" t="str">
        <f t="shared" si="193"/>
        <v>-</v>
      </c>
      <c r="BE571" s="242" t="str">
        <f t="shared" si="210"/>
        <v>-</v>
      </c>
      <c r="BF571" s="242" t="str">
        <f t="shared" si="194"/>
        <v>-</v>
      </c>
      <c r="BG571" s="242" t="str">
        <f t="shared" si="194"/>
        <v>-</v>
      </c>
      <c r="BH571" s="242" t="str">
        <f t="shared" si="194"/>
        <v>-</v>
      </c>
      <c r="BI571" s="242" t="str">
        <f t="shared" si="211"/>
        <v>-</v>
      </c>
      <c r="BJ571" s="242" t="str">
        <f t="shared" si="195"/>
        <v>-</v>
      </c>
      <c r="BK571" s="242" t="str">
        <f t="shared" si="195"/>
        <v>-</v>
      </c>
      <c r="BL571" s="242" t="str">
        <f t="shared" si="195"/>
        <v>-</v>
      </c>
      <c r="BM571" s="245" t="str" cm="1">
        <f t="array" ref="BM571">IFERROR(INDEX($CD$38:$CD$41, $BT571), "-")</f>
        <v>-</v>
      </c>
      <c r="BN571" s="242" t="str" cm="1">
        <f t="array" ref="BN571">IFERROR(INDEX($CD$38:$CD$41, $BS571), "-")</f>
        <v>-</v>
      </c>
      <c r="BO571" s="242">
        <f t="shared" si="212"/>
        <v>0</v>
      </c>
      <c r="BP571" s="242">
        <f t="shared" si="213"/>
        <v>0</v>
      </c>
      <c r="BQ571" s="247" t="str">
        <f t="shared" si="196"/>
        <v>-</v>
      </c>
      <c r="BR571" s="247" t="str">
        <f t="shared" si="197"/>
        <v>-</v>
      </c>
      <c r="BS571" s="247" t="str">
        <f t="shared" si="198"/>
        <v>-</v>
      </c>
      <c r="BT571" s="247" t="str">
        <f t="shared" si="199"/>
        <v>-</v>
      </c>
      <c r="BU571" s="247">
        <f t="shared" si="214"/>
        <v>0</v>
      </c>
      <c r="BV571" s="247" t="str">
        <f t="shared" si="215"/>
        <v>-</v>
      </c>
      <c r="BW571" s="232"/>
      <c r="CF571" s="232"/>
    </row>
    <row r="572" spans="1:84" ht="12.75" customHeight="1" x14ac:dyDescent="0.2">
      <c r="A572" s="240"/>
      <c r="B572" s="228">
        <v>549</v>
      </c>
      <c r="C572" s="137"/>
      <c r="D572" s="65"/>
      <c r="E572" s="241" t="str">
        <f>IF(ISBLANK(D572), "", VLOOKUP(D572, Z!$A$2:$C$4127, 3, FALSE))</f>
        <v/>
      </c>
      <c r="F572" s="138"/>
      <c r="G572" s="120"/>
      <c r="H572" s="120"/>
      <c r="I572" s="120"/>
      <c r="J572" s="120"/>
      <c r="K572" s="139"/>
      <c r="L572" s="168"/>
      <c r="M572" s="139"/>
      <c r="N572" s="139"/>
      <c r="O572" s="242">
        <f t="shared" si="191"/>
        <v>0</v>
      </c>
      <c r="P572" s="139"/>
      <c r="Q572" s="242">
        <f t="shared" si="200"/>
        <v>0</v>
      </c>
      <c r="R572" s="242" t="str">
        <f t="shared" si="201"/>
        <v>-</v>
      </c>
      <c r="S572" s="140"/>
      <c r="T572" s="141"/>
      <c r="U572" s="120"/>
      <c r="V572" s="139"/>
      <c r="W572" s="166"/>
      <c r="X572" s="243">
        <f t="shared" si="202"/>
        <v>0</v>
      </c>
      <c r="Y572" s="140"/>
      <c r="Z572" s="141"/>
      <c r="AA572" s="139"/>
      <c r="AB572" s="120"/>
      <c r="AC572" s="139"/>
      <c r="AD572" s="166"/>
      <c r="AE572" s="243">
        <f t="shared" si="203"/>
        <v>0</v>
      </c>
      <c r="AF572" s="142"/>
      <c r="AG572" s="137"/>
      <c r="AH572" s="65"/>
      <c r="AI572" s="241" t="str">
        <f>IF(ISBLANK(AH572), "", VLOOKUP(AH572, Z!$A$2:$C$4127, 3, FALSE))</f>
        <v/>
      </c>
      <c r="AJ572" s="143"/>
      <c r="AK572" s="244">
        <f t="shared" si="204"/>
        <v>0</v>
      </c>
      <c r="AL572" s="232"/>
      <c r="AM572" s="242">
        <f t="shared" si="205"/>
        <v>0</v>
      </c>
      <c r="AN572" s="228">
        <f>15</f>
        <v>15</v>
      </c>
      <c r="AO572" s="228">
        <v>0.75</v>
      </c>
      <c r="AP572" s="242" t="str">
        <f t="shared" si="206"/>
        <v>-</v>
      </c>
      <c r="AQ572" s="242" t="str">
        <f t="shared" si="207"/>
        <v>-</v>
      </c>
      <c r="AR572" s="245" t="str" cm="1">
        <f t="array" ref="AR572">IF($AM$20="A",
IFERROR(INDEX($BZ$33:$CC$35, $BQ572,), "-"),
IFERROR(INDEX(($BZ$26:$CC$28,$BZ$29:$CC$31), $BQ572, , $BR572), "-"))</f>
        <v>-</v>
      </c>
      <c r="AS572" s="245"/>
      <c r="AT572" s="245"/>
      <c r="AU572" s="245"/>
      <c r="AV572" s="246" t="str" cm="1">
        <f t="array" ref="AV572">IF($AM$20="A",
IFERROR(INDEX($CE$33:$CE$35, $BQ572), "-"),
IFERROR(INDEX(($CE$26:$CE$28, $CE$29:$CE$31), $BQ572, , $BR572), "-"))</f>
        <v>-</v>
      </c>
      <c r="AW572" s="242" t="str">
        <f t="shared" si="208"/>
        <v>-</v>
      </c>
      <c r="AX572" s="242" t="str">
        <f t="shared" si="192"/>
        <v>-</v>
      </c>
      <c r="AY572" s="242" t="str">
        <f t="shared" si="192"/>
        <v>-</v>
      </c>
      <c r="AZ572" s="242" t="str">
        <f t="shared" si="192"/>
        <v>-</v>
      </c>
      <c r="BA572" s="242" t="str">
        <f t="shared" si="209"/>
        <v>-</v>
      </c>
      <c r="BB572" s="242" t="str">
        <f t="shared" si="193"/>
        <v>-</v>
      </c>
      <c r="BC572" s="242" t="str">
        <f t="shared" si="193"/>
        <v>-</v>
      </c>
      <c r="BD572" s="242" t="str">
        <f t="shared" si="193"/>
        <v>-</v>
      </c>
      <c r="BE572" s="242" t="str">
        <f t="shared" si="210"/>
        <v>-</v>
      </c>
      <c r="BF572" s="242" t="str">
        <f t="shared" si="194"/>
        <v>-</v>
      </c>
      <c r="BG572" s="242" t="str">
        <f t="shared" si="194"/>
        <v>-</v>
      </c>
      <c r="BH572" s="242" t="str">
        <f t="shared" si="194"/>
        <v>-</v>
      </c>
      <c r="BI572" s="242" t="str">
        <f t="shared" si="211"/>
        <v>-</v>
      </c>
      <c r="BJ572" s="242" t="str">
        <f t="shared" si="195"/>
        <v>-</v>
      </c>
      <c r="BK572" s="242" t="str">
        <f t="shared" si="195"/>
        <v>-</v>
      </c>
      <c r="BL572" s="242" t="str">
        <f t="shared" si="195"/>
        <v>-</v>
      </c>
      <c r="BM572" s="245" t="str" cm="1">
        <f t="array" ref="BM572">IFERROR(INDEX($CD$38:$CD$41, $BT572), "-")</f>
        <v>-</v>
      </c>
      <c r="BN572" s="242" t="str" cm="1">
        <f t="array" ref="BN572">IFERROR(INDEX($CD$38:$CD$41, $BS572), "-")</f>
        <v>-</v>
      </c>
      <c r="BO572" s="242">
        <f t="shared" si="212"/>
        <v>0</v>
      </c>
      <c r="BP572" s="242">
        <f t="shared" si="213"/>
        <v>0</v>
      </c>
      <c r="BQ572" s="247" t="str">
        <f t="shared" si="196"/>
        <v>-</v>
      </c>
      <c r="BR572" s="247" t="str">
        <f t="shared" si="197"/>
        <v>-</v>
      </c>
      <c r="BS572" s="247" t="str">
        <f t="shared" si="198"/>
        <v>-</v>
      </c>
      <c r="BT572" s="247" t="str">
        <f t="shared" si="199"/>
        <v>-</v>
      </c>
      <c r="BU572" s="247">
        <f t="shared" si="214"/>
        <v>0</v>
      </c>
      <c r="BV572" s="247" t="str">
        <f t="shared" si="215"/>
        <v>-</v>
      </c>
      <c r="BW572" s="232"/>
      <c r="CF572" s="232"/>
    </row>
    <row r="573" spans="1:84" ht="12.75" customHeight="1" x14ac:dyDescent="0.2">
      <c r="A573" s="240"/>
      <c r="B573" s="228">
        <v>550</v>
      </c>
      <c r="C573" s="137"/>
      <c r="D573" s="65"/>
      <c r="E573" s="241" t="str">
        <f>IF(ISBLANK(D573), "", VLOOKUP(D573, Z!$A$2:$C$4127, 3, FALSE))</f>
        <v/>
      </c>
      <c r="F573" s="138"/>
      <c r="G573" s="120"/>
      <c r="H573" s="120"/>
      <c r="I573" s="120"/>
      <c r="J573" s="120"/>
      <c r="K573" s="139"/>
      <c r="L573" s="168"/>
      <c r="M573" s="139"/>
      <c r="N573" s="139"/>
      <c r="O573" s="242">
        <f t="shared" si="191"/>
        <v>0</v>
      </c>
      <c r="P573" s="139"/>
      <c r="Q573" s="242">
        <f t="shared" si="200"/>
        <v>0</v>
      </c>
      <c r="R573" s="242" t="str">
        <f t="shared" si="201"/>
        <v>-</v>
      </c>
      <c r="S573" s="140"/>
      <c r="T573" s="141"/>
      <c r="U573" s="120"/>
      <c r="V573" s="139"/>
      <c r="W573" s="166"/>
      <c r="X573" s="243">
        <f t="shared" si="202"/>
        <v>0</v>
      </c>
      <c r="Y573" s="140"/>
      <c r="Z573" s="141"/>
      <c r="AA573" s="139"/>
      <c r="AB573" s="120"/>
      <c r="AC573" s="139"/>
      <c r="AD573" s="166"/>
      <c r="AE573" s="243">
        <f t="shared" si="203"/>
        <v>0</v>
      </c>
      <c r="AF573" s="142"/>
      <c r="AG573" s="137"/>
      <c r="AH573" s="65"/>
      <c r="AI573" s="241" t="str">
        <f>IF(ISBLANK(AH573), "", VLOOKUP(AH573, Z!$A$2:$C$4127, 3, FALSE))</f>
        <v/>
      </c>
      <c r="AJ573" s="143"/>
      <c r="AK573" s="244">
        <f t="shared" si="204"/>
        <v>0</v>
      </c>
      <c r="AL573" s="232"/>
      <c r="AM573" s="242">
        <f t="shared" si="205"/>
        <v>0</v>
      </c>
      <c r="AN573" s="228">
        <f>15</f>
        <v>15</v>
      </c>
      <c r="AO573" s="228">
        <v>0.75</v>
      </c>
      <c r="AP573" s="242" t="str">
        <f t="shared" si="206"/>
        <v>-</v>
      </c>
      <c r="AQ573" s="242" t="str">
        <f t="shared" si="207"/>
        <v>-</v>
      </c>
      <c r="AR573" s="245" t="str" cm="1">
        <f t="array" ref="AR573">IF($AM$20="A",
IFERROR(INDEX($BZ$33:$CC$35, $BQ573,), "-"),
IFERROR(INDEX(($BZ$26:$CC$28,$BZ$29:$CC$31), $BQ573, , $BR573), "-"))</f>
        <v>-</v>
      </c>
      <c r="AS573" s="245"/>
      <c r="AT573" s="245"/>
      <c r="AU573" s="245"/>
      <c r="AV573" s="246" t="str" cm="1">
        <f t="array" ref="AV573">IF($AM$20="A",
IFERROR(INDEX($CE$33:$CE$35, $BQ573), "-"),
IFERROR(INDEX(($CE$26:$CE$28, $CE$29:$CE$31), $BQ573, , $BR573), "-"))</f>
        <v>-</v>
      </c>
      <c r="AW573" s="242" t="str">
        <f t="shared" si="208"/>
        <v>-</v>
      </c>
      <c r="AX573" s="242" t="str">
        <f t="shared" si="192"/>
        <v>-</v>
      </c>
      <c r="AY573" s="242" t="str">
        <f t="shared" si="192"/>
        <v>-</v>
      </c>
      <c r="AZ573" s="242" t="str">
        <f t="shared" si="192"/>
        <v>-</v>
      </c>
      <c r="BA573" s="242" t="str">
        <f t="shared" si="209"/>
        <v>-</v>
      </c>
      <c r="BB573" s="242" t="str">
        <f t="shared" si="193"/>
        <v>-</v>
      </c>
      <c r="BC573" s="242" t="str">
        <f t="shared" si="193"/>
        <v>-</v>
      </c>
      <c r="BD573" s="242" t="str">
        <f t="shared" si="193"/>
        <v>-</v>
      </c>
      <c r="BE573" s="242" t="str">
        <f t="shared" si="210"/>
        <v>-</v>
      </c>
      <c r="BF573" s="242" t="str">
        <f t="shared" si="194"/>
        <v>-</v>
      </c>
      <c r="BG573" s="242" t="str">
        <f t="shared" si="194"/>
        <v>-</v>
      </c>
      <c r="BH573" s="242" t="str">
        <f t="shared" si="194"/>
        <v>-</v>
      </c>
      <c r="BI573" s="242" t="str">
        <f t="shared" si="211"/>
        <v>-</v>
      </c>
      <c r="BJ573" s="242" t="str">
        <f t="shared" si="195"/>
        <v>-</v>
      </c>
      <c r="BK573" s="242" t="str">
        <f t="shared" si="195"/>
        <v>-</v>
      </c>
      <c r="BL573" s="242" t="str">
        <f t="shared" si="195"/>
        <v>-</v>
      </c>
      <c r="BM573" s="245" t="str" cm="1">
        <f t="array" ref="BM573">IFERROR(INDEX($CD$38:$CD$41, $BT573), "-")</f>
        <v>-</v>
      </c>
      <c r="BN573" s="242" t="str" cm="1">
        <f t="array" ref="BN573">IFERROR(INDEX($CD$38:$CD$41, $BS573), "-")</f>
        <v>-</v>
      </c>
      <c r="BO573" s="242">
        <f t="shared" si="212"/>
        <v>0</v>
      </c>
      <c r="BP573" s="242">
        <f t="shared" si="213"/>
        <v>0</v>
      </c>
      <c r="BQ573" s="247" t="str">
        <f t="shared" si="196"/>
        <v>-</v>
      </c>
      <c r="BR573" s="247" t="str">
        <f t="shared" si="197"/>
        <v>-</v>
      </c>
      <c r="BS573" s="247" t="str">
        <f t="shared" si="198"/>
        <v>-</v>
      </c>
      <c r="BT573" s="247" t="str">
        <f t="shared" si="199"/>
        <v>-</v>
      </c>
      <c r="BU573" s="247">
        <f t="shared" si="214"/>
        <v>0</v>
      </c>
      <c r="BV573" s="247" t="str">
        <f t="shared" si="215"/>
        <v>-</v>
      </c>
      <c r="BW573" s="232"/>
      <c r="CF573" s="232"/>
    </row>
    <row r="574" spans="1:84" ht="12.75" customHeight="1" x14ac:dyDescent="0.2">
      <c r="A574" s="240"/>
      <c r="B574" s="228">
        <v>551</v>
      </c>
      <c r="C574" s="137"/>
      <c r="D574" s="65"/>
      <c r="E574" s="241" t="str">
        <f>IF(ISBLANK(D574), "", VLOOKUP(D574, Z!$A$2:$C$4127, 3, FALSE))</f>
        <v/>
      </c>
      <c r="F574" s="138"/>
      <c r="G574" s="120"/>
      <c r="H574" s="120"/>
      <c r="I574" s="120"/>
      <c r="J574" s="120"/>
      <c r="K574" s="139"/>
      <c r="L574" s="168"/>
      <c r="M574" s="139"/>
      <c r="N574" s="139"/>
      <c r="O574" s="242">
        <f t="shared" si="191"/>
        <v>0</v>
      </c>
      <c r="P574" s="139"/>
      <c r="Q574" s="242">
        <f t="shared" si="200"/>
        <v>0</v>
      </c>
      <c r="R574" s="242" t="str">
        <f t="shared" si="201"/>
        <v>-</v>
      </c>
      <c r="S574" s="140"/>
      <c r="T574" s="141"/>
      <c r="U574" s="120"/>
      <c r="V574" s="139"/>
      <c r="W574" s="166"/>
      <c r="X574" s="243">
        <f t="shared" si="202"/>
        <v>0</v>
      </c>
      <c r="Y574" s="140"/>
      <c r="Z574" s="141"/>
      <c r="AA574" s="139"/>
      <c r="AB574" s="120"/>
      <c r="AC574" s="139"/>
      <c r="AD574" s="166"/>
      <c r="AE574" s="243">
        <f t="shared" si="203"/>
        <v>0</v>
      </c>
      <c r="AF574" s="142"/>
      <c r="AG574" s="137"/>
      <c r="AH574" s="65"/>
      <c r="AI574" s="241" t="str">
        <f>IF(ISBLANK(AH574), "", VLOOKUP(AH574, Z!$A$2:$C$4127, 3, FALSE))</f>
        <v/>
      </c>
      <c r="AJ574" s="143"/>
      <c r="AK574" s="244">
        <f t="shared" si="204"/>
        <v>0</v>
      </c>
      <c r="AL574" s="232"/>
      <c r="AM574" s="242">
        <f t="shared" si="205"/>
        <v>0</v>
      </c>
      <c r="AN574" s="228">
        <f>15</f>
        <v>15</v>
      </c>
      <c r="AO574" s="228">
        <v>0.75</v>
      </c>
      <c r="AP574" s="242" t="str">
        <f t="shared" si="206"/>
        <v>-</v>
      </c>
      <c r="AQ574" s="242" t="str">
        <f t="shared" si="207"/>
        <v>-</v>
      </c>
      <c r="AR574" s="245" t="str" cm="1">
        <f t="array" ref="AR574">IF($AM$20="A",
IFERROR(INDEX($BZ$33:$CC$35, $BQ574,), "-"),
IFERROR(INDEX(($BZ$26:$CC$28,$BZ$29:$CC$31), $BQ574, , $BR574), "-"))</f>
        <v>-</v>
      </c>
      <c r="AS574" s="245"/>
      <c r="AT574" s="245"/>
      <c r="AU574" s="245"/>
      <c r="AV574" s="246" t="str" cm="1">
        <f t="array" ref="AV574">IF($AM$20="A",
IFERROR(INDEX($CE$33:$CE$35, $BQ574), "-"),
IFERROR(INDEX(($CE$26:$CE$28, $CE$29:$CE$31), $BQ574, , $BR574), "-"))</f>
        <v>-</v>
      </c>
      <c r="AW574" s="242" t="str">
        <f t="shared" si="208"/>
        <v>-</v>
      </c>
      <c r="AX574" s="242" t="str">
        <f t="shared" si="192"/>
        <v>-</v>
      </c>
      <c r="AY574" s="242" t="str">
        <f t="shared" si="192"/>
        <v>-</v>
      </c>
      <c r="AZ574" s="242" t="str">
        <f t="shared" si="192"/>
        <v>-</v>
      </c>
      <c r="BA574" s="242" t="str">
        <f t="shared" si="209"/>
        <v>-</v>
      </c>
      <c r="BB574" s="242" t="str">
        <f t="shared" si="193"/>
        <v>-</v>
      </c>
      <c r="BC574" s="242" t="str">
        <f t="shared" si="193"/>
        <v>-</v>
      </c>
      <c r="BD574" s="242" t="str">
        <f t="shared" si="193"/>
        <v>-</v>
      </c>
      <c r="BE574" s="242" t="str">
        <f t="shared" si="210"/>
        <v>-</v>
      </c>
      <c r="BF574" s="242" t="str">
        <f t="shared" si="194"/>
        <v>-</v>
      </c>
      <c r="BG574" s="242" t="str">
        <f t="shared" si="194"/>
        <v>-</v>
      </c>
      <c r="BH574" s="242" t="str">
        <f t="shared" si="194"/>
        <v>-</v>
      </c>
      <c r="BI574" s="242" t="str">
        <f t="shared" si="211"/>
        <v>-</v>
      </c>
      <c r="BJ574" s="242" t="str">
        <f t="shared" si="195"/>
        <v>-</v>
      </c>
      <c r="BK574" s="242" t="str">
        <f t="shared" si="195"/>
        <v>-</v>
      </c>
      <c r="BL574" s="242" t="str">
        <f t="shared" si="195"/>
        <v>-</v>
      </c>
      <c r="BM574" s="245" t="str" cm="1">
        <f t="array" ref="BM574">IFERROR(INDEX($CD$38:$CD$41, $BT574), "-")</f>
        <v>-</v>
      </c>
      <c r="BN574" s="242" t="str" cm="1">
        <f t="array" ref="BN574">IFERROR(INDEX($CD$38:$CD$41, $BS574), "-")</f>
        <v>-</v>
      </c>
      <c r="BO574" s="242">
        <f t="shared" si="212"/>
        <v>0</v>
      </c>
      <c r="BP574" s="242">
        <f t="shared" si="213"/>
        <v>0</v>
      </c>
      <c r="BQ574" s="247" t="str">
        <f t="shared" si="196"/>
        <v>-</v>
      </c>
      <c r="BR574" s="247" t="str">
        <f t="shared" si="197"/>
        <v>-</v>
      </c>
      <c r="BS574" s="247" t="str">
        <f t="shared" si="198"/>
        <v>-</v>
      </c>
      <c r="BT574" s="247" t="str">
        <f t="shared" si="199"/>
        <v>-</v>
      </c>
      <c r="BU574" s="247">
        <f t="shared" si="214"/>
        <v>0</v>
      </c>
      <c r="BV574" s="247" t="str">
        <f t="shared" si="215"/>
        <v>-</v>
      </c>
      <c r="BW574" s="232"/>
      <c r="CF574" s="232"/>
    </row>
    <row r="575" spans="1:84" ht="12.75" customHeight="1" x14ac:dyDescent="0.2">
      <c r="A575" s="240"/>
      <c r="B575" s="228">
        <v>552</v>
      </c>
      <c r="C575" s="137"/>
      <c r="D575" s="65"/>
      <c r="E575" s="241" t="str">
        <f>IF(ISBLANK(D575), "", VLOOKUP(D575, Z!$A$2:$C$4127, 3, FALSE))</f>
        <v/>
      </c>
      <c r="F575" s="138"/>
      <c r="G575" s="120"/>
      <c r="H575" s="120"/>
      <c r="I575" s="120"/>
      <c r="J575" s="120"/>
      <c r="K575" s="139"/>
      <c r="L575" s="168"/>
      <c r="M575" s="139"/>
      <c r="N575" s="139"/>
      <c r="O575" s="242">
        <f t="shared" si="191"/>
        <v>0</v>
      </c>
      <c r="P575" s="139"/>
      <c r="Q575" s="242">
        <f t="shared" si="200"/>
        <v>0</v>
      </c>
      <c r="R575" s="242" t="str">
        <f t="shared" si="201"/>
        <v>-</v>
      </c>
      <c r="S575" s="140"/>
      <c r="T575" s="141"/>
      <c r="U575" s="120"/>
      <c r="V575" s="139"/>
      <c r="W575" s="166"/>
      <c r="X575" s="243">
        <f t="shared" si="202"/>
        <v>0</v>
      </c>
      <c r="Y575" s="140"/>
      <c r="Z575" s="141"/>
      <c r="AA575" s="139"/>
      <c r="AB575" s="120"/>
      <c r="AC575" s="139"/>
      <c r="AD575" s="166"/>
      <c r="AE575" s="243">
        <f t="shared" si="203"/>
        <v>0</v>
      </c>
      <c r="AF575" s="142"/>
      <c r="AG575" s="137"/>
      <c r="AH575" s="65"/>
      <c r="AI575" s="241" t="str">
        <f>IF(ISBLANK(AH575), "", VLOOKUP(AH575, Z!$A$2:$C$4127, 3, FALSE))</f>
        <v/>
      </c>
      <c r="AJ575" s="143"/>
      <c r="AK575" s="244">
        <f t="shared" si="204"/>
        <v>0</v>
      </c>
      <c r="AL575" s="232"/>
      <c r="AM575" s="242">
        <f t="shared" si="205"/>
        <v>0</v>
      </c>
      <c r="AN575" s="228">
        <f>15</f>
        <v>15</v>
      </c>
      <c r="AO575" s="228">
        <v>0.75</v>
      </c>
      <c r="AP575" s="242" t="str">
        <f t="shared" si="206"/>
        <v>-</v>
      </c>
      <c r="AQ575" s="242" t="str">
        <f t="shared" si="207"/>
        <v>-</v>
      </c>
      <c r="AR575" s="245" t="str" cm="1">
        <f t="array" ref="AR575">IF($AM$20="A",
IFERROR(INDEX($BZ$33:$CC$35, $BQ575,), "-"),
IFERROR(INDEX(($BZ$26:$CC$28,$BZ$29:$CC$31), $BQ575, , $BR575), "-"))</f>
        <v>-</v>
      </c>
      <c r="AS575" s="245"/>
      <c r="AT575" s="245"/>
      <c r="AU575" s="245"/>
      <c r="AV575" s="246" t="str" cm="1">
        <f t="array" ref="AV575">IF($AM$20="A",
IFERROR(INDEX($CE$33:$CE$35, $BQ575), "-"),
IFERROR(INDEX(($CE$26:$CE$28, $CE$29:$CE$31), $BQ575, , $BR575), "-"))</f>
        <v>-</v>
      </c>
      <c r="AW575" s="242" t="str">
        <f t="shared" si="208"/>
        <v>-</v>
      </c>
      <c r="AX575" s="242" t="str">
        <f t="shared" si="192"/>
        <v>-</v>
      </c>
      <c r="AY575" s="242" t="str">
        <f t="shared" si="192"/>
        <v>-</v>
      </c>
      <c r="AZ575" s="242" t="str">
        <f t="shared" si="192"/>
        <v>-</v>
      </c>
      <c r="BA575" s="242" t="str">
        <f t="shared" si="209"/>
        <v>-</v>
      </c>
      <c r="BB575" s="242" t="str">
        <f t="shared" si="193"/>
        <v>-</v>
      </c>
      <c r="BC575" s="242" t="str">
        <f t="shared" si="193"/>
        <v>-</v>
      </c>
      <c r="BD575" s="242" t="str">
        <f t="shared" si="193"/>
        <v>-</v>
      </c>
      <c r="BE575" s="242" t="str">
        <f t="shared" si="210"/>
        <v>-</v>
      </c>
      <c r="BF575" s="242" t="str">
        <f t="shared" si="194"/>
        <v>-</v>
      </c>
      <c r="BG575" s="242" t="str">
        <f t="shared" si="194"/>
        <v>-</v>
      </c>
      <c r="BH575" s="242" t="str">
        <f t="shared" si="194"/>
        <v>-</v>
      </c>
      <c r="BI575" s="242" t="str">
        <f t="shared" si="211"/>
        <v>-</v>
      </c>
      <c r="BJ575" s="242" t="str">
        <f t="shared" si="195"/>
        <v>-</v>
      </c>
      <c r="BK575" s="242" t="str">
        <f t="shared" si="195"/>
        <v>-</v>
      </c>
      <c r="BL575" s="242" t="str">
        <f t="shared" si="195"/>
        <v>-</v>
      </c>
      <c r="BM575" s="245" t="str" cm="1">
        <f t="array" ref="BM575">IFERROR(INDEX($CD$38:$CD$41, $BT575), "-")</f>
        <v>-</v>
      </c>
      <c r="BN575" s="242" t="str" cm="1">
        <f t="array" ref="BN575">IFERROR(INDEX($CD$38:$CD$41, $BS575), "-")</f>
        <v>-</v>
      </c>
      <c r="BO575" s="242">
        <f t="shared" si="212"/>
        <v>0</v>
      </c>
      <c r="BP575" s="242">
        <f t="shared" si="213"/>
        <v>0</v>
      </c>
      <c r="BQ575" s="247" t="str">
        <f t="shared" si="196"/>
        <v>-</v>
      </c>
      <c r="BR575" s="247" t="str">
        <f t="shared" si="197"/>
        <v>-</v>
      </c>
      <c r="BS575" s="247" t="str">
        <f t="shared" si="198"/>
        <v>-</v>
      </c>
      <c r="BT575" s="247" t="str">
        <f t="shared" si="199"/>
        <v>-</v>
      </c>
      <c r="BU575" s="247">
        <f t="shared" si="214"/>
        <v>0</v>
      </c>
      <c r="BV575" s="247" t="str">
        <f t="shared" si="215"/>
        <v>-</v>
      </c>
      <c r="BW575" s="232"/>
      <c r="CF575" s="232"/>
    </row>
    <row r="576" spans="1:84" ht="12.75" customHeight="1" x14ac:dyDescent="0.2">
      <c r="A576" s="240"/>
      <c r="B576" s="228">
        <v>553</v>
      </c>
      <c r="C576" s="137"/>
      <c r="D576" s="65"/>
      <c r="E576" s="241" t="str">
        <f>IF(ISBLANK(D576), "", VLOOKUP(D576, Z!$A$2:$C$4127, 3, FALSE))</f>
        <v/>
      </c>
      <c r="F576" s="138"/>
      <c r="G576" s="120"/>
      <c r="H576" s="120"/>
      <c r="I576" s="120"/>
      <c r="J576" s="120"/>
      <c r="K576" s="139"/>
      <c r="L576" s="168"/>
      <c r="M576" s="139"/>
      <c r="N576" s="139"/>
      <c r="O576" s="242">
        <f t="shared" si="191"/>
        <v>0</v>
      </c>
      <c r="P576" s="139"/>
      <c r="Q576" s="242">
        <f t="shared" si="200"/>
        <v>0</v>
      </c>
      <c r="R576" s="242" t="str">
        <f t="shared" si="201"/>
        <v>-</v>
      </c>
      <c r="S576" s="140"/>
      <c r="T576" s="141"/>
      <c r="U576" s="120"/>
      <c r="V576" s="139"/>
      <c r="W576" s="166"/>
      <c r="X576" s="243">
        <f t="shared" si="202"/>
        <v>0</v>
      </c>
      <c r="Y576" s="140"/>
      <c r="Z576" s="141"/>
      <c r="AA576" s="139"/>
      <c r="AB576" s="120"/>
      <c r="AC576" s="139"/>
      <c r="AD576" s="166"/>
      <c r="AE576" s="243">
        <f t="shared" si="203"/>
        <v>0</v>
      </c>
      <c r="AF576" s="142"/>
      <c r="AG576" s="137"/>
      <c r="AH576" s="65"/>
      <c r="AI576" s="241" t="str">
        <f>IF(ISBLANK(AH576), "", VLOOKUP(AH576, Z!$A$2:$C$4127, 3, FALSE))</f>
        <v/>
      </c>
      <c r="AJ576" s="143"/>
      <c r="AK576" s="244">
        <f t="shared" si="204"/>
        <v>0</v>
      </c>
      <c r="AL576" s="232"/>
      <c r="AM576" s="242">
        <f t="shared" si="205"/>
        <v>0</v>
      </c>
      <c r="AN576" s="228">
        <f>15</f>
        <v>15</v>
      </c>
      <c r="AO576" s="228">
        <v>0.75</v>
      </c>
      <c r="AP576" s="242" t="str">
        <f t="shared" si="206"/>
        <v>-</v>
      </c>
      <c r="AQ576" s="242" t="str">
        <f t="shared" si="207"/>
        <v>-</v>
      </c>
      <c r="AR576" s="245" t="str" cm="1">
        <f t="array" ref="AR576">IF($AM$20="A",
IFERROR(INDEX($BZ$33:$CC$35, $BQ576,), "-"),
IFERROR(INDEX(($BZ$26:$CC$28,$BZ$29:$CC$31), $BQ576, , $BR576), "-"))</f>
        <v>-</v>
      </c>
      <c r="AS576" s="245"/>
      <c r="AT576" s="245"/>
      <c r="AU576" s="245"/>
      <c r="AV576" s="246" t="str" cm="1">
        <f t="array" ref="AV576">IF($AM$20="A",
IFERROR(INDEX($CE$33:$CE$35, $BQ576), "-"),
IFERROR(INDEX(($CE$26:$CE$28, $CE$29:$CE$31), $BQ576, , $BR576), "-"))</f>
        <v>-</v>
      </c>
      <c r="AW576" s="242" t="str">
        <f t="shared" si="208"/>
        <v>-</v>
      </c>
      <c r="AX576" s="242" t="str">
        <f t="shared" si="192"/>
        <v>-</v>
      </c>
      <c r="AY576" s="242" t="str">
        <f t="shared" si="192"/>
        <v>-</v>
      </c>
      <c r="AZ576" s="242" t="str">
        <f t="shared" si="192"/>
        <v>-</v>
      </c>
      <c r="BA576" s="242" t="str">
        <f t="shared" si="209"/>
        <v>-</v>
      </c>
      <c r="BB576" s="242" t="str">
        <f t="shared" si="193"/>
        <v>-</v>
      </c>
      <c r="BC576" s="242" t="str">
        <f t="shared" si="193"/>
        <v>-</v>
      </c>
      <c r="BD576" s="242" t="str">
        <f t="shared" si="193"/>
        <v>-</v>
      </c>
      <c r="BE576" s="242" t="str">
        <f t="shared" si="210"/>
        <v>-</v>
      </c>
      <c r="BF576" s="242" t="str">
        <f t="shared" si="194"/>
        <v>-</v>
      </c>
      <c r="BG576" s="242" t="str">
        <f t="shared" si="194"/>
        <v>-</v>
      </c>
      <c r="BH576" s="242" t="str">
        <f t="shared" si="194"/>
        <v>-</v>
      </c>
      <c r="BI576" s="242" t="str">
        <f t="shared" si="211"/>
        <v>-</v>
      </c>
      <c r="BJ576" s="242" t="str">
        <f t="shared" si="195"/>
        <v>-</v>
      </c>
      <c r="BK576" s="242" t="str">
        <f t="shared" si="195"/>
        <v>-</v>
      </c>
      <c r="BL576" s="242" t="str">
        <f t="shared" si="195"/>
        <v>-</v>
      </c>
      <c r="BM576" s="245" t="str" cm="1">
        <f t="array" ref="BM576">IFERROR(INDEX($CD$38:$CD$41, $BT576), "-")</f>
        <v>-</v>
      </c>
      <c r="BN576" s="242" t="str" cm="1">
        <f t="array" ref="BN576">IFERROR(INDEX($CD$38:$CD$41, $BS576), "-")</f>
        <v>-</v>
      </c>
      <c r="BO576" s="242">
        <f t="shared" si="212"/>
        <v>0</v>
      </c>
      <c r="BP576" s="242">
        <f t="shared" si="213"/>
        <v>0</v>
      </c>
      <c r="BQ576" s="247" t="str">
        <f t="shared" si="196"/>
        <v>-</v>
      </c>
      <c r="BR576" s="247" t="str">
        <f t="shared" si="197"/>
        <v>-</v>
      </c>
      <c r="BS576" s="247" t="str">
        <f t="shared" si="198"/>
        <v>-</v>
      </c>
      <c r="BT576" s="247" t="str">
        <f t="shared" si="199"/>
        <v>-</v>
      </c>
      <c r="BU576" s="247">
        <f t="shared" si="214"/>
        <v>0</v>
      </c>
      <c r="BV576" s="247" t="str">
        <f t="shared" si="215"/>
        <v>-</v>
      </c>
      <c r="BW576" s="232"/>
      <c r="CF576" s="232"/>
    </row>
    <row r="577" spans="1:84" ht="12.75" customHeight="1" x14ac:dyDescent="0.2">
      <c r="A577" s="240"/>
      <c r="B577" s="228">
        <v>554</v>
      </c>
      <c r="C577" s="137"/>
      <c r="D577" s="65"/>
      <c r="E577" s="241" t="str">
        <f>IF(ISBLANK(D577), "", VLOOKUP(D577, Z!$A$2:$C$4127, 3, FALSE))</f>
        <v/>
      </c>
      <c r="F577" s="138"/>
      <c r="G577" s="120"/>
      <c r="H577" s="120"/>
      <c r="I577" s="120"/>
      <c r="J577" s="120"/>
      <c r="K577" s="139"/>
      <c r="L577" s="168"/>
      <c r="M577" s="139"/>
      <c r="N577" s="139"/>
      <c r="O577" s="242">
        <f t="shared" si="191"/>
        <v>0</v>
      </c>
      <c r="P577" s="139"/>
      <c r="Q577" s="242">
        <f t="shared" si="200"/>
        <v>0</v>
      </c>
      <c r="R577" s="242" t="str">
        <f t="shared" si="201"/>
        <v>-</v>
      </c>
      <c r="S577" s="140"/>
      <c r="T577" s="141"/>
      <c r="U577" s="120"/>
      <c r="V577" s="139"/>
      <c r="W577" s="166"/>
      <c r="X577" s="243">
        <f t="shared" si="202"/>
        <v>0</v>
      </c>
      <c r="Y577" s="140"/>
      <c r="Z577" s="141"/>
      <c r="AA577" s="139"/>
      <c r="AB577" s="120"/>
      <c r="AC577" s="139"/>
      <c r="AD577" s="166"/>
      <c r="AE577" s="243">
        <f t="shared" si="203"/>
        <v>0</v>
      </c>
      <c r="AF577" s="142"/>
      <c r="AG577" s="137"/>
      <c r="AH577" s="65"/>
      <c r="AI577" s="241" t="str">
        <f>IF(ISBLANK(AH577), "", VLOOKUP(AH577, Z!$A$2:$C$4127, 3, FALSE))</f>
        <v/>
      </c>
      <c r="AJ577" s="143"/>
      <c r="AK577" s="244">
        <f t="shared" si="204"/>
        <v>0</v>
      </c>
      <c r="AL577" s="232"/>
      <c r="AM577" s="242">
        <f t="shared" si="205"/>
        <v>0</v>
      </c>
      <c r="AN577" s="228">
        <f>15</f>
        <v>15</v>
      </c>
      <c r="AO577" s="228">
        <v>0.75</v>
      </c>
      <c r="AP577" s="242" t="str">
        <f t="shared" si="206"/>
        <v>-</v>
      </c>
      <c r="AQ577" s="242" t="str">
        <f t="shared" si="207"/>
        <v>-</v>
      </c>
      <c r="AR577" s="245" t="str" cm="1">
        <f t="array" ref="AR577">IF($AM$20="A",
IFERROR(INDEX($BZ$33:$CC$35, $BQ577,), "-"),
IFERROR(INDEX(($BZ$26:$CC$28,$BZ$29:$CC$31), $BQ577, , $BR577), "-"))</f>
        <v>-</v>
      </c>
      <c r="AS577" s="245"/>
      <c r="AT577" s="245"/>
      <c r="AU577" s="245"/>
      <c r="AV577" s="246" t="str" cm="1">
        <f t="array" ref="AV577">IF($AM$20="A",
IFERROR(INDEX($CE$33:$CE$35, $BQ577), "-"),
IFERROR(INDEX(($CE$26:$CE$28, $CE$29:$CE$31), $BQ577, , $BR577), "-"))</f>
        <v>-</v>
      </c>
      <c r="AW577" s="242" t="str">
        <f t="shared" si="208"/>
        <v>-</v>
      </c>
      <c r="AX577" s="242" t="str">
        <f t="shared" si="192"/>
        <v>-</v>
      </c>
      <c r="AY577" s="242" t="str">
        <f t="shared" si="192"/>
        <v>-</v>
      </c>
      <c r="AZ577" s="242" t="str">
        <f t="shared" si="192"/>
        <v>-</v>
      </c>
      <c r="BA577" s="242" t="str">
        <f t="shared" si="209"/>
        <v>-</v>
      </c>
      <c r="BB577" s="242" t="str">
        <f t="shared" si="193"/>
        <v>-</v>
      </c>
      <c r="BC577" s="242" t="str">
        <f t="shared" si="193"/>
        <v>-</v>
      </c>
      <c r="BD577" s="242" t="str">
        <f t="shared" si="193"/>
        <v>-</v>
      </c>
      <c r="BE577" s="242" t="str">
        <f t="shared" si="210"/>
        <v>-</v>
      </c>
      <c r="BF577" s="242" t="str">
        <f t="shared" si="194"/>
        <v>-</v>
      </c>
      <c r="BG577" s="242" t="str">
        <f t="shared" si="194"/>
        <v>-</v>
      </c>
      <c r="BH577" s="242" t="str">
        <f t="shared" si="194"/>
        <v>-</v>
      </c>
      <c r="BI577" s="242" t="str">
        <f t="shared" si="211"/>
        <v>-</v>
      </c>
      <c r="BJ577" s="242" t="str">
        <f t="shared" si="195"/>
        <v>-</v>
      </c>
      <c r="BK577" s="242" t="str">
        <f t="shared" si="195"/>
        <v>-</v>
      </c>
      <c r="BL577" s="242" t="str">
        <f t="shared" si="195"/>
        <v>-</v>
      </c>
      <c r="BM577" s="245" t="str" cm="1">
        <f t="array" ref="BM577">IFERROR(INDEX($CD$38:$CD$41, $BT577), "-")</f>
        <v>-</v>
      </c>
      <c r="BN577" s="242" t="str" cm="1">
        <f t="array" ref="BN577">IFERROR(INDEX($CD$38:$CD$41, $BS577), "-")</f>
        <v>-</v>
      </c>
      <c r="BO577" s="242">
        <f t="shared" si="212"/>
        <v>0</v>
      </c>
      <c r="BP577" s="242">
        <f t="shared" si="213"/>
        <v>0</v>
      </c>
      <c r="BQ577" s="247" t="str">
        <f t="shared" si="196"/>
        <v>-</v>
      </c>
      <c r="BR577" s="247" t="str">
        <f t="shared" si="197"/>
        <v>-</v>
      </c>
      <c r="BS577" s="247" t="str">
        <f t="shared" si="198"/>
        <v>-</v>
      </c>
      <c r="BT577" s="247" t="str">
        <f t="shared" si="199"/>
        <v>-</v>
      </c>
      <c r="BU577" s="247">
        <f t="shared" si="214"/>
        <v>0</v>
      </c>
      <c r="BV577" s="247" t="str">
        <f t="shared" si="215"/>
        <v>-</v>
      </c>
      <c r="BW577" s="232"/>
      <c r="CF577" s="232"/>
    </row>
    <row r="578" spans="1:84" ht="12.75" customHeight="1" x14ac:dyDescent="0.2">
      <c r="A578" s="240"/>
      <c r="B578" s="228">
        <v>555</v>
      </c>
      <c r="C578" s="137"/>
      <c r="D578" s="65"/>
      <c r="E578" s="241" t="str">
        <f>IF(ISBLANK(D578), "", VLOOKUP(D578, Z!$A$2:$C$4127, 3, FALSE))</f>
        <v/>
      </c>
      <c r="F578" s="138"/>
      <c r="G578" s="120"/>
      <c r="H578" s="120"/>
      <c r="I578" s="120"/>
      <c r="J578" s="120"/>
      <c r="K578" s="139"/>
      <c r="L578" s="168"/>
      <c r="M578" s="139"/>
      <c r="N578" s="139"/>
      <c r="O578" s="242">
        <f t="shared" si="191"/>
        <v>0</v>
      </c>
      <c r="P578" s="139"/>
      <c r="Q578" s="242">
        <f t="shared" si="200"/>
        <v>0</v>
      </c>
      <c r="R578" s="242" t="str">
        <f t="shared" si="201"/>
        <v>-</v>
      </c>
      <c r="S578" s="140"/>
      <c r="T578" s="141"/>
      <c r="U578" s="120"/>
      <c r="V578" s="139"/>
      <c r="W578" s="166"/>
      <c r="X578" s="243">
        <f t="shared" si="202"/>
        <v>0</v>
      </c>
      <c r="Y578" s="140"/>
      <c r="Z578" s="141"/>
      <c r="AA578" s="139"/>
      <c r="AB578" s="120"/>
      <c r="AC578" s="139"/>
      <c r="AD578" s="166"/>
      <c r="AE578" s="243">
        <f t="shared" si="203"/>
        <v>0</v>
      </c>
      <c r="AF578" s="142"/>
      <c r="AG578" s="137"/>
      <c r="AH578" s="65"/>
      <c r="AI578" s="241" t="str">
        <f>IF(ISBLANK(AH578), "", VLOOKUP(AH578, Z!$A$2:$C$4127, 3, FALSE))</f>
        <v/>
      </c>
      <c r="AJ578" s="143"/>
      <c r="AK578" s="244">
        <f t="shared" si="204"/>
        <v>0</v>
      </c>
      <c r="AL578" s="232"/>
      <c r="AM578" s="242">
        <f t="shared" si="205"/>
        <v>0</v>
      </c>
      <c r="AN578" s="228">
        <f>15</f>
        <v>15</v>
      </c>
      <c r="AO578" s="228">
        <v>0.75</v>
      </c>
      <c r="AP578" s="242" t="str">
        <f t="shared" si="206"/>
        <v>-</v>
      </c>
      <c r="AQ578" s="242" t="str">
        <f t="shared" si="207"/>
        <v>-</v>
      </c>
      <c r="AR578" s="245" t="str" cm="1">
        <f t="array" ref="AR578">IF($AM$20="A",
IFERROR(INDEX($BZ$33:$CC$35, $BQ578,), "-"),
IFERROR(INDEX(($BZ$26:$CC$28,$BZ$29:$CC$31), $BQ578, , $BR578), "-"))</f>
        <v>-</v>
      </c>
      <c r="AS578" s="245"/>
      <c r="AT578" s="245"/>
      <c r="AU578" s="245"/>
      <c r="AV578" s="246" t="str" cm="1">
        <f t="array" ref="AV578">IF($AM$20="A",
IFERROR(INDEX($CE$33:$CE$35, $BQ578), "-"),
IFERROR(INDEX(($CE$26:$CE$28, $CE$29:$CE$31), $BQ578, , $BR578), "-"))</f>
        <v>-</v>
      </c>
      <c r="AW578" s="242" t="str">
        <f t="shared" si="208"/>
        <v>-</v>
      </c>
      <c r="AX578" s="242" t="str">
        <f t="shared" si="192"/>
        <v>-</v>
      </c>
      <c r="AY578" s="242" t="str">
        <f t="shared" si="192"/>
        <v>-</v>
      </c>
      <c r="AZ578" s="242" t="str">
        <f t="shared" si="192"/>
        <v>-</v>
      </c>
      <c r="BA578" s="242" t="str">
        <f t="shared" si="209"/>
        <v>-</v>
      </c>
      <c r="BB578" s="242" t="str">
        <f t="shared" si="193"/>
        <v>-</v>
      </c>
      <c r="BC578" s="242" t="str">
        <f t="shared" si="193"/>
        <v>-</v>
      </c>
      <c r="BD578" s="242" t="str">
        <f t="shared" si="193"/>
        <v>-</v>
      </c>
      <c r="BE578" s="242" t="str">
        <f t="shared" si="210"/>
        <v>-</v>
      </c>
      <c r="BF578" s="242" t="str">
        <f t="shared" si="194"/>
        <v>-</v>
      </c>
      <c r="BG578" s="242" t="str">
        <f t="shared" si="194"/>
        <v>-</v>
      </c>
      <c r="BH578" s="242" t="str">
        <f t="shared" si="194"/>
        <v>-</v>
      </c>
      <c r="BI578" s="242" t="str">
        <f t="shared" si="211"/>
        <v>-</v>
      </c>
      <c r="BJ578" s="242" t="str">
        <f t="shared" si="195"/>
        <v>-</v>
      </c>
      <c r="BK578" s="242" t="str">
        <f t="shared" si="195"/>
        <v>-</v>
      </c>
      <c r="BL578" s="242" t="str">
        <f t="shared" si="195"/>
        <v>-</v>
      </c>
      <c r="BM578" s="245" t="str" cm="1">
        <f t="array" ref="BM578">IFERROR(INDEX($CD$38:$CD$41, $BT578), "-")</f>
        <v>-</v>
      </c>
      <c r="BN578" s="242" t="str" cm="1">
        <f t="array" ref="BN578">IFERROR(INDEX($CD$38:$CD$41, $BS578), "-")</f>
        <v>-</v>
      </c>
      <c r="BO578" s="242">
        <f t="shared" si="212"/>
        <v>0</v>
      </c>
      <c r="BP578" s="242">
        <f t="shared" si="213"/>
        <v>0</v>
      </c>
      <c r="BQ578" s="247" t="str">
        <f t="shared" si="196"/>
        <v>-</v>
      </c>
      <c r="BR578" s="247" t="str">
        <f t="shared" si="197"/>
        <v>-</v>
      </c>
      <c r="BS578" s="247" t="str">
        <f t="shared" si="198"/>
        <v>-</v>
      </c>
      <c r="BT578" s="247" t="str">
        <f t="shared" si="199"/>
        <v>-</v>
      </c>
      <c r="BU578" s="247">
        <f t="shared" si="214"/>
        <v>0</v>
      </c>
      <c r="BV578" s="247" t="str">
        <f t="shared" si="215"/>
        <v>-</v>
      </c>
      <c r="BW578" s="232"/>
      <c r="CF578" s="232"/>
    </row>
    <row r="579" spans="1:84" ht="12.75" customHeight="1" x14ac:dyDescent="0.2">
      <c r="A579" s="240"/>
      <c r="B579" s="228">
        <v>556</v>
      </c>
      <c r="C579" s="137"/>
      <c r="D579" s="65"/>
      <c r="E579" s="241" t="str">
        <f>IF(ISBLANK(D579), "", VLOOKUP(D579, Z!$A$2:$C$4127, 3, FALSE))</f>
        <v/>
      </c>
      <c r="F579" s="138"/>
      <c r="G579" s="120"/>
      <c r="H579" s="120"/>
      <c r="I579" s="120"/>
      <c r="J579" s="120"/>
      <c r="K579" s="139"/>
      <c r="L579" s="168"/>
      <c r="M579" s="139"/>
      <c r="N579" s="139"/>
      <c r="O579" s="242">
        <f t="shared" si="191"/>
        <v>0</v>
      </c>
      <c r="P579" s="139"/>
      <c r="Q579" s="242">
        <f t="shared" si="200"/>
        <v>0</v>
      </c>
      <c r="R579" s="242" t="str">
        <f t="shared" si="201"/>
        <v>-</v>
      </c>
      <c r="S579" s="140"/>
      <c r="T579" s="141"/>
      <c r="U579" s="120"/>
      <c r="V579" s="139"/>
      <c r="W579" s="166"/>
      <c r="X579" s="243">
        <f t="shared" si="202"/>
        <v>0</v>
      </c>
      <c r="Y579" s="140"/>
      <c r="Z579" s="141"/>
      <c r="AA579" s="139"/>
      <c r="AB579" s="120"/>
      <c r="AC579" s="139"/>
      <c r="AD579" s="166"/>
      <c r="AE579" s="243">
        <f t="shared" si="203"/>
        <v>0</v>
      </c>
      <c r="AF579" s="142"/>
      <c r="AG579" s="137"/>
      <c r="AH579" s="65"/>
      <c r="AI579" s="241" t="str">
        <f>IF(ISBLANK(AH579), "", VLOOKUP(AH579, Z!$A$2:$C$4127, 3, FALSE))</f>
        <v/>
      </c>
      <c r="AJ579" s="143"/>
      <c r="AK579" s="244">
        <f t="shared" si="204"/>
        <v>0</v>
      </c>
      <c r="AL579" s="232"/>
      <c r="AM579" s="242">
        <f t="shared" si="205"/>
        <v>0</v>
      </c>
      <c r="AN579" s="228">
        <f>15</f>
        <v>15</v>
      </c>
      <c r="AO579" s="228">
        <v>0.75</v>
      </c>
      <c r="AP579" s="242" t="str">
        <f t="shared" si="206"/>
        <v>-</v>
      </c>
      <c r="AQ579" s="242" t="str">
        <f t="shared" si="207"/>
        <v>-</v>
      </c>
      <c r="AR579" s="245" t="str" cm="1">
        <f t="array" ref="AR579">IF($AM$20="A",
IFERROR(INDEX($BZ$33:$CC$35, $BQ579,), "-"),
IFERROR(INDEX(($BZ$26:$CC$28,$BZ$29:$CC$31), $BQ579, , $BR579), "-"))</f>
        <v>-</v>
      </c>
      <c r="AS579" s="245"/>
      <c r="AT579" s="245"/>
      <c r="AU579" s="245"/>
      <c r="AV579" s="246" t="str" cm="1">
        <f t="array" ref="AV579">IF($AM$20="A",
IFERROR(INDEX($CE$33:$CE$35, $BQ579), "-"),
IFERROR(INDEX(($CE$26:$CE$28, $CE$29:$CE$31), $BQ579, , $BR579), "-"))</f>
        <v>-</v>
      </c>
      <c r="AW579" s="242" t="str">
        <f t="shared" si="208"/>
        <v>-</v>
      </c>
      <c r="AX579" s="242" t="str">
        <f t="shared" si="192"/>
        <v>-</v>
      </c>
      <c r="AY579" s="242" t="str">
        <f t="shared" si="192"/>
        <v>-</v>
      </c>
      <c r="AZ579" s="242" t="str">
        <f t="shared" si="192"/>
        <v>-</v>
      </c>
      <c r="BA579" s="242" t="str">
        <f t="shared" si="209"/>
        <v>-</v>
      </c>
      <c r="BB579" s="242" t="str">
        <f t="shared" si="193"/>
        <v>-</v>
      </c>
      <c r="BC579" s="242" t="str">
        <f t="shared" si="193"/>
        <v>-</v>
      </c>
      <c r="BD579" s="242" t="str">
        <f t="shared" si="193"/>
        <v>-</v>
      </c>
      <c r="BE579" s="242" t="str">
        <f t="shared" si="210"/>
        <v>-</v>
      </c>
      <c r="BF579" s="242" t="str">
        <f t="shared" si="194"/>
        <v>-</v>
      </c>
      <c r="BG579" s="242" t="str">
        <f t="shared" si="194"/>
        <v>-</v>
      </c>
      <c r="BH579" s="242" t="str">
        <f t="shared" si="194"/>
        <v>-</v>
      </c>
      <c r="BI579" s="242" t="str">
        <f t="shared" si="211"/>
        <v>-</v>
      </c>
      <c r="BJ579" s="242" t="str">
        <f t="shared" si="195"/>
        <v>-</v>
      </c>
      <c r="BK579" s="242" t="str">
        <f t="shared" si="195"/>
        <v>-</v>
      </c>
      <c r="BL579" s="242" t="str">
        <f t="shared" si="195"/>
        <v>-</v>
      </c>
      <c r="BM579" s="245" t="str" cm="1">
        <f t="array" ref="BM579">IFERROR(INDEX($CD$38:$CD$41, $BT579), "-")</f>
        <v>-</v>
      </c>
      <c r="BN579" s="242" t="str" cm="1">
        <f t="array" ref="BN579">IFERROR(INDEX($CD$38:$CD$41, $BS579), "-")</f>
        <v>-</v>
      </c>
      <c r="BO579" s="242">
        <f t="shared" si="212"/>
        <v>0</v>
      </c>
      <c r="BP579" s="242">
        <f t="shared" si="213"/>
        <v>0</v>
      </c>
      <c r="BQ579" s="247" t="str">
        <f t="shared" si="196"/>
        <v>-</v>
      </c>
      <c r="BR579" s="247" t="str">
        <f t="shared" si="197"/>
        <v>-</v>
      </c>
      <c r="BS579" s="247" t="str">
        <f t="shared" si="198"/>
        <v>-</v>
      </c>
      <c r="BT579" s="247" t="str">
        <f t="shared" si="199"/>
        <v>-</v>
      </c>
      <c r="BU579" s="247">
        <f t="shared" si="214"/>
        <v>0</v>
      </c>
      <c r="BV579" s="247" t="str">
        <f t="shared" si="215"/>
        <v>-</v>
      </c>
      <c r="BW579" s="232"/>
      <c r="CF579" s="232"/>
    </row>
    <row r="580" spans="1:84" ht="12.75" customHeight="1" x14ac:dyDescent="0.2">
      <c r="A580" s="240"/>
      <c r="B580" s="228">
        <v>557</v>
      </c>
      <c r="C580" s="137"/>
      <c r="D580" s="65"/>
      <c r="E580" s="241" t="str">
        <f>IF(ISBLANK(D580), "", VLOOKUP(D580, Z!$A$2:$C$4127, 3, FALSE))</f>
        <v/>
      </c>
      <c r="F580" s="138"/>
      <c r="G580" s="120"/>
      <c r="H580" s="120"/>
      <c r="I580" s="120"/>
      <c r="J580" s="120"/>
      <c r="K580" s="139"/>
      <c r="L580" s="168"/>
      <c r="M580" s="139"/>
      <c r="N580" s="139"/>
      <c r="O580" s="242">
        <f t="shared" si="191"/>
        <v>0</v>
      </c>
      <c r="P580" s="139"/>
      <c r="Q580" s="242">
        <f t="shared" si="200"/>
        <v>0</v>
      </c>
      <c r="R580" s="242" t="str">
        <f t="shared" si="201"/>
        <v>-</v>
      </c>
      <c r="S580" s="140"/>
      <c r="T580" s="141"/>
      <c r="U580" s="120"/>
      <c r="V580" s="139"/>
      <c r="W580" s="166"/>
      <c r="X580" s="243">
        <f t="shared" si="202"/>
        <v>0</v>
      </c>
      <c r="Y580" s="140"/>
      <c r="Z580" s="141"/>
      <c r="AA580" s="139"/>
      <c r="AB580" s="120"/>
      <c r="AC580" s="139"/>
      <c r="AD580" s="166"/>
      <c r="AE580" s="243">
        <f t="shared" si="203"/>
        <v>0</v>
      </c>
      <c r="AF580" s="142"/>
      <c r="AG580" s="137"/>
      <c r="AH580" s="65"/>
      <c r="AI580" s="241" t="str">
        <f>IF(ISBLANK(AH580), "", VLOOKUP(AH580, Z!$A$2:$C$4127, 3, FALSE))</f>
        <v/>
      </c>
      <c r="AJ580" s="143"/>
      <c r="AK580" s="244">
        <f t="shared" si="204"/>
        <v>0</v>
      </c>
      <c r="AL580" s="232"/>
      <c r="AM580" s="242">
        <f t="shared" si="205"/>
        <v>0</v>
      </c>
      <c r="AN580" s="228">
        <f>15</f>
        <v>15</v>
      </c>
      <c r="AO580" s="228">
        <v>0.75</v>
      </c>
      <c r="AP580" s="242" t="str">
        <f t="shared" si="206"/>
        <v>-</v>
      </c>
      <c r="AQ580" s="242" t="str">
        <f t="shared" si="207"/>
        <v>-</v>
      </c>
      <c r="AR580" s="245" t="str" cm="1">
        <f t="array" ref="AR580">IF($AM$20="A",
IFERROR(INDEX($BZ$33:$CC$35, $BQ580,), "-"),
IFERROR(INDEX(($BZ$26:$CC$28,$BZ$29:$CC$31), $BQ580, , $BR580), "-"))</f>
        <v>-</v>
      </c>
      <c r="AS580" s="245"/>
      <c r="AT580" s="245"/>
      <c r="AU580" s="245"/>
      <c r="AV580" s="246" t="str" cm="1">
        <f t="array" ref="AV580">IF($AM$20="A",
IFERROR(INDEX($CE$33:$CE$35, $BQ580), "-"),
IFERROR(INDEX(($CE$26:$CE$28, $CE$29:$CE$31), $BQ580, , $BR580), "-"))</f>
        <v>-</v>
      </c>
      <c r="AW580" s="242" t="str">
        <f t="shared" si="208"/>
        <v>-</v>
      </c>
      <c r="AX580" s="242" t="str">
        <f t="shared" si="192"/>
        <v>-</v>
      </c>
      <c r="AY580" s="242" t="str">
        <f t="shared" si="192"/>
        <v>-</v>
      </c>
      <c r="AZ580" s="242" t="str">
        <f t="shared" si="192"/>
        <v>-</v>
      </c>
      <c r="BA580" s="242" t="str">
        <f t="shared" si="209"/>
        <v>-</v>
      </c>
      <c r="BB580" s="242" t="str">
        <f t="shared" si="193"/>
        <v>-</v>
      </c>
      <c r="BC580" s="242" t="str">
        <f t="shared" si="193"/>
        <v>-</v>
      </c>
      <c r="BD580" s="242" t="str">
        <f t="shared" si="193"/>
        <v>-</v>
      </c>
      <c r="BE580" s="242" t="str">
        <f t="shared" si="210"/>
        <v>-</v>
      </c>
      <c r="BF580" s="242" t="str">
        <f t="shared" si="194"/>
        <v>-</v>
      </c>
      <c r="BG580" s="242" t="str">
        <f t="shared" si="194"/>
        <v>-</v>
      </c>
      <c r="BH580" s="242" t="str">
        <f t="shared" si="194"/>
        <v>-</v>
      </c>
      <c r="BI580" s="242" t="str">
        <f t="shared" si="211"/>
        <v>-</v>
      </c>
      <c r="BJ580" s="242" t="str">
        <f t="shared" si="195"/>
        <v>-</v>
      </c>
      <c r="BK580" s="242" t="str">
        <f t="shared" si="195"/>
        <v>-</v>
      </c>
      <c r="BL580" s="242" t="str">
        <f t="shared" si="195"/>
        <v>-</v>
      </c>
      <c r="BM580" s="245" t="str" cm="1">
        <f t="array" ref="BM580">IFERROR(INDEX($CD$38:$CD$41, $BT580), "-")</f>
        <v>-</v>
      </c>
      <c r="BN580" s="242" t="str" cm="1">
        <f t="array" ref="BN580">IFERROR(INDEX($CD$38:$CD$41, $BS580), "-")</f>
        <v>-</v>
      </c>
      <c r="BO580" s="242">
        <f t="shared" si="212"/>
        <v>0</v>
      </c>
      <c r="BP580" s="242">
        <f t="shared" si="213"/>
        <v>0</v>
      </c>
      <c r="BQ580" s="247" t="str">
        <f t="shared" si="196"/>
        <v>-</v>
      </c>
      <c r="BR580" s="247" t="str">
        <f t="shared" si="197"/>
        <v>-</v>
      </c>
      <c r="BS580" s="247" t="str">
        <f t="shared" si="198"/>
        <v>-</v>
      </c>
      <c r="BT580" s="247" t="str">
        <f t="shared" si="199"/>
        <v>-</v>
      </c>
      <c r="BU580" s="247">
        <f t="shared" si="214"/>
        <v>0</v>
      </c>
      <c r="BV580" s="247" t="str">
        <f t="shared" si="215"/>
        <v>-</v>
      </c>
      <c r="BW580" s="232"/>
      <c r="CF580" s="232"/>
    </row>
    <row r="581" spans="1:84" ht="12.75" customHeight="1" x14ac:dyDescent="0.2">
      <c r="A581" s="240"/>
      <c r="B581" s="228">
        <v>558</v>
      </c>
      <c r="C581" s="137"/>
      <c r="D581" s="65"/>
      <c r="E581" s="241" t="str">
        <f>IF(ISBLANK(D581), "", VLOOKUP(D581, Z!$A$2:$C$4127, 3, FALSE))</f>
        <v/>
      </c>
      <c r="F581" s="138"/>
      <c r="G581" s="120"/>
      <c r="H581" s="120"/>
      <c r="I581" s="120"/>
      <c r="J581" s="120"/>
      <c r="K581" s="139"/>
      <c r="L581" s="168"/>
      <c r="M581" s="139"/>
      <c r="N581" s="139"/>
      <c r="O581" s="242">
        <f t="shared" si="191"/>
        <v>0</v>
      </c>
      <c r="P581" s="139"/>
      <c r="Q581" s="242">
        <f t="shared" si="200"/>
        <v>0</v>
      </c>
      <c r="R581" s="242" t="str">
        <f t="shared" si="201"/>
        <v>-</v>
      </c>
      <c r="S581" s="140"/>
      <c r="T581" s="141"/>
      <c r="U581" s="120"/>
      <c r="V581" s="139"/>
      <c r="W581" s="166"/>
      <c r="X581" s="243">
        <f t="shared" si="202"/>
        <v>0</v>
      </c>
      <c r="Y581" s="140"/>
      <c r="Z581" s="141"/>
      <c r="AA581" s="139"/>
      <c r="AB581" s="120"/>
      <c r="AC581" s="139"/>
      <c r="AD581" s="166"/>
      <c r="AE581" s="243">
        <f t="shared" si="203"/>
        <v>0</v>
      </c>
      <c r="AF581" s="142"/>
      <c r="AG581" s="137"/>
      <c r="AH581" s="65"/>
      <c r="AI581" s="241" t="str">
        <f>IF(ISBLANK(AH581), "", VLOOKUP(AH581, Z!$A$2:$C$4127, 3, FALSE))</f>
        <v/>
      </c>
      <c r="AJ581" s="143"/>
      <c r="AK581" s="244">
        <f t="shared" si="204"/>
        <v>0</v>
      </c>
      <c r="AL581" s="232"/>
      <c r="AM581" s="242">
        <f t="shared" si="205"/>
        <v>0</v>
      </c>
      <c r="AN581" s="228">
        <f>15</f>
        <v>15</v>
      </c>
      <c r="AO581" s="228">
        <v>0.75</v>
      </c>
      <c r="AP581" s="242" t="str">
        <f t="shared" si="206"/>
        <v>-</v>
      </c>
      <c r="AQ581" s="242" t="str">
        <f t="shared" si="207"/>
        <v>-</v>
      </c>
      <c r="AR581" s="245" t="str" cm="1">
        <f t="array" ref="AR581">IF($AM$20="A",
IFERROR(INDEX($BZ$33:$CC$35, $BQ581,), "-"),
IFERROR(INDEX(($BZ$26:$CC$28,$BZ$29:$CC$31), $BQ581, , $BR581), "-"))</f>
        <v>-</v>
      </c>
      <c r="AS581" s="245"/>
      <c r="AT581" s="245"/>
      <c r="AU581" s="245"/>
      <c r="AV581" s="246" t="str" cm="1">
        <f t="array" ref="AV581">IF($AM$20="A",
IFERROR(INDEX($CE$33:$CE$35, $BQ581), "-"),
IFERROR(INDEX(($CE$26:$CE$28, $CE$29:$CE$31), $BQ581, , $BR581), "-"))</f>
        <v>-</v>
      </c>
      <c r="AW581" s="242" t="str">
        <f t="shared" si="208"/>
        <v>-</v>
      </c>
      <c r="AX581" s="242" t="str">
        <f t="shared" si="192"/>
        <v>-</v>
      </c>
      <c r="AY581" s="242" t="str">
        <f t="shared" si="192"/>
        <v>-</v>
      </c>
      <c r="AZ581" s="242" t="str">
        <f t="shared" si="192"/>
        <v>-</v>
      </c>
      <c r="BA581" s="242" t="str">
        <f t="shared" si="209"/>
        <v>-</v>
      </c>
      <c r="BB581" s="242" t="str">
        <f t="shared" si="193"/>
        <v>-</v>
      </c>
      <c r="BC581" s="242" t="str">
        <f t="shared" si="193"/>
        <v>-</v>
      </c>
      <c r="BD581" s="242" t="str">
        <f t="shared" si="193"/>
        <v>-</v>
      </c>
      <c r="BE581" s="242" t="str">
        <f t="shared" si="210"/>
        <v>-</v>
      </c>
      <c r="BF581" s="242" t="str">
        <f t="shared" si="194"/>
        <v>-</v>
      </c>
      <c r="BG581" s="242" t="str">
        <f t="shared" si="194"/>
        <v>-</v>
      </c>
      <c r="BH581" s="242" t="str">
        <f t="shared" si="194"/>
        <v>-</v>
      </c>
      <c r="BI581" s="242" t="str">
        <f t="shared" si="211"/>
        <v>-</v>
      </c>
      <c r="BJ581" s="242" t="str">
        <f t="shared" si="195"/>
        <v>-</v>
      </c>
      <c r="BK581" s="242" t="str">
        <f t="shared" si="195"/>
        <v>-</v>
      </c>
      <c r="BL581" s="242" t="str">
        <f t="shared" si="195"/>
        <v>-</v>
      </c>
      <c r="BM581" s="245" t="str" cm="1">
        <f t="array" ref="BM581">IFERROR(INDEX($CD$38:$CD$41, $BT581), "-")</f>
        <v>-</v>
      </c>
      <c r="BN581" s="242" t="str" cm="1">
        <f t="array" ref="BN581">IFERROR(INDEX($CD$38:$CD$41, $BS581), "-")</f>
        <v>-</v>
      </c>
      <c r="BO581" s="242">
        <f t="shared" si="212"/>
        <v>0</v>
      </c>
      <c r="BP581" s="242">
        <f t="shared" si="213"/>
        <v>0</v>
      </c>
      <c r="BQ581" s="247" t="str">
        <f t="shared" si="196"/>
        <v>-</v>
      </c>
      <c r="BR581" s="247" t="str">
        <f t="shared" si="197"/>
        <v>-</v>
      </c>
      <c r="BS581" s="247" t="str">
        <f t="shared" si="198"/>
        <v>-</v>
      </c>
      <c r="BT581" s="247" t="str">
        <f t="shared" si="199"/>
        <v>-</v>
      </c>
      <c r="BU581" s="247">
        <f t="shared" si="214"/>
        <v>0</v>
      </c>
      <c r="BV581" s="247" t="str">
        <f t="shared" si="215"/>
        <v>-</v>
      </c>
      <c r="BW581" s="232"/>
      <c r="CF581" s="232"/>
    </row>
    <row r="582" spans="1:84" ht="12.75" customHeight="1" x14ac:dyDescent="0.2">
      <c r="A582" s="240"/>
      <c r="B582" s="228">
        <v>559</v>
      </c>
      <c r="C582" s="137"/>
      <c r="D582" s="65"/>
      <c r="E582" s="241" t="str">
        <f>IF(ISBLANK(D582), "", VLOOKUP(D582, Z!$A$2:$C$4127, 3, FALSE))</f>
        <v/>
      </c>
      <c r="F582" s="138"/>
      <c r="G582" s="120"/>
      <c r="H582" s="120"/>
      <c r="I582" s="120"/>
      <c r="J582" s="120"/>
      <c r="K582" s="139"/>
      <c r="L582" s="168"/>
      <c r="M582" s="139"/>
      <c r="N582" s="139"/>
      <c r="O582" s="242">
        <f t="shared" si="191"/>
        <v>0</v>
      </c>
      <c r="P582" s="139"/>
      <c r="Q582" s="242">
        <f t="shared" si="200"/>
        <v>0</v>
      </c>
      <c r="R582" s="242" t="str">
        <f t="shared" si="201"/>
        <v>-</v>
      </c>
      <c r="S582" s="140"/>
      <c r="T582" s="141"/>
      <c r="U582" s="120"/>
      <c r="V582" s="139"/>
      <c r="W582" s="166"/>
      <c r="X582" s="243">
        <f t="shared" si="202"/>
        <v>0</v>
      </c>
      <c r="Y582" s="140"/>
      <c r="Z582" s="141"/>
      <c r="AA582" s="139"/>
      <c r="AB582" s="120"/>
      <c r="AC582" s="139"/>
      <c r="AD582" s="166"/>
      <c r="AE582" s="243">
        <f t="shared" si="203"/>
        <v>0</v>
      </c>
      <c r="AF582" s="142"/>
      <c r="AG582" s="137"/>
      <c r="AH582" s="65"/>
      <c r="AI582" s="241" t="str">
        <f>IF(ISBLANK(AH582), "", VLOOKUP(AH582, Z!$A$2:$C$4127, 3, FALSE))</f>
        <v/>
      </c>
      <c r="AJ582" s="143"/>
      <c r="AK582" s="244">
        <f t="shared" si="204"/>
        <v>0</v>
      </c>
      <c r="AL582" s="232"/>
      <c r="AM582" s="242">
        <f t="shared" si="205"/>
        <v>0</v>
      </c>
      <c r="AN582" s="228">
        <f>15</f>
        <v>15</v>
      </c>
      <c r="AO582" s="228">
        <v>0.75</v>
      </c>
      <c r="AP582" s="242" t="str">
        <f t="shared" si="206"/>
        <v>-</v>
      </c>
      <c r="AQ582" s="242" t="str">
        <f t="shared" si="207"/>
        <v>-</v>
      </c>
      <c r="AR582" s="245" t="str" cm="1">
        <f t="array" ref="AR582">IF($AM$20="A",
IFERROR(INDEX($BZ$33:$CC$35, $BQ582,), "-"),
IFERROR(INDEX(($BZ$26:$CC$28,$BZ$29:$CC$31), $BQ582, , $BR582), "-"))</f>
        <v>-</v>
      </c>
      <c r="AS582" s="245"/>
      <c r="AT582" s="245"/>
      <c r="AU582" s="245"/>
      <c r="AV582" s="246" t="str" cm="1">
        <f t="array" ref="AV582">IF($AM$20="A",
IFERROR(INDEX($CE$33:$CE$35, $BQ582), "-"),
IFERROR(INDEX(($CE$26:$CE$28, $CE$29:$CE$31), $BQ582, , $BR582), "-"))</f>
        <v>-</v>
      </c>
      <c r="AW582" s="242" t="str">
        <f t="shared" si="208"/>
        <v>-</v>
      </c>
      <c r="AX582" s="242" t="str">
        <f t="shared" si="192"/>
        <v>-</v>
      </c>
      <c r="AY582" s="242" t="str">
        <f t="shared" si="192"/>
        <v>-</v>
      </c>
      <c r="AZ582" s="242" t="str">
        <f t="shared" si="192"/>
        <v>-</v>
      </c>
      <c r="BA582" s="242" t="str">
        <f t="shared" si="209"/>
        <v>-</v>
      </c>
      <c r="BB582" s="242" t="str">
        <f t="shared" si="193"/>
        <v>-</v>
      </c>
      <c r="BC582" s="242" t="str">
        <f t="shared" si="193"/>
        <v>-</v>
      </c>
      <c r="BD582" s="242" t="str">
        <f t="shared" si="193"/>
        <v>-</v>
      </c>
      <c r="BE582" s="242" t="str">
        <f t="shared" si="210"/>
        <v>-</v>
      </c>
      <c r="BF582" s="242" t="str">
        <f t="shared" si="194"/>
        <v>-</v>
      </c>
      <c r="BG582" s="242" t="str">
        <f t="shared" si="194"/>
        <v>-</v>
      </c>
      <c r="BH582" s="242" t="str">
        <f t="shared" si="194"/>
        <v>-</v>
      </c>
      <c r="BI582" s="242" t="str">
        <f t="shared" si="211"/>
        <v>-</v>
      </c>
      <c r="BJ582" s="242" t="str">
        <f t="shared" si="195"/>
        <v>-</v>
      </c>
      <c r="BK582" s="242" t="str">
        <f t="shared" si="195"/>
        <v>-</v>
      </c>
      <c r="BL582" s="242" t="str">
        <f t="shared" si="195"/>
        <v>-</v>
      </c>
      <c r="BM582" s="245" t="str" cm="1">
        <f t="array" ref="BM582">IFERROR(INDEX($CD$38:$CD$41, $BT582), "-")</f>
        <v>-</v>
      </c>
      <c r="BN582" s="242" t="str" cm="1">
        <f t="array" ref="BN582">IFERROR(INDEX($CD$38:$CD$41, $BS582), "-")</f>
        <v>-</v>
      </c>
      <c r="BO582" s="242">
        <f t="shared" si="212"/>
        <v>0</v>
      </c>
      <c r="BP582" s="242">
        <f t="shared" si="213"/>
        <v>0</v>
      </c>
      <c r="BQ582" s="247" t="str">
        <f t="shared" si="196"/>
        <v>-</v>
      </c>
      <c r="BR582" s="247" t="str">
        <f t="shared" si="197"/>
        <v>-</v>
      </c>
      <c r="BS582" s="247" t="str">
        <f t="shared" si="198"/>
        <v>-</v>
      </c>
      <c r="BT582" s="247" t="str">
        <f t="shared" si="199"/>
        <v>-</v>
      </c>
      <c r="BU582" s="247">
        <f t="shared" si="214"/>
        <v>0</v>
      </c>
      <c r="BV582" s="247" t="str">
        <f t="shared" si="215"/>
        <v>-</v>
      </c>
      <c r="BW582" s="232"/>
      <c r="CF582" s="232"/>
    </row>
    <row r="583" spans="1:84" ht="12.75" customHeight="1" x14ac:dyDescent="0.2">
      <c r="A583" s="240"/>
      <c r="B583" s="228">
        <v>560</v>
      </c>
      <c r="C583" s="137"/>
      <c r="D583" s="65"/>
      <c r="E583" s="241" t="str">
        <f>IF(ISBLANK(D583), "", VLOOKUP(D583, Z!$A$2:$C$4127, 3, FALSE))</f>
        <v/>
      </c>
      <c r="F583" s="138"/>
      <c r="G583" s="120"/>
      <c r="H583" s="120"/>
      <c r="I583" s="120"/>
      <c r="J583" s="120"/>
      <c r="K583" s="139"/>
      <c r="L583" s="168"/>
      <c r="M583" s="139"/>
      <c r="N583" s="139"/>
      <c r="O583" s="242">
        <f t="shared" si="191"/>
        <v>0</v>
      </c>
      <c r="P583" s="139"/>
      <c r="Q583" s="242">
        <f t="shared" si="200"/>
        <v>0</v>
      </c>
      <c r="R583" s="242" t="str">
        <f t="shared" si="201"/>
        <v>-</v>
      </c>
      <c r="S583" s="140"/>
      <c r="T583" s="141"/>
      <c r="U583" s="120"/>
      <c r="V583" s="139"/>
      <c r="W583" s="166"/>
      <c r="X583" s="243">
        <f t="shared" si="202"/>
        <v>0</v>
      </c>
      <c r="Y583" s="140"/>
      <c r="Z583" s="141"/>
      <c r="AA583" s="139"/>
      <c r="AB583" s="120"/>
      <c r="AC583" s="139"/>
      <c r="AD583" s="166"/>
      <c r="AE583" s="243">
        <f t="shared" si="203"/>
        <v>0</v>
      </c>
      <c r="AF583" s="142"/>
      <c r="AG583" s="137"/>
      <c r="AH583" s="65"/>
      <c r="AI583" s="241" t="str">
        <f>IF(ISBLANK(AH583), "", VLOOKUP(AH583, Z!$A$2:$C$4127, 3, FALSE))</f>
        <v/>
      </c>
      <c r="AJ583" s="143"/>
      <c r="AK583" s="244">
        <f t="shared" si="204"/>
        <v>0</v>
      </c>
      <c r="AL583" s="232"/>
      <c r="AM583" s="242">
        <f t="shared" si="205"/>
        <v>0</v>
      </c>
      <c r="AN583" s="228">
        <f>15</f>
        <v>15</v>
      </c>
      <c r="AO583" s="228">
        <v>0.75</v>
      </c>
      <c r="AP583" s="242" t="str">
        <f t="shared" si="206"/>
        <v>-</v>
      </c>
      <c r="AQ583" s="242" t="str">
        <f t="shared" si="207"/>
        <v>-</v>
      </c>
      <c r="AR583" s="245" t="str" cm="1">
        <f t="array" ref="AR583">IF($AM$20="A",
IFERROR(INDEX($BZ$33:$CC$35, $BQ583,), "-"),
IFERROR(INDEX(($BZ$26:$CC$28,$BZ$29:$CC$31), $BQ583, , $BR583), "-"))</f>
        <v>-</v>
      </c>
      <c r="AS583" s="245"/>
      <c r="AT583" s="245"/>
      <c r="AU583" s="245"/>
      <c r="AV583" s="246" t="str" cm="1">
        <f t="array" ref="AV583">IF($AM$20="A",
IFERROR(INDEX($CE$33:$CE$35, $BQ583), "-"),
IFERROR(INDEX(($CE$26:$CE$28, $CE$29:$CE$31), $BQ583, , $BR583), "-"))</f>
        <v>-</v>
      </c>
      <c r="AW583" s="242" t="str">
        <f t="shared" si="208"/>
        <v>-</v>
      </c>
      <c r="AX583" s="242" t="str">
        <f t="shared" si="192"/>
        <v>-</v>
      </c>
      <c r="AY583" s="242" t="str">
        <f t="shared" si="192"/>
        <v>-</v>
      </c>
      <c r="AZ583" s="242" t="str">
        <f t="shared" si="192"/>
        <v>-</v>
      </c>
      <c r="BA583" s="242" t="str">
        <f t="shared" si="209"/>
        <v>-</v>
      </c>
      <c r="BB583" s="242" t="str">
        <f t="shared" si="193"/>
        <v>-</v>
      </c>
      <c r="BC583" s="242" t="str">
        <f t="shared" si="193"/>
        <v>-</v>
      </c>
      <c r="BD583" s="242" t="str">
        <f t="shared" si="193"/>
        <v>-</v>
      </c>
      <c r="BE583" s="242" t="str">
        <f t="shared" si="210"/>
        <v>-</v>
      </c>
      <c r="BF583" s="242" t="str">
        <f t="shared" si="194"/>
        <v>-</v>
      </c>
      <c r="BG583" s="242" t="str">
        <f t="shared" si="194"/>
        <v>-</v>
      </c>
      <c r="BH583" s="242" t="str">
        <f t="shared" si="194"/>
        <v>-</v>
      </c>
      <c r="BI583" s="242" t="str">
        <f t="shared" si="211"/>
        <v>-</v>
      </c>
      <c r="BJ583" s="242" t="str">
        <f t="shared" si="195"/>
        <v>-</v>
      </c>
      <c r="BK583" s="242" t="str">
        <f t="shared" si="195"/>
        <v>-</v>
      </c>
      <c r="BL583" s="242" t="str">
        <f t="shared" si="195"/>
        <v>-</v>
      </c>
      <c r="BM583" s="245" t="str" cm="1">
        <f t="array" ref="BM583">IFERROR(INDEX($CD$38:$CD$41, $BT583), "-")</f>
        <v>-</v>
      </c>
      <c r="BN583" s="242" t="str" cm="1">
        <f t="array" ref="BN583">IFERROR(INDEX($CD$38:$CD$41, $BS583), "-")</f>
        <v>-</v>
      </c>
      <c r="BO583" s="242">
        <f t="shared" si="212"/>
        <v>0</v>
      </c>
      <c r="BP583" s="242">
        <f t="shared" si="213"/>
        <v>0</v>
      </c>
      <c r="BQ583" s="247" t="str">
        <f t="shared" si="196"/>
        <v>-</v>
      </c>
      <c r="BR583" s="247" t="str">
        <f t="shared" si="197"/>
        <v>-</v>
      </c>
      <c r="BS583" s="247" t="str">
        <f t="shared" si="198"/>
        <v>-</v>
      </c>
      <c r="BT583" s="247" t="str">
        <f t="shared" si="199"/>
        <v>-</v>
      </c>
      <c r="BU583" s="247">
        <f t="shared" si="214"/>
        <v>0</v>
      </c>
      <c r="BV583" s="247" t="str">
        <f t="shared" si="215"/>
        <v>-</v>
      </c>
      <c r="BW583" s="232"/>
      <c r="CF583" s="232"/>
    </row>
    <row r="584" spans="1:84" ht="12.75" customHeight="1" x14ac:dyDescent="0.2">
      <c r="A584" s="240"/>
      <c r="B584" s="228">
        <v>561</v>
      </c>
      <c r="C584" s="137"/>
      <c r="D584" s="65"/>
      <c r="E584" s="241" t="str">
        <f>IF(ISBLANK(D584), "", VLOOKUP(D584, Z!$A$2:$C$4127, 3, FALSE))</f>
        <v/>
      </c>
      <c r="F584" s="138"/>
      <c r="G584" s="120"/>
      <c r="H584" s="120"/>
      <c r="I584" s="120"/>
      <c r="J584" s="120"/>
      <c r="K584" s="139"/>
      <c r="L584" s="168"/>
      <c r="M584" s="139"/>
      <c r="N584" s="139"/>
      <c r="O584" s="242">
        <f t="shared" si="191"/>
        <v>0</v>
      </c>
      <c r="P584" s="139"/>
      <c r="Q584" s="242">
        <f t="shared" si="200"/>
        <v>0</v>
      </c>
      <c r="R584" s="242" t="str">
        <f t="shared" si="201"/>
        <v>-</v>
      </c>
      <c r="S584" s="140"/>
      <c r="T584" s="141"/>
      <c r="U584" s="120"/>
      <c r="V584" s="139"/>
      <c r="W584" s="166"/>
      <c r="X584" s="243">
        <f t="shared" si="202"/>
        <v>0</v>
      </c>
      <c r="Y584" s="140"/>
      <c r="Z584" s="141"/>
      <c r="AA584" s="139"/>
      <c r="AB584" s="120"/>
      <c r="AC584" s="139"/>
      <c r="AD584" s="166"/>
      <c r="AE584" s="243">
        <f t="shared" si="203"/>
        <v>0</v>
      </c>
      <c r="AF584" s="142"/>
      <c r="AG584" s="137"/>
      <c r="AH584" s="65"/>
      <c r="AI584" s="241" t="str">
        <f>IF(ISBLANK(AH584), "", VLOOKUP(AH584, Z!$A$2:$C$4127, 3, FALSE))</f>
        <v/>
      </c>
      <c r="AJ584" s="143"/>
      <c r="AK584" s="244">
        <f t="shared" si="204"/>
        <v>0</v>
      </c>
      <c r="AL584" s="232"/>
      <c r="AM584" s="242">
        <f t="shared" si="205"/>
        <v>0</v>
      </c>
      <c r="AN584" s="228">
        <f>15</f>
        <v>15</v>
      </c>
      <c r="AO584" s="228">
        <v>0.75</v>
      </c>
      <c r="AP584" s="242" t="str">
        <f t="shared" si="206"/>
        <v>-</v>
      </c>
      <c r="AQ584" s="242" t="str">
        <f t="shared" si="207"/>
        <v>-</v>
      </c>
      <c r="AR584" s="245" t="str" cm="1">
        <f t="array" ref="AR584">IF($AM$20="A",
IFERROR(INDEX($BZ$33:$CC$35, $BQ584,), "-"),
IFERROR(INDEX(($BZ$26:$CC$28,$BZ$29:$CC$31), $BQ584, , $BR584), "-"))</f>
        <v>-</v>
      </c>
      <c r="AS584" s="245"/>
      <c r="AT584" s="245"/>
      <c r="AU584" s="245"/>
      <c r="AV584" s="246" t="str" cm="1">
        <f t="array" ref="AV584">IF($AM$20="A",
IFERROR(INDEX($CE$33:$CE$35, $BQ584), "-"),
IFERROR(INDEX(($CE$26:$CE$28, $CE$29:$CE$31), $BQ584, , $BR584), "-"))</f>
        <v>-</v>
      </c>
      <c r="AW584" s="242" t="str">
        <f t="shared" si="208"/>
        <v>-</v>
      </c>
      <c r="AX584" s="242" t="str">
        <f t="shared" si="192"/>
        <v>-</v>
      </c>
      <c r="AY584" s="242" t="str">
        <f t="shared" si="192"/>
        <v>-</v>
      </c>
      <c r="AZ584" s="242" t="str">
        <f t="shared" si="192"/>
        <v>-</v>
      </c>
      <c r="BA584" s="242" t="str">
        <f t="shared" si="209"/>
        <v>-</v>
      </c>
      <c r="BB584" s="242" t="str">
        <f t="shared" si="193"/>
        <v>-</v>
      </c>
      <c r="BC584" s="242" t="str">
        <f t="shared" si="193"/>
        <v>-</v>
      </c>
      <c r="BD584" s="242" t="str">
        <f t="shared" si="193"/>
        <v>-</v>
      </c>
      <c r="BE584" s="242" t="str">
        <f t="shared" si="210"/>
        <v>-</v>
      </c>
      <c r="BF584" s="242" t="str">
        <f t="shared" si="194"/>
        <v>-</v>
      </c>
      <c r="BG584" s="242" t="str">
        <f t="shared" si="194"/>
        <v>-</v>
      </c>
      <c r="BH584" s="242" t="str">
        <f t="shared" si="194"/>
        <v>-</v>
      </c>
      <c r="BI584" s="242" t="str">
        <f t="shared" si="211"/>
        <v>-</v>
      </c>
      <c r="BJ584" s="242" t="str">
        <f t="shared" si="195"/>
        <v>-</v>
      </c>
      <c r="BK584" s="242" t="str">
        <f t="shared" si="195"/>
        <v>-</v>
      </c>
      <c r="BL584" s="242" t="str">
        <f t="shared" si="195"/>
        <v>-</v>
      </c>
      <c r="BM584" s="245" t="str" cm="1">
        <f t="array" ref="BM584">IFERROR(INDEX($CD$38:$CD$41, $BT584), "-")</f>
        <v>-</v>
      </c>
      <c r="BN584" s="242" t="str" cm="1">
        <f t="array" ref="BN584">IFERROR(INDEX($CD$38:$CD$41, $BS584), "-")</f>
        <v>-</v>
      </c>
      <c r="BO584" s="242">
        <f t="shared" si="212"/>
        <v>0</v>
      </c>
      <c r="BP584" s="242">
        <f t="shared" si="213"/>
        <v>0</v>
      </c>
      <c r="BQ584" s="247" t="str">
        <f t="shared" si="196"/>
        <v>-</v>
      </c>
      <c r="BR584" s="247" t="str">
        <f t="shared" si="197"/>
        <v>-</v>
      </c>
      <c r="BS584" s="247" t="str">
        <f t="shared" si="198"/>
        <v>-</v>
      </c>
      <c r="BT584" s="247" t="str">
        <f t="shared" si="199"/>
        <v>-</v>
      </c>
      <c r="BU584" s="247">
        <f t="shared" si="214"/>
        <v>0</v>
      </c>
      <c r="BV584" s="247" t="str">
        <f t="shared" si="215"/>
        <v>-</v>
      </c>
      <c r="BW584" s="232"/>
      <c r="CF584" s="232"/>
    </row>
    <row r="585" spans="1:84" ht="12.75" customHeight="1" x14ac:dyDescent="0.2">
      <c r="A585" s="240"/>
      <c r="B585" s="228">
        <v>562</v>
      </c>
      <c r="C585" s="137"/>
      <c r="D585" s="65"/>
      <c r="E585" s="241" t="str">
        <f>IF(ISBLANK(D585), "", VLOOKUP(D585, Z!$A$2:$C$4127, 3, FALSE))</f>
        <v/>
      </c>
      <c r="F585" s="138"/>
      <c r="G585" s="120"/>
      <c r="H585" s="120"/>
      <c r="I585" s="120"/>
      <c r="J585" s="120"/>
      <c r="K585" s="139"/>
      <c r="L585" s="168"/>
      <c r="M585" s="139"/>
      <c r="N585" s="139"/>
      <c r="O585" s="242">
        <f t="shared" si="191"/>
        <v>0</v>
      </c>
      <c r="P585" s="139"/>
      <c r="Q585" s="242">
        <f t="shared" si="200"/>
        <v>0</v>
      </c>
      <c r="R585" s="242" t="str">
        <f t="shared" si="201"/>
        <v>-</v>
      </c>
      <c r="S585" s="140"/>
      <c r="T585" s="141"/>
      <c r="U585" s="120"/>
      <c r="V585" s="139"/>
      <c r="W585" s="166"/>
      <c r="X585" s="243">
        <f t="shared" si="202"/>
        <v>0</v>
      </c>
      <c r="Y585" s="140"/>
      <c r="Z585" s="141"/>
      <c r="AA585" s="139"/>
      <c r="AB585" s="120"/>
      <c r="AC585" s="139"/>
      <c r="AD585" s="166"/>
      <c r="AE585" s="243">
        <f t="shared" si="203"/>
        <v>0</v>
      </c>
      <c r="AF585" s="142"/>
      <c r="AG585" s="137"/>
      <c r="AH585" s="65"/>
      <c r="AI585" s="241" t="str">
        <f>IF(ISBLANK(AH585), "", VLOOKUP(AH585, Z!$A$2:$C$4127, 3, FALSE))</f>
        <v/>
      </c>
      <c r="AJ585" s="143"/>
      <c r="AK585" s="244">
        <f t="shared" si="204"/>
        <v>0</v>
      </c>
      <c r="AL585" s="232"/>
      <c r="AM585" s="242">
        <f t="shared" si="205"/>
        <v>0</v>
      </c>
      <c r="AN585" s="228">
        <f>15</f>
        <v>15</v>
      </c>
      <c r="AO585" s="228">
        <v>0.75</v>
      </c>
      <c r="AP585" s="242" t="str">
        <f t="shared" si="206"/>
        <v>-</v>
      </c>
      <c r="AQ585" s="242" t="str">
        <f t="shared" si="207"/>
        <v>-</v>
      </c>
      <c r="AR585" s="245" t="str" cm="1">
        <f t="array" ref="AR585">IF($AM$20="A",
IFERROR(INDEX($BZ$33:$CC$35, $BQ585,), "-"),
IFERROR(INDEX(($BZ$26:$CC$28,$BZ$29:$CC$31), $BQ585, , $BR585), "-"))</f>
        <v>-</v>
      </c>
      <c r="AS585" s="245"/>
      <c r="AT585" s="245"/>
      <c r="AU585" s="245"/>
      <c r="AV585" s="246" t="str" cm="1">
        <f t="array" ref="AV585">IF($AM$20="A",
IFERROR(INDEX($CE$33:$CE$35, $BQ585), "-"),
IFERROR(INDEX(($CE$26:$CE$28, $CE$29:$CE$31), $BQ585, , $BR585), "-"))</f>
        <v>-</v>
      </c>
      <c r="AW585" s="242" t="str">
        <f t="shared" si="208"/>
        <v>-</v>
      </c>
      <c r="AX585" s="242" t="str">
        <f t="shared" si="192"/>
        <v>-</v>
      </c>
      <c r="AY585" s="242" t="str">
        <f t="shared" si="192"/>
        <v>-</v>
      </c>
      <c r="AZ585" s="242" t="str">
        <f t="shared" si="192"/>
        <v>-</v>
      </c>
      <c r="BA585" s="242" t="str">
        <f t="shared" si="209"/>
        <v>-</v>
      </c>
      <c r="BB585" s="242" t="str">
        <f t="shared" si="193"/>
        <v>-</v>
      </c>
      <c r="BC585" s="242" t="str">
        <f t="shared" si="193"/>
        <v>-</v>
      </c>
      <c r="BD585" s="242" t="str">
        <f t="shared" si="193"/>
        <v>-</v>
      </c>
      <c r="BE585" s="242" t="str">
        <f t="shared" si="210"/>
        <v>-</v>
      </c>
      <c r="BF585" s="242" t="str">
        <f t="shared" si="194"/>
        <v>-</v>
      </c>
      <c r="BG585" s="242" t="str">
        <f t="shared" si="194"/>
        <v>-</v>
      </c>
      <c r="BH585" s="242" t="str">
        <f t="shared" si="194"/>
        <v>-</v>
      </c>
      <c r="BI585" s="242" t="str">
        <f t="shared" si="211"/>
        <v>-</v>
      </c>
      <c r="BJ585" s="242" t="str">
        <f t="shared" si="195"/>
        <v>-</v>
      </c>
      <c r="BK585" s="242" t="str">
        <f t="shared" si="195"/>
        <v>-</v>
      </c>
      <c r="BL585" s="242" t="str">
        <f t="shared" si="195"/>
        <v>-</v>
      </c>
      <c r="BM585" s="245" t="str" cm="1">
        <f t="array" ref="BM585">IFERROR(INDEX($CD$38:$CD$41, $BT585), "-")</f>
        <v>-</v>
      </c>
      <c r="BN585" s="242" t="str" cm="1">
        <f t="array" ref="BN585">IFERROR(INDEX($CD$38:$CD$41, $BS585), "-")</f>
        <v>-</v>
      </c>
      <c r="BO585" s="242">
        <f t="shared" si="212"/>
        <v>0</v>
      </c>
      <c r="BP585" s="242">
        <f t="shared" si="213"/>
        <v>0</v>
      </c>
      <c r="BQ585" s="247" t="str">
        <f t="shared" si="196"/>
        <v>-</v>
      </c>
      <c r="BR585" s="247" t="str">
        <f t="shared" si="197"/>
        <v>-</v>
      </c>
      <c r="BS585" s="247" t="str">
        <f t="shared" si="198"/>
        <v>-</v>
      </c>
      <c r="BT585" s="247" t="str">
        <f t="shared" si="199"/>
        <v>-</v>
      </c>
      <c r="BU585" s="247">
        <f t="shared" si="214"/>
        <v>0</v>
      </c>
      <c r="BV585" s="247" t="str">
        <f t="shared" si="215"/>
        <v>-</v>
      </c>
      <c r="BW585" s="232"/>
      <c r="CF585" s="232"/>
    </row>
    <row r="586" spans="1:84" ht="12.75" customHeight="1" x14ac:dyDescent="0.2">
      <c r="A586" s="240"/>
      <c r="B586" s="228">
        <v>563</v>
      </c>
      <c r="C586" s="137"/>
      <c r="D586" s="65"/>
      <c r="E586" s="241" t="str">
        <f>IF(ISBLANK(D586), "", VLOOKUP(D586, Z!$A$2:$C$4127, 3, FALSE))</f>
        <v/>
      </c>
      <c r="F586" s="138"/>
      <c r="G586" s="120"/>
      <c r="H586" s="120"/>
      <c r="I586" s="120"/>
      <c r="J586" s="120"/>
      <c r="K586" s="139"/>
      <c r="L586" s="168"/>
      <c r="M586" s="139"/>
      <c r="N586" s="139"/>
      <c r="O586" s="242">
        <f t="shared" si="191"/>
        <v>0</v>
      </c>
      <c r="P586" s="139"/>
      <c r="Q586" s="242">
        <f t="shared" si="200"/>
        <v>0</v>
      </c>
      <c r="R586" s="242" t="str">
        <f t="shared" si="201"/>
        <v>-</v>
      </c>
      <c r="S586" s="140"/>
      <c r="T586" s="141"/>
      <c r="U586" s="120"/>
      <c r="V586" s="139"/>
      <c r="W586" s="166"/>
      <c r="X586" s="243">
        <f t="shared" si="202"/>
        <v>0</v>
      </c>
      <c r="Y586" s="140"/>
      <c r="Z586" s="141"/>
      <c r="AA586" s="139"/>
      <c r="AB586" s="120"/>
      <c r="AC586" s="139"/>
      <c r="AD586" s="166"/>
      <c r="AE586" s="243">
        <f t="shared" si="203"/>
        <v>0</v>
      </c>
      <c r="AF586" s="142"/>
      <c r="AG586" s="137"/>
      <c r="AH586" s="65"/>
      <c r="AI586" s="241" t="str">
        <f>IF(ISBLANK(AH586), "", VLOOKUP(AH586, Z!$A$2:$C$4127, 3, FALSE))</f>
        <v/>
      </c>
      <c r="AJ586" s="143"/>
      <c r="AK586" s="244">
        <f t="shared" si="204"/>
        <v>0</v>
      </c>
      <c r="AL586" s="232"/>
      <c r="AM586" s="242">
        <f t="shared" si="205"/>
        <v>0</v>
      </c>
      <c r="AN586" s="228">
        <f>15</f>
        <v>15</v>
      </c>
      <c r="AO586" s="228">
        <v>0.75</v>
      </c>
      <c r="AP586" s="242" t="str">
        <f t="shared" si="206"/>
        <v>-</v>
      </c>
      <c r="AQ586" s="242" t="str">
        <f t="shared" si="207"/>
        <v>-</v>
      </c>
      <c r="AR586" s="245" t="str" cm="1">
        <f t="array" ref="AR586">IF($AM$20="A",
IFERROR(INDEX($BZ$33:$CC$35, $BQ586,), "-"),
IFERROR(INDEX(($BZ$26:$CC$28,$BZ$29:$CC$31), $BQ586, , $BR586), "-"))</f>
        <v>-</v>
      </c>
      <c r="AS586" s="245"/>
      <c r="AT586" s="245"/>
      <c r="AU586" s="245"/>
      <c r="AV586" s="246" t="str" cm="1">
        <f t="array" ref="AV586">IF($AM$20="A",
IFERROR(INDEX($CE$33:$CE$35, $BQ586), "-"),
IFERROR(INDEX(($CE$26:$CE$28, $CE$29:$CE$31), $BQ586, , $BR586), "-"))</f>
        <v>-</v>
      </c>
      <c r="AW586" s="242" t="str">
        <f t="shared" si="208"/>
        <v>-</v>
      </c>
      <c r="AX586" s="242" t="str">
        <f t="shared" si="192"/>
        <v>-</v>
      </c>
      <c r="AY586" s="242" t="str">
        <f t="shared" si="192"/>
        <v>-</v>
      </c>
      <c r="AZ586" s="242" t="str">
        <f t="shared" si="192"/>
        <v>-</v>
      </c>
      <c r="BA586" s="242" t="str">
        <f t="shared" si="209"/>
        <v>-</v>
      </c>
      <c r="BB586" s="242" t="str">
        <f t="shared" si="193"/>
        <v>-</v>
      </c>
      <c r="BC586" s="242" t="str">
        <f t="shared" si="193"/>
        <v>-</v>
      </c>
      <c r="BD586" s="242" t="str">
        <f t="shared" si="193"/>
        <v>-</v>
      </c>
      <c r="BE586" s="242" t="str">
        <f t="shared" si="210"/>
        <v>-</v>
      </c>
      <c r="BF586" s="242" t="str">
        <f t="shared" si="194"/>
        <v>-</v>
      </c>
      <c r="BG586" s="242" t="str">
        <f t="shared" si="194"/>
        <v>-</v>
      </c>
      <c r="BH586" s="242" t="str">
        <f t="shared" si="194"/>
        <v>-</v>
      </c>
      <c r="BI586" s="242" t="str">
        <f t="shared" si="211"/>
        <v>-</v>
      </c>
      <c r="BJ586" s="242" t="str">
        <f t="shared" si="195"/>
        <v>-</v>
      </c>
      <c r="BK586" s="242" t="str">
        <f t="shared" si="195"/>
        <v>-</v>
      </c>
      <c r="BL586" s="242" t="str">
        <f t="shared" si="195"/>
        <v>-</v>
      </c>
      <c r="BM586" s="245" t="str" cm="1">
        <f t="array" ref="BM586">IFERROR(INDEX($CD$38:$CD$41, $BT586), "-")</f>
        <v>-</v>
      </c>
      <c r="BN586" s="242" t="str" cm="1">
        <f t="array" ref="BN586">IFERROR(INDEX($CD$38:$CD$41, $BS586), "-")</f>
        <v>-</v>
      </c>
      <c r="BO586" s="242">
        <f t="shared" si="212"/>
        <v>0</v>
      </c>
      <c r="BP586" s="242">
        <f t="shared" si="213"/>
        <v>0</v>
      </c>
      <c r="BQ586" s="247" t="str">
        <f t="shared" si="196"/>
        <v>-</v>
      </c>
      <c r="BR586" s="247" t="str">
        <f t="shared" si="197"/>
        <v>-</v>
      </c>
      <c r="BS586" s="247" t="str">
        <f t="shared" si="198"/>
        <v>-</v>
      </c>
      <c r="BT586" s="247" t="str">
        <f t="shared" si="199"/>
        <v>-</v>
      </c>
      <c r="BU586" s="247">
        <f t="shared" si="214"/>
        <v>0</v>
      </c>
      <c r="BV586" s="247" t="str">
        <f t="shared" si="215"/>
        <v>-</v>
      </c>
      <c r="BW586" s="232"/>
      <c r="CF586" s="232"/>
    </row>
    <row r="587" spans="1:84" ht="12.75" customHeight="1" x14ac:dyDescent="0.2">
      <c r="A587" s="240"/>
      <c r="B587" s="228">
        <v>564</v>
      </c>
      <c r="C587" s="137"/>
      <c r="D587" s="65"/>
      <c r="E587" s="241" t="str">
        <f>IF(ISBLANK(D587), "", VLOOKUP(D587, Z!$A$2:$C$4127, 3, FALSE))</f>
        <v/>
      </c>
      <c r="F587" s="138"/>
      <c r="G587" s="120"/>
      <c r="H587" s="120"/>
      <c r="I587" s="120"/>
      <c r="J587" s="120"/>
      <c r="K587" s="139"/>
      <c r="L587" s="168"/>
      <c r="M587" s="139"/>
      <c r="N587" s="139"/>
      <c r="O587" s="242">
        <f t="shared" si="191"/>
        <v>0</v>
      </c>
      <c r="P587" s="139"/>
      <c r="Q587" s="242">
        <f t="shared" si="200"/>
        <v>0</v>
      </c>
      <c r="R587" s="242" t="str">
        <f t="shared" si="201"/>
        <v>-</v>
      </c>
      <c r="S587" s="140"/>
      <c r="T587" s="141"/>
      <c r="U587" s="120"/>
      <c r="V587" s="139"/>
      <c r="W587" s="166"/>
      <c r="X587" s="243">
        <f t="shared" si="202"/>
        <v>0</v>
      </c>
      <c r="Y587" s="140"/>
      <c r="Z587" s="141"/>
      <c r="AA587" s="139"/>
      <c r="AB587" s="120"/>
      <c r="AC587" s="139"/>
      <c r="AD587" s="166"/>
      <c r="AE587" s="243">
        <f t="shared" si="203"/>
        <v>0</v>
      </c>
      <c r="AF587" s="142"/>
      <c r="AG587" s="137"/>
      <c r="AH587" s="65"/>
      <c r="AI587" s="241" t="str">
        <f>IF(ISBLANK(AH587), "", VLOOKUP(AH587, Z!$A$2:$C$4127, 3, FALSE))</f>
        <v/>
      </c>
      <c r="AJ587" s="143"/>
      <c r="AK587" s="244">
        <f t="shared" si="204"/>
        <v>0</v>
      </c>
      <c r="AL587" s="232"/>
      <c r="AM587" s="242">
        <f t="shared" si="205"/>
        <v>0</v>
      </c>
      <c r="AN587" s="228">
        <f>15</f>
        <v>15</v>
      </c>
      <c r="AO587" s="228">
        <v>0.75</v>
      </c>
      <c r="AP587" s="242" t="str">
        <f t="shared" si="206"/>
        <v>-</v>
      </c>
      <c r="AQ587" s="242" t="str">
        <f t="shared" si="207"/>
        <v>-</v>
      </c>
      <c r="AR587" s="245" t="str" cm="1">
        <f t="array" ref="AR587">IF($AM$20="A",
IFERROR(INDEX($BZ$33:$CC$35, $BQ587,), "-"),
IFERROR(INDEX(($BZ$26:$CC$28,$BZ$29:$CC$31), $BQ587, , $BR587), "-"))</f>
        <v>-</v>
      </c>
      <c r="AS587" s="245"/>
      <c r="AT587" s="245"/>
      <c r="AU587" s="245"/>
      <c r="AV587" s="246" t="str" cm="1">
        <f t="array" ref="AV587">IF($AM$20="A",
IFERROR(INDEX($CE$33:$CE$35, $BQ587), "-"),
IFERROR(INDEX(($CE$26:$CE$28, $CE$29:$CE$31), $BQ587, , $BR587), "-"))</f>
        <v>-</v>
      </c>
      <c r="AW587" s="242" t="str">
        <f t="shared" si="208"/>
        <v>-</v>
      </c>
      <c r="AX587" s="242" t="str">
        <f t="shared" si="192"/>
        <v>-</v>
      </c>
      <c r="AY587" s="242" t="str">
        <f t="shared" si="192"/>
        <v>-</v>
      </c>
      <c r="AZ587" s="242" t="str">
        <f t="shared" si="192"/>
        <v>-</v>
      </c>
      <c r="BA587" s="242" t="str">
        <f t="shared" si="209"/>
        <v>-</v>
      </c>
      <c r="BB587" s="242" t="str">
        <f t="shared" si="193"/>
        <v>-</v>
      </c>
      <c r="BC587" s="242" t="str">
        <f t="shared" si="193"/>
        <v>-</v>
      </c>
      <c r="BD587" s="242" t="str">
        <f t="shared" si="193"/>
        <v>-</v>
      </c>
      <c r="BE587" s="242" t="str">
        <f t="shared" si="210"/>
        <v>-</v>
      </c>
      <c r="BF587" s="242" t="str">
        <f t="shared" si="194"/>
        <v>-</v>
      </c>
      <c r="BG587" s="242" t="str">
        <f t="shared" si="194"/>
        <v>-</v>
      </c>
      <c r="BH587" s="242" t="str">
        <f t="shared" si="194"/>
        <v>-</v>
      </c>
      <c r="BI587" s="242" t="str">
        <f t="shared" si="211"/>
        <v>-</v>
      </c>
      <c r="BJ587" s="242" t="str">
        <f t="shared" si="195"/>
        <v>-</v>
      </c>
      <c r="BK587" s="242" t="str">
        <f t="shared" si="195"/>
        <v>-</v>
      </c>
      <c r="BL587" s="242" t="str">
        <f t="shared" si="195"/>
        <v>-</v>
      </c>
      <c r="BM587" s="245" t="str" cm="1">
        <f t="array" ref="BM587">IFERROR(INDEX($CD$38:$CD$41, $BT587), "-")</f>
        <v>-</v>
      </c>
      <c r="BN587" s="242" t="str" cm="1">
        <f t="array" ref="BN587">IFERROR(INDEX($CD$38:$CD$41, $BS587), "-")</f>
        <v>-</v>
      </c>
      <c r="BO587" s="242">
        <f t="shared" si="212"/>
        <v>0</v>
      </c>
      <c r="BP587" s="242">
        <f t="shared" si="213"/>
        <v>0</v>
      </c>
      <c r="BQ587" s="247" t="str">
        <f t="shared" si="196"/>
        <v>-</v>
      </c>
      <c r="BR587" s="247" t="str">
        <f t="shared" si="197"/>
        <v>-</v>
      </c>
      <c r="BS587" s="247" t="str">
        <f t="shared" si="198"/>
        <v>-</v>
      </c>
      <c r="BT587" s="247" t="str">
        <f t="shared" si="199"/>
        <v>-</v>
      </c>
      <c r="BU587" s="247">
        <f t="shared" si="214"/>
        <v>0</v>
      </c>
      <c r="BV587" s="247" t="str">
        <f t="shared" si="215"/>
        <v>-</v>
      </c>
      <c r="BW587" s="232"/>
      <c r="CF587" s="232"/>
    </row>
    <row r="588" spans="1:84" ht="12.75" customHeight="1" x14ac:dyDescent="0.2">
      <c r="A588" s="240"/>
      <c r="B588" s="228">
        <v>565</v>
      </c>
      <c r="C588" s="137"/>
      <c r="D588" s="65"/>
      <c r="E588" s="241" t="str">
        <f>IF(ISBLANK(D588), "", VLOOKUP(D588, Z!$A$2:$C$4127, 3, FALSE))</f>
        <v/>
      </c>
      <c r="F588" s="138"/>
      <c r="G588" s="120"/>
      <c r="H588" s="120"/>
      <c r="I588" s="120"/>
      <c r="J588" s="120"/>
      <c r="K588" s="139"/>
      <c r="L588" s="168"/>
      <c r="M588" s="139"/>
      <c r="N588" s="139"/>
      <c r="O588" s="242">
        <f t="shared" si="191"/>
        <v>0</v>
      </c>
      <c r="P588" s="139"/>
      <c r="Q588" s="242">
        <f t="shared" si="200"/>
        <v>0</v>
      </c>
      <c r="R588" s="242" t="str">
        <f t="shared" si="201"/>
        <v>-</v>
      </c>
      <c r="S588" s="140"/>
      <c r="T588" s="141"/>
      <c r="U588" s="120"/>
      <c r="V588" s="139"/>
      <c r="W588" s="166"/>
      <c r="X588" s="243">
        <f t="shared" si="202"/>
        <v>0</v>
      </c>
      <c r="Y588" s="140"/>
      <c r="Z588" s="141"/>
      <c r="AA588" s="139"/>
      <c r="AB588" s="120"/>
      <c r="AC588" s="139"/>
      <c r="AD588" s="166"/>
      <c r="AE588" s="243">
        <f t="shared" si="203"/>
        <v>0</v>
      </c>
      <c r="AF588" s="142"/>
      <c r="AG588" s="137"/>
      <c r="AH588" s="65"/>
      <c r="AI588" s="241" t="str">
        <f>IF(ISBLANK(AH588), "", VLOOKUP(AH588, Z!$A$2:$C$4127, 3, FALSE))</f>
        <v/>
      </c>
      <c r="AJ588" s="143"/>
      <c r="AK588" s="244">
        <f t="shared" si="204"/>
        <v>0</v>
      </c>
      <c r="AL588" s="232"/>
      <c r="AM588" s="242">
        <f t="shared" si="205"/>
        <v>0</v>
      </c>
      <c r="AN588" s="228">
        <f>15</f>
        <v>15</v>
      </c>
      <c r="AO588" s="228">
        <v>0.75</v>
      </c>
      <c r="AP588" s="242" t="str">
        <f t="shared" si="206"/>
        <v>-</v>
      </c>
      <c r="AQ588" s="242" t="str">
        <f t="shared" si="207"/>
        <v>-</v>
      </c>
      <c r="AR588" s="245" t="str" cm="1">
        <f t="array" ref="AR588">IF($AM$20="A",
IFERROR(INDEX($BZ$33:$CC$35, $BQ588,), "-"),
IFERROR(INDEX(($BZ$26:$CC$28,$BZ$29:$CC$31), $BQ588, , $BR588), "-"))</f>
        <v>-</v>
      </c>
      <c r="AS588" s="245"/>
      <c r="AT588" s="245"/>
      <c r="AU588" s="245"/>
      <c r="AV588" s="246" t="str" cm="1">
        <f t="array" ref="AV588">IF($AM$20="A",
IFERROR(INDEX($CE$33:$CE$35, $BQ588), "-"),
IFERROR(INDEX(($CE$26:$CE$28, $CE$29:$CE$31), $BQ588, , $BR588), "-"))</f>
        <v>-</v>
      </c>
      <c r="AW588" s="242" t="str">
        <f t="shared" si="208"/>
        <v>-</v>
      </c>
      <c r="AX588" s="242" t="str">
        <f t="shared" si="192"/>
        <v>-</v>
      </c>
      <c r="AY588" s="242" t="str">
        <f t="shared" si="192"/>
        <v>-</v>
      </c>
      <c r="AZ588" s="242" t="str">
        <f t="shared" si="192"/>
        <v>-</v>
      </c>
      <c r="BA588" s="242" t="str">
        <f t="shared" si="209"/>
        <v>-</v>
      </c>
      <c r="BB588" s="242" t="str">
        <f t="shared" si="193"/>
        <v>-</v>
      </c>
      <c r="BC588" s="242" t="str">
        <f t="shared" si="193"/>
        <v>-</v>
      </c>
      <c r="BD588" s="242" t="str">
        <f t="shared" si="193"/>
        <v>-</v>
      </c>
      <c r="BE588" s="242" t="str">
        <f t="shared" si="210"/>
        <v>-</v>
      </c>
      <c r="BF588" s="242" t="str">
        <f t="shared" si="194"/>
        <v>-</v>
      </c>
      <c r="BG588" s="242" t="str">
        <f t="shared" si="194"/>
        <v>-</v>
      </c>
      <c r="BH588" s="242" t="str">
        <f t="shared" si="194"/>
        <v>-</v>
      </c>
      <c r="BI588" s="242" t="str">
        <f t="shared" si="211"/>
        <v>-</v>
      </c>
      <c r="BJ588" s="242" t="str">
        <f t="shared" si="195"/>
        <v>-</v>
      </c>
      <c r="BK588" s="242" t="str">
        <f t="shared" si="195"/>
        <v>-</v>
      </c>
      <c r="BL588" s="242" t="str">
        <f t="shared" si="195"/>
        <v>-</v>
      </c>
      <c r="BM588" s="245" t="str" cm="1">
        <f t="array" ref="BM588">IFERROR(INDEX($CD$38:$CD$41, $BT588), "-")</f>
        <v>-</v>
      </c>
      <c r="BN588" s="242" t="str" cm="1">
        <f t="array" ref="BN588">IFERROR(INDEX($CD$38:$CD$41, $BS588), "-")</f>
        <v>-</v>
      </c>
      <c r="BO588" s="242">
        <f t="shared" si="212"/>
        <v>0</v>
      </c>
      <c r="BP588" s="242">
        <f t="shared" si="213"/>
        <v>0</v>
      </c>
      <c r="BQ588" s="247" t="str">
        <f t="shared" si="196"/>
        <v>-</v>
      </c>
      <c r="BR588" s="247" t="str">
        <f t="shared" si="197"/>
        <v>-</v>
      </c>
      <c r="BS588" s="247" t="str">
        <f t="shared" si="198"/>
        <v>-</v>
      </c>
      <c r="BT588" s="247" t="str">
        <f t="shared" si="199"/>
        <v>-</v>
      </c>
      <c r="BU588" s="247">
        <f t="shared" si="214"/>
        <v>0</v>
      </c>
      <c r="BV588" s="247" t="str">
        <f t="shared" si="215"/>
        <v>-</v>
      </c>
      <c r="BW588" s="232"/>
      <c r="CF588" s="232"/>
    </row>
    <row r="589" spans="1:84" ht="12.75" customHeight="1" x14ac:dyDescent="0.2">
      <c r="A589" s="240"/>
      <c r="B589" s="228">
        <v>566</v>
      </c>
      <c r="C589" s="137"/>
      <c r="D589" s="65"/>
      <c r="E589" s="241" t="str">
        <f>IF(ISBLANK(D589), "", VLOOKUP(D589, Z!$A$2:$C$4127, 3, FALSE))</f>
        <v/>
      </c>
      <c r="F589" s="138"/>
      <c r="G589" s="120"/>
      <c r="H589" s="120"/>
      <c r="I589" s="120"/>
      <c r="J589" s="120"/>
      <c r="K589" s="139"/>
      <c r="L589" s="168"/>
      <c r="M589" s="139"/>
      <c r="N589" s="139"/>
      <c r="O589" s="242">
        <f t="shared" si="191"/>
        <v>0</v>
      </c>
      <c r="P589" s="139"/>
      <c r="Q589" s="242">
        <f t="shared" si="200"/>
        <v>0</v>
      </c>
      <c r="R589" s="242" t="str">
        <f t="shared" si="201"/>
        <v>-</v>
      </c>
      <c r="S589" s="140"/>
      <c r="T589" s="141"/>
      <c r="U589" s="120"/>
      <c r="V589" s="139"/>
      <c r="W589" s="166"/>
      <c r="X589" s="243">
        <f t="shared" si="202"/>
        <v>0</v>
      </c>
      <c r="Y589" s="140"/>
      <c r="Z589" s="141"/>
      <c r="AA589" s="139"/>
      <c r="AB589" s="120"/>
      <c r="AC589" s="139"/>
      <c r="AD589" s="166"/>
      <c r="AE589" s="243">
        <f t="shared" si="203"/>
        <v>0</v>
      </c>
      <c r="AF589" s="142"/>
      <c r="AG589" s="137"/>
      <c r="AH589" s="65"/>
      <c r="AI589" s="241" t="str">
        <f>IF(ISBLANK(AH589), "", VLOOKUP(AH589, Z!$A$2:$C$4127, 3, FALSE))</f>
        <v/>
      </c>
      <c r="AJ589" s="143"/>
      <c r="AK589" s="244">
        <f t="shared" si="204"/>
        <v>0</v>
      </c>
      <c r="AL589" s="232"/>
      <c r="AM589" s="242">
        <f t="shared" si="205"/>
        <v>0</v>
      </c>
      <c r="AN589" s="228">
        <f>15</f>
        <v>15</v>
      </c>
      <c r="AO589" s="228">
        <v>0.75</v>
      </c>
      <c r="AP589" s="242" t="str">
        <f t="shared" si="206"/>
        <v>-</v>
      </c>
      <c r="AQ589" s="242" t="str">
        <f t="shared" si="207"/>
        <v>-</v>
      </c>
      <c r="AR589" s="245" t="str" cm="1">
        <f t="array" ref="AR589">IF($AM$20="A",
IFERROR(INDEX($BZ$33:$CC$35, $BQ589,), "-"),
IFERROR(INDEX(($BZ$26:$CC$28,$BZ$29:$CC$31), $BQ589, , $BR589), "-"))</f>
        <v>-</v>
      </c>
      <c r="AS589" s="245"/>
      <c r="AT589" s="245"/>
      <c r="AU589" s="245"/>
      <c r="AV589" s="246" t="str" cm="1">
        <f t="array" ref="AV589">IF($AM$20="A",
IFERROR(INDEX($CE$33:$CE$35, $BQ589), "-"),
IFERROR(INDEX(($CE$26:$CE$28, $CE$29:$CE$31), $BQ589, , $BR589), "-"))</f>
        <v>-</v>
      </c>
      <c r="AW589" s="242" t="str">
        <f t="shared" si="208"/>
        <v>-</v>
      </c>
      <c r="AX589" s="242" t="str">
        <f t="shared" si="192"/>
        <v>-</v>
      </c>
      <c r="AY589" s="242" t="str">
        <f t="shared" si="192"/>
        <v>-</v>
      </c>
      <c r="AZ589" s="242" t="str">
        <f t="shared" si="192"/>
        <v>-</v>
      </c>
      <c r="BA589" s="242" t="str">
        <f t="shared" si="209"/>
        <v>-</v>
      </c>
      <c r="BB589" s="242" t="str">
        <f t="shared" si="193"/>
        <v>-</v>
      </c>
      <c r="BC589" s="242" t="str">
        <f t="shared" si="193"/>
        <v>-</v>
      </c>
      <c r="BD589" s="242" t="str">
        <f t="shared" si="193"/>
        <v>-</v>
      </c>
      <c r="BE589" s="242" t="str">
        <f t="shared" si="210"/>
        <v>-</v>
      </c>
      <c r="BF589" s="242" t="str">
        <f t="shared" si="194"/>
        <v>-</v>
      </c>
      <c r="BG589" s="242" t="str">
        <f t="shared" si="194"/>
        <v>-</v>
      </c>
      <c r="BH589" s="242" t="str">
        <f t="shared" si="194"/>
        <v>-</v>
      </c>
      <c r="BI589" s="242" t="str">
        <f t="shared" si="211"/>
        <v>-</v>
      </c>
      <c r="BJ589" s="242" t="str">
        <f t="shared" si="195"/>
        <v>-</v>
      </c>
      <c r="BK589" s="242" t="str">
        <f t="shared" si="195"/>
        <v>-</v>
      </c>
      <c r="BL589" s="242" t="str">
        <f t="shared" si="195"/>
        <v>-</v>
      </c>
      <c r="BM589" s="245" t="str" cm="1">
        <f t="array" ref="BM589">IFERROR(INDEX($CD$38:$CD$41, $BT589), "-")</f>
        <v>-</v>
      </c>
      <c r="BN589" s="242" t="str" cm="1">
        <f t="array" ref="BN589">IFERROR(INDEX($CD$38:$CD$41, $BS589), "-")</f>
        <v>-</v>
      </c>
      <c r="BO589" s="242">
        <f t="shared" si="212"/>
        <v>0</v>
      </c>
      <c r="BP589" s="242">
        <f t="shared" si="213"/>
        <v>0</v>
      </c>
      <c r="BQ589" s="247" t="str">
        <f t="shared" si="196"/>
        <v>-</v>
      </c>
      <c r="BR589" s="247" t="str">
        <f t="shared" si="197"/>
        <v>-</v>
      </c>
      <c r="BS589" s="247" t="str">
        <f t="shared" si="198"/>
        <v>-</v>
      </c>
      <c r="BT589" s="247" t="str">
        <f t="shared" si="199"/>
        <v>-</v>
      </c>
      <c r="BU589" s="247">
        <f t="shared" si="214"/>
        <v>0</v>
      </c>
      <c r="BV589" s="247" t="str">
        <f t="shared" si="215"/>
        <v>-</v>
      </c>
      <c r="BW589" s="232"/>
      <c r="CF589" s="232"/>
    </row>
    <row r="590" spans="1:84" ht="12.75" customHeight="1" x14ac:dyDescent="0.2">
      <c r="A590" s="240"/>
      <c r="B590" s="228">
        <v>567</v>
      </c>
      <c r="C590" s="137"/>
      <c r="D590" s="65"/>
      <c r="E590" s="241" t="str">
        <f>IF(ISBLANK(D590), "", VLOOKUP(D590, Z!$A$2:$C$4127, 3, FALSE))</f>
        <v/>
      </c>
      <c r="F590" s="138"/>
      <c r="G590" s="120"/>
      <c r="H590" s="120"/>
      <c r="I590" s="120"/>
      <c r="J590" s="120"/>
      <c r="K590" s="139"/>
      <c r="L590" s="168"/>
      <c r="M590" s="139"/>
      <c r="N590" s="139"/>
      <c r="O590" s="242">
        <f t="shared" si="191"/>
        <v>0</v>
      </c>
      <c r="P590" s="139"/>
      <c r="Q590" s="242">
        <f t="shared" si="200"/>
        <v>0</v>
      </c>
      <c r="R590" s="242" t="str">
        <f t="shared" si="201"/>
        <v>-</v>
      </c>
      <c r="S590" s="140"/>
      <c r="T590" s="141"/>
      <c r="U590" s="120"/>
      <c r="V590" s="139"/>
      <c r="W590" s="166"/>
      <c r="X590" s="243">
        <f t="shared" si="202"/>
        <v>0</v>
      </c>
      <c r="Y590" s="140"/>
      <c r="Z590" s="141"/>
      <c r="AA590" s="139"/>
      <c r="AB590" s="120"/>
      <c r="AC590" s="139"/>
      <c r="AD590" s="166"/>
      <c r="AE590" s="243">
        <f t="shared" si="203"/>
        <v>0</v>
      </c>
      <c r="AF590" s="142"/>
      <c r="AG590" s="137"/>
      <c r="AH590" s="65"/>
      <c r="AI590" s="241" t="str">
        <f>IF(ISBLANK(AH590), "", VLOOKUP(AH590, Z!$A$2:$C$4127, 3, FALSE))</f>
        <v/>
      </c>
      <c r="AJ590" s="143"/>
      <c r="AK590" s="244">
        <f t="shared" si="204"/>
        <v>0</v>
      </c>
      <c r="AL590" s="232"/>
      <c r="AM590" s="242">
        <f t="shared" si="205"/>
        <v>0</v>
      </c>
      <c r="AN590" s="228">
        <f>15</f>
        <v>15</v>
      </c>
      <c r="AO590" s="228">
        <v>0.75</v>
      </c>
      <c r="AP590" s="242" t="str">
        <f t="shared" si="206"/>
        <v>-</v>
      </c>
      <c r="AQ590" s="242" t="str">
        <f t="shared" si="207"/>
        <v>-</v>
      </c>
      <c r="AR590" s="245" t="str" cm="1">
        <f t="array" ref="AR590">IF($AM$20="A",
IFERROR(INDEX($BZ$33:$CC$35, $BQ590,), "-"),
IFERROR(INDEX(($BZ$26:$CC$28,$BZ$29:$CC$31), $BQ590, , $BR590), "-"))</f>
        <v>-</v>
      </c>
      <c r="AS590" s="245"/>
      <c r="AT590" s="245"/>
      <c r="AU590" s="245"/>
      <c r="AV590" s="246" t="str" cm="1">
        <f t="array" ref="AV590">IF($AM$20="A",
IFERROR(INDEX($CE$33:$CE$35, $BQ590), "-"),
IFERROR(INDEX(($CE$26:$CE$28, $CE$29:$CE$31), $BQ590, , $BR590), "-"))</f>
        <v>-</v>
      </c>
      <c r="AW590" s="242" t="str">
        <f t="shared" si="208"/>
        <v>-</v>
      </c>
      <c r="AX590" s="242" t="str">
        <f t="shared" si="192"/>
        <v>-</v>
      </c>
      <c r="AY590" s="242" t="str">
        <f t="shared" si="192"/>
        <v>-</v>
      </c>
      <c r="AZ590" s="242" t="str">
        <f t="shared" si="192"/>
        <v>-</v>
      </c>
      <c r="BA590" s="242" t="str">
        <f t="shared" si="209"/>
        <v>-</v>
      </c>
      <c r="BB590" s="242" t="str">
        <f t="shared" si="193"/>
        <v>-</v>
      </c>
      <c r="BC590" s="242" t="str">
        <f t="shared" si="193"/>
        <v>-</v>
      </c>
      <c r="BD590" s="242" t="str">
        <f t="shared" si="193"/>
        <v>-</v>
      </c>
      <c r="BE590" s="242" t="str">
        <f t="shared" si="210"/>
        <v>-</v>
      </c>
      <c r="BF590" s="242" t="str">
        <f t="shared" si="194"/>
        <v>-</v>
      </c>
      <c r="BG590" s="242" t="str">
        <f t="shared" si="194"/>
        <v>-</v>
      </c>
      <c r="BH590" s="242" t="str">
        <f t="shared" si="194"/>
        <v>-</v>
      </c>
      <c r="BI590" s="242" t="str">
        <f t="shared" si="211"/>
        <v>-</v>
      </c>
      <c r="BJ590" s="242" t="str">
        <f t="shared" si="195"/>
        <v>-</v>
      </c>
      <c r="BK590" s="242" t="str">
        <f t="shared" si="195"/>
        <v>-</v>
      </c>
      <c r="BL590" s="242" t="str">
        <f t="shared" si="195"/>
        <v>-</v>
      </c>
      <c r="BM590" s="245" t="str" cm="1">
        <f t="array" ref="BM590">IFERROR(INDEX($CD$38:$CD$41, $BT590), "-")</f>
        <v>-</v>
      </c>
      <c r="BN590" s="242" t="str" cm="1">
        <f t="array" ref="BN590">IFERROR(INDEX($CD$38:$CD$41, $BS590), "-")</f>
        <v>-</v>
      </c>
      <c r="BO590" s="242">
        <f t="shared" si="212"/>
        <v>0</v>
      </c>
      <c r="BP590" s="242">
        <f t="shared" si="213"/>
        <v>0</v>
      </c>
      <c r="BQ590" s="247" t="str">
        <f t="shared" si="196"/>
        <v>-</v>
      </c>
      <c r="BR590" s="247" t="str">
        <f t="shared" si="197"/>
        <v>-</v>
      </c>
      <c r="BS590" s="247" t="str">
        <f t="shared" si="198"/>
        <v>-</v>
      </c>
      <c r="BT590" s="247" t="str">
        <f t="shared" si="199"/>
        <v>-</v>
      </c>
      <c r="BU590" s="247">
        <f t="shared" si="214"/>
        <v>0</v>
      </c>
      <c r="BV590" s="247" t="str">
        <f t="shared" si="215"/>
        <v>-</v>
      </c>
      <c r="BW590" s="232"/>
      <c r="CF590" s="232"/>
    </row>
    <row r="591" spans="1:84" ht="12.75" customHeight="1" x14ac:dyDescent="0.2">
      <c r="A591" s="240"/>
      <c r="B591" s="228">
        <v>568</v>
      </c>
      <c r="C591" s="137"/>
      <c r="D591" s="65"/>
      <c r="E591" s="241" t="str">
        <f>IF(ISBLANK(D591), "", VLOOKUP(D591, Z!$A$2:$C$4127, 3, FALSE))</f>
        <v/>
      </c>
      <c r="F591" s="138"/>
      <c r="G591" s="120"/>
      <c r="H591" s="120"/>
      <c r="I591" s="120"/>
      <c r="J591" s="120"/>
      <c r="K591" s="139"/>
      <c r="L591" s="168"/>
      <c r="M591" s="139"/>
      <c r="N591" s="139"/>
      <c r="O591" s="242">
        <f t="shared" si="191"/>
        <v>0</v>
      </c>
      <c r="P591" s="139"/>
      <c r="Q591" s="242">
        <f t="shared" si="200"/>
        <v>0</v>
      </c>
      <c r="R591" s="242" t="str">
        <f t="shared" si="201"/>
        <v>-</v>
      </c>
      <c r="S591" s="140"/>
      <c r="T591" s="141"/>
      <c r="U591" s="120"/>
      <c r="V591" s="139"/>
      <c r="W591" s="166"/>
      <c r="X591" s="243">
        <f t="shared" si="202"/>
        <v>0</v>
      </c>
      <c r="Y591" s="140"/>
      <c r="Z591" s="141"/>
      <c r="AA591" s="139"/>
      <c r="AB591" s="120"/>
      <c r="AC591" s="139"/>
      <c r="AD591" s="166"/>
      <c r="AE591" s="243">
        <f t="shared" si="203"/>
        <v>0</v>
      </c>
      <c r="AF591" s="142"/>
      <c r="AG591" s="137"/>
      <c r="AH591" s="65"/>
      <c r="AI591" s="241" t="str">
        <f>IF(ISBLANK(AH591), "", VLOOKUP(AH591, Z!$A$2:$C$4127, 3, FALSE))</f>
        <v/>
      </c>
      <c r="AJ591" s="143"/>
      <c r="AK591" s="244">
        <f t="shared" si="204"/>
        <v>0</v>
      </c>
      <c r="AL591" s="232"/>
      <c r="AM591" s="242">
        <f t="shared" si="205"/>
        <v>0</v>
      </c>
      <c r="AN591" s="228">
        <f>15</f>
        <v>15</v>
      </c>
      <c r="AO591" s="228">
        <v>0.75</v>
      </c>
      <c r="AP591" s="242" t="str">
        <f t="shared" si="206"/>
        <v>-</v>
      </c>
      <c r="AQ591" s="242" t="str">
        <f t="shared" si="207"/>
        <v>-</v>
      </c>
      <c r="AR591" s="245" t="str" cm="1">
        <f t="array" ref="AR591">IF($AM$20="A",
IFERROR(INDEX($BZ$33:$CC$35, $BQ591,), "-"),
IFERROR(INDEX(($BZ$26:$CC$28,$BZ$29:$CC$31), $BQ591, , $BR591), "-"))</f>
        <v>-</v>
      </c>
      <c r="AS591" s="245"/>
      <c r="AT591" s="245"/>
      <c r="AU591" s="245"/>
      <c r="AV591" s="246" t="str" cm="1">
        <f t="array" ref="AV591">IF($AM$20="A",
IFERROR(INDEX($CE$33:$CE$35, $BQ591), "-"),
IFERROR(INDEX(($CE$26:$CE$28, $CE$29:$CE$31), $BQ591, , $BR591), "-"))</f>
        <v>-</v>
      </c>
      <c r="AW591" s="242" t="str">
        <f t="shared" si="208"/>
        <v>-</v>
      </c>
      <c r="AX591" s="242" t="str">
        <f t="shared" si="192"/>
        <v>-</v>
      </c>
      <c r="AY591" s="242" t="str">
        <f t="shared" si="192"/>
        <v>-</v>
      </c>
      <c r="AZ591" s="242" t="str">
        <f t="shared" si="192"/>
        <v>-</v>
      </c>
      <c r="BA591" s="242" t="str">
        <f t="shared" si="209"/>
        <v>-</v>
      </c>
      <c r="BB591" s="242" t="str">
        <f t="shared" si="193"/>
        <v>-</v>
      </c>
      <c r="BC591" s="242" t="str">
        <f t="shared" si="193"/>
        <v>-</v>
      </c>
      <c r="BD591" s="242" t="str">
        <f t="shared" si="193"/>
        <v>-</v>
      </c>
      <c r="BE591" s="242" t="str">
        <f t="shared" si="210"/>
        <v>-</v>
      </c>
      <c r="BF591" s="242" t="str">
        <f t="shared" si="194"/>
        <v>-</v>
      </c>
      <c r="BG591" s="242" t="str">
        <f t="shared" si="194"/>
        <v>-</v>
      </c>
      <c r="BH591" s="242" t="str">
        <f t="shared" si="194"/>
        <v>-</v>
      </c>
      <c r="BI591" s="242" t="str">
        <f t="shared" si="211"/>
        <v>-</v>
      </c>
      <c r="BJ591" s="242" t="str">
        <f t="shared" si="195"/>
        <v>-</v>
      </c>
      <c r="BK591" s="242" t="str">
        <f t="shared" si="195"/>
        <v>-</v>
      </c>
      <c r="BL591" s="242" t="str">
        <f t="shared" si="195"/>
        <v>-</v>
      </c>
      <c r="BM591" s="245" t="str" cm="1">
        <f t="array" ref="BM591">IFERROR(INDEX($CD$38:$CD$41, $BT591), "-")</f>
        <v>-</v>
      </c>
      <c r="BN591" s="242" t="str" cm="1">
        <f t="array" ref="BN591">IFERROR(INDEX($CD$38:$CD$41, $BS591), "-")</f>
        <v>-</v>
      </c>
      <c r="BO591" s="242">
        <f t="shared" si="212"/>
        <v>0</v>
      </c>
      <c r="BP591" s="242">
        <f t="shared" si="213"/>
        <v>0</v>
      </c>
      <c r="BQ591" s="247" t="str">
        <f t="shared" si="196"/>
        <v>-</v>
      </c>
      <c r="BR591" s="247" t="str">
        <f t="shared" si="197"/>
        <v>-</v>
      </c>
      <c r="BS591" s="247" t="str">
        <f t="shared" si="198"/>
        <v>-</v>
      </c>
      <c r="BT591" s="247" t="str">
        <f t="shared" si="199"/>
        <v>-</v>
      </c>
      <c r="BU591" s="247">
        <f t="shared" si="214"/>
        <v>0</v>
      </c>
      <c r="BV591" s="247" t="str">
        <f t="shared" si="215"/>
        <v>-</v>
      </c>
      <c r="BW591" s="232"/>
      <c r="CF591" s="232"/>
    </row>
    <row r="592" spans="1:84" ht="12.75" customHeight="1" x14ac:dyDescent="0.2">
      <c r="A592" s="240"/>
      <c r="B592" s="228">
        <v>569</v>
      </c>
      <c r="C592" s="137"/>
      <c r="D592" s="65"/>
      <c r="E592" s="241" t="str">
        <f>IF(ISBLANK(D592), "", VLOOKUP(D592, Z!$A$2:$C$4127, 3, FALSE))</f>
        <v/>
      </c>
      <c r="F592" s="138"/>
      <c r="G592" s="120"/>
      <c r="H592" s="120"/>
      <c r="I592" s="120"/>
      <c r="J592" s="120"/>
      <c r="K592" s="139"/>
      <c r="L592" s="168"/>
      <c r="M592" s="139"/>
      <c r="N592" s="139"/>
      <c r="O592" s="242">
        <f t="shared" si="191"/>
        <v>0</v>
      </c>
      <c r="P592" s="139"/>
      <c r="Q592" s="242">
        <f t="shared" si="200"/>
        <v>0</v>
      </c>
      <c r="R592" s="242" t="str">
        <f t="shared" si="201"/>
        <v>-</v>
      </c>
      <c r="S592" s="140"/>
      <c r="T592" s="141"/>
      <c r="U592" s="120"/>
      <c r="V592" s="139"/>
      <c r="W592" s="166"/>
      <c r="X592" s="243">
        <f t="shared" si="202"/>
        <v>0</v>
      </c>
      <c r="Y592" s="140"/>
      <c r="Z592" s="141"/>
      <c r="AA592" s="139"/>
      <c r="AB592" s="120"/>
      <c r="AC592" s="139"/>
      <c r="AD592" s="166"/>
      <c r="AE592" s="243">
        <f t="shared" si="203"/>
        <v>0</v>
      </c>
      <c r="AF592" s="142"/>
      <c r="AG592" s="137"/>
      <c r="AH592" s="65"/>
      <c r="AI592" s="241" t="str">
        <f>IF(ISBLANK(AH592), "", VLOOKUP(AH592, Z!$A$2:$C$4127, 3, FALSE))</f>
        <v/>
      </c>
      <c r="AJ592" s="143"/>
      <c r="AK592" s="244">
        <f t="shared" si="204"/>
        <v>0</v>
      </c>
      <c r="AL592" s="232"/>
      <c r="AM592" s="242">
        <f t="shared" si="205"/>
        <v>0</v>
      </c>
      <c r="AN592" s="228">
        <f>15</f>
        <v>15</v>
      </c>
      <c r="AO592" s="228">
        <v>0.75</v>
      </c>
      <c r="AP592" s="242" t="str">
        <f t="shared" si="206"/>
        <v>-</v>
      </c>
      <c r="AQ592" s="242" t="str">
        <f t="shared" si="207"/>
        <v>-</v>
      </c>
      <c r="AR592" s="245" t="str" cm="1">
        <f t="array" ref="AR592">IF($AM$20="A",
IFERROR(INDEX($BZ$33:$CC$35, $BQ592,), "-"),
IFERROR(INDEX(($BZ$26:$CC$28,$BZ$29:$CC$31), $BQ592, , $BR592), "-"))</f>
        <v>-</v>
      </c>
      <c r="AS592" s="245"/>
      <c r="AT592" s="245"/>
      <c r="AU592" s="245"/>
      <c r="AV592" s="246" t="str" cm="1">
        <f t="array" ref="AV592">IF($AM$20="A",
IFERROR(INDEX($CE$33:$CE$35, $BQ592), "-"),
IFERROR(INDEX(($CE$26:$CE$28, $CE$29:$CE$31), $BQ592, , $BR592), "-"))</f>
        <v>-</v>
      </c>
      <c r="AW592" s="242" t="str">
        <f t="shared" si="208"/>
        <v>-</v>
      </c>
      <c r="AX592" s="242" t="str">
        <f t="shared" si="192"/>
        <v>-</v>
      </c>
      <c r="AY592" s="242" t="str">
        <f t="shared" si="192"/>
        <v>-</v>
      </c>
      <c r="AZ592" s="242" t="str">
        <f t="shared" si="192"/>
        <v>-</v>
      </c>
      <c r="BA592" s="242" t="str">
        <f t="shared" si="209"/>
        <v>-</v>
      </c>
      <c r="BB592" s="242" t="str">
        <f t="shared" si="193"/>
        <v>-</v>
      </c>
      <c r="BC592" s="242" t="str">
        <f t="shared" si="193"/>
        <v>-</v>
      </c>
      <c r="BD592" s="242" t="str">
        <f t="shared" si="193"/>
        <v>-</v>
      </c>
      <c r="BE592" s="242" t="str">
        <f t="shared" si="210"/>
        <v>-</v>
      </c>
      <c r="BF592" s="242" t="str">
        <f t="shared" si="194"/>
        <v>-</v>
      </c>
      <c r="BG592" s="242" t="str">
        <f t="shared" si="194"/>
        <v>-</v>
      </c>
      <c r="BH592" s="242" t="str">
        <f t="shared" si="194"/>
        <v>-</v>
      </c>
      <c r="BI592" s="242" t="str">
        <f t="shared" si="211"/>
        <v>-</v>
      </c>
      <c r="BJ592" s="242" t="str">
        <f t="shared" si="195"/>
        <v>-</v>
      </c>
      <c r="BK592" s="242" t="str">
        <f t="shared" si="195"/>
        <v>-</v>
      </c>
      <c r="BL592" s="242" t="str">
        <f t="shared" si="195"/>
        <v>-</v>
      </c>
      <c r="BM592" s="245" t="str" cm="1">
        <f t="array" ref="BM592">IFERROR(INDEX($CD$38:$CD$41, $BT592), "-")</f>
        <v>-</v>
      </c>
      <c r="BN592" s="242" t="str" cm="1">
        <f t="array" ref="BN592">IFERROR(INDEX($CD$38:$CD$41, $BS592), "-")</f>
        <v>-</v>
      </c>
      <c r="BO592" s="242">
        <f t="shared" si="212"/>
        <v>0</v>
      </c>
      <c r="BP592" s="242">
        <f t="shared" si="213"/>
        <v>0</v>
      </c>
      <c r="BQ592" s="247" t="str">
        <f t="shared" si="196"/>
        <v>-</v>
      </c>
      <c r="BR592" s="247" t="str">
        <f t="shared" si="197"/>
        <v>-</v>
      </c>
      <c r="BS592" s="247" t="str">
        <f t="shared" si="198"/>
        <v>-</v>
      </c>
      <c r="BT592" s="247" t="str">
        <f t="shared" si="199"/>
        <v>-</v>
      </c>
      <c r="BU592" s="247">
        <f t="shared" si="214"/>
        <v>0</v>
      </c>
      <c r="BV592" s="247" t="str">
        <f t="shared" si="215"/>
        <v>-</v>
      </c>
      <c r="BW592" s="232"/>
      <c r="CF592" s="232"/>
    </row>
    <row r="593" spans="1:84" ht="12.75" customHeight="1" x14ac:dyDescent="0.2">
      <c r="A593" s="240"/>
      <c r="B593" s="228">
        <v>570</v>
      </c>
      <c r="C593" s="137"/>
      <c r="D593" s="65"/>
      <c r="E593" s="241" t="str">
        <f>IF(ISBLANK(D593), "", VLOOKUP(D593, Z!$A$2:$C$4127, 3, FALSE))</f>
        <v/>
      </c>
      <c r="F593" s="138"/>
      <c r="G593" s="120"/>
      <c r="H593" s="120"/>
      <c r="I593" s="120"/>
      <c r="J593" s="120"/>
      <c r="K593" s="139"/>
      <c r="L593" s="168"/>
      <c r="M593" s="139"/>
      <c r="N593" s="139"/>
      <c r="O593" s="242">
        <f t="shared" si="191"/>
        <v>0</v>
      </c>
      <c r="P593" s="139"/>
      <c r="Q593" s="242">
        <f t="shared" si="200"/>
        <v>0</v>
      </c>
      <c r="R593" s="242" t="str">
        <f t="shared" si="201"/>
        <v>-</v>
      </c>
      <c r="S593" s="140"/>
      <c r="T593" s="141"/>
      <c r="U593" s="120"/>
      <c r="V593" s="139"/>
      <c r="W593" s="166"/>
      <c r="X593" s="243">
        <f t="shared" si="202"/>
        <v>0</v>
      </c>
      <c r="Y593" s="140"/>
      <c r="Z593" s="141"/>
      <c r="AA593" s="139"/>
      <c r="AB593" s="120"/>
      <c r="AC593" s="139"/>
      <c r="AD593" s="166"/>
      <c r="AE593" s="243">
        <f t="shared" si="203"/>
        <v>0</v>
      </c>
      <c r="AF593" s="142"/>
      <c r="AG593" s="137"/>
      <c r="AH593" s="65"/>
      <c r="AI593" s="241" t="str">
        <f>IF(ISBLANK(AH593), "", VLOOKUP(AH593, Z!$A$2:$C$4127, 3, FALSE))</f>
        <v/>
      </c>
      <c r="AJ593" s="143"/>
      <c r="AK593" s="244">
        <f t="shared" si="204"/>
        <v>0</v>
      </c>
      <c r="AL593" s="232"/>
      <c r="AM593" s="242">
        <f t="shared" si="205"/>
        <v>0</v>
      </c>
      <c r="AN593" s="228">
        <f>15</f>
        <v>15</v>
      </c>
      <c r="AO593" s="228">
        <v>0.75</v>
      </c>
      <c r="AP593" s="242" t="str">
        <f t="shared" si="206"/>
        <v>-</v>
      </c>
      <c r="AQ593" s="242" t="str">
        <f t="shared" si="207"/>
        <v>-</v>
      </c>
      <c r="AR593" s="245" t="str" cm="1">
        <f t="array" ref="AR593">IF($AM$20="A",
IFERROR(INDEX($BZ$33:$CC$35, $BQ593,), "-"),
IFERROR(INDEX(($BZ$26:$CC$28,$BZ$29:$CC$31), $BQ593, , $BR593), "-"))</f>
        <v>-</v>
      </c>
      <c r="AS593" s="245"/>
      <c r="AT593" s="245"/>
      <c r="AU593" s="245"/>
      <c r="AV593" s="246" t="str" cm="1">
        <f t="array" ref="AV593">IF($AM$20="A",
IFERROR(INDEX($CE$33:$CE$35, $BQ593), "-"),
IFERROR(INDEX(($CE$26:$CE$28, $CE$29:$CE$31), $BQ593, , $BR593), "-"))</f>
        <v>-</v>
      </c>
      <c r="AW593" s="242" t="str">
        <f t="shared" si="208"/>
        <v>-</v>
      </c>
      <c r="AX593" s="242" t="str">
        <f t="shared" si="192"/>
        <v>-</v>
      </c>
      <c r="AY593" s="242" t="str">
        <f t="shared" si="192"/>
        <v>-</v>
      </c>
      <c r="AZ593" s="242" t="str">
        <f t="shared" si="192"/>
        <v>-</v>
      </c>
      <c r="BA593" s="242" t="str">
        <f t="shared" si="209"/>
        <v>-</v>
      </c>
      <c r="BB593" s="242" t="str">
        <f t="shared" si="193"/>
        <v>-</v>
      </c>
      <c r="BC593" s="242" t="str">
        <f t="shared" si="193"/>
        <v>-</v>
      </c>
      <c r="BD593" s="242" t="str">
        <f t="shared" si="193"/>
        <v>-</v>
      </c>
      <c r="BE593" s="242" t="str">
        <f t="shared" si="210"/>
        <v>-</v>
      </c>
      <c r="BF593" s="242" t="str">
        <f t="shared" si="194"/>
        <v>-</v>
      </c>
      <c r="BG593" s="242" t="str">
        <f t="shared" si="194"/>
        <v>-</v>
      </c>
      <c r="BH593" s="242" t="str">
        <f t="shared" si="194"/>
        <v>-</v>
      </c>
      <c r="BI593" s="242" t="str">
        <f t="shared" si="211"/>
        <v>-</v>
      </c>
      <c r="BJ593" s="242" t="str">
        <f t="shared" si="195"/>
        <v>-</v>
      </c>
      <c r="BK593" s="242" t="str">
        <f t="shared" si="195"/>
        <v>-</v>
      </c>
      <c r="BL593" s="242" t="str">
        <f t="shared" si="195"/>
        <v>-</v>
      </c>
      <c r="BM593" s="245" t="str" cm="1">
        <f t="array" ref="BM593">IFERROR(INDEX($CD$38:$CD$41, $BT593), "-")</f>
        <v>-</v>
      </c>
      <c r="BN593" s="242" t="str" cm="1">
        <f t="array" ref="BN593">IFERROR(INDEX($CD$38:$CD$41, $BS593), "-")</f>
        <v>-</v>
      </c>
      <c r="BO593" s="242">
        <f t="shared" si="212"/>
        <v>0</v>
      </c>
      <c r="BP593" s="242">
        <f t="shared" si="213"/>
        <v>0</v>
      </c>
      <c r="BQ593" s="247" t="str">
        <f t="shared" si="196"/>
        <v>-</v>
      </c>
      <c r="BR593" s="247" t="str">
        <f t="shared" si="197"/>
        <v>-</v>
      </c>
      <c r="BS593" s="247" t="str">
        <f t="shared" si="198"/>
        <v>-</v>
      </c>
      <c r="BT593" s="247" t="str">
        <f t="shared" si="199"/>
        <v>-</v>
      </c>
      <c r="BU593" s="247">
        <f t="shared" si="214"/>
        <v>0</v>
      </c>
      <c r="BV593" s="247" t="str">
        <f t="shared" si="215"/>
        <v>-</v>
      </c>
      <c r="BW593" s="232"/>
      <c r="CF593" s="232"/>
    </row>
    <row r="594" spans="1:84" ht="12.75" customHeight="1" x14ac:dyDescent="0.2">
      <c r="A594" s="240"/>
      <c r="B594" s="228">
        <v>571</v>
      </c>
      <c r="C594" s="137"/>
      <c r="D594" s="65"/>
      <c r="E594" s="241" t="str">
        <f>IF(ISBLANK(D594), "", VLOOKUP(D594, Z!$A$2:$C$4127, 3, FALSE))</f>
        <v/>
      </c>
      <c r="F594" s="138"/>
      <c r="G594" s="120"/>
      <c r="H594" s="120"/>
      <c r="I594" s="120"/>
      <c r="J594" s="120"/>
      <c r="K594" s="139"/>
      <c r="L594" s="168"/>
      <c r="M594" s="139"/>
      <c r="N594" s="139"/>
      <c r="O594" s="242">
        <f t="shared" si="191"/>
        <v>0</v>
      </c>
      <c r="P594" s="139"/>
      <c r="Q594" s="242">
        <f t="shared" si="200"/>
        <v>0</v>
      </c>
      <c r="R594" s="242" t="str">
        <f t="shared" si="201"/>
        <v>-</v>
      </c>
      <c r="S594" s="140"/>
      <c r="T594" s="141"/>
      <c r="U594" s="120"/>
      <c r="V594" s="139"/>
      <c r="W594" s="166"/>
      <c r="X594" s="243">
        <f t="shared" si="202"/>
        <v>0</v>
      </c>
      <c r="Y594" s="140"/>
      <c r="Z594" s="141"/>
      <c r="AA594" s="139"/>
      <c r="AB594" s="120"/>
      <c r="AC594" s="139"/>
      <c r="AD594" s="166"/>
      <c r="AE594" s="243">
        <f t="shared" si="203"/>
        <v>0</v>
      </c>
      <c r="AF594" s="142"/>
      <c r="AG594" s="137"/>
      <c r="AH594" s="65"/>
      <c r="AI594" s="241" t="str">
        <f>IF(ISBLANK(AH594), "", VLOOKUP(AH594, Z!$A$2:$C$4127, 3, FALSE))</f>
        <v/>
      </c>
      <c r="AJ594" s="143"/>
      <c r="AK594" s="244">
        <f t="shared" si="204"/>
        <v>0</v>
      </c>
      <c r="AL594" s="232"/>
      <c r="AM594" s="242">
        <f t="shared" si="205"/>
        <v>0</v>
      </c>
      <c r="AN594" s="228">
        <f>15</f>
        <v>15</v>
      </c>
      <c r="AO594" s="228">
        <v>0.75</v>
      </c>
      <c r="AP594" s="242" t="str">
        <f t="shared" si="206"/>
        <v>-</v>
      </c>
      <c r="AQ594" s="242" t="str">
        <f t="shared" si="207"/>
        <v>-</v>
      </c>
      <c r="AR594" s="245" t="str" cm="1">
        <f t="array" ref="AR594">IF($AM$20="A",
IFERROR(INDEX($BZ$33:$CC$35, $BQ594,), "-"),
IFERROR(INDEX(($BZ$26:$CC$28,$BZ$29:$CC$31), $BQ594, , $BR594), "-"))</f>
        <v>-</v>
      </c>
      <c r="AS594" s="245"/>
      <c r="AT594" s="245"/>
      <c r="AU594" s="245"/>
      <c r="AV594" s="246" t="str" cm="1">
        <f t="array" ref="AV594">IF($AM$20="A",
IFERROR(INDEX($CE$33:$CE$35, $BQ594), "-"),
IFERROR(INDEX(($CE$26:$CE$28, $CE$29:$CE$31), $BQ594, , $BR594), "-"))</f>
        <v>-</v>
      </c>
      <c r="AW594" s="242" t="str">
        <f t="shared" si="208"/>
        <v>-</v>
      </c>
      <c r="AX594" s="242" t="str">
        <f t="shared" si="192"/>
        <v>-</v>
      </c>
      <c r="AY594" s="242" t="str">
        <f t="shared" si="192"/>
        <v>-</v>
      </c>
      <c r="AZ594" s="242" t="str">
        <f t="shared" si="192"/>
        <v>-</v>
      </c>
      <c r="BA594" s="242" t="str">
        <f t="shared" si="209"/>
        <v>-</v>
      </c>
      <c r="BB594" s="242" t="str">
        <f t="shared" si="193"/>
        <v>-</v>
      </c>
      <c r="BC594" s="242" t="str">
        <f t="shared" si="193"/>
        <v>-</v>
      </c>
      <c r="BD594" s="242" t="str">
        <f t="shared" si="193"/>
        <v>-</v>
      </c>
      <c r="BE594" s="242" t="str">
        <f t="shared" si="210"/>
        <v>-</v>
      </c>
      <c r="BF594" s="242" t="str">
        <f t="shared" si="194"/>
        <v>-</v>
      </c>
      <c r="BG594" s="242" t="str">
        <f t="shared" si="194"/>
        <v>-</v>
      </c>
      <c r="BH594" s="242" t="str">
        <f t="shared" si="194"/>
        <v>-</v>
      </c>
      <c r="BI594" s="242" t="str">
        <f t="shared" si="211"/>
        <v>-</v>
      </c>
      <c r="BJ594" s="242" t="str">
        <f t="shared" si="195"/>
        <v>-</v>
      </c>
      <c r="BK594" s="242" t="str">
        <f t="shared" si="195"/>
        <v>-</v>
      </c>
      <c r="BL594" s="242" t="str">
        <f t="shared" si="195"/>
        <v>-</v>
      </c>
      <c r="BM594" s="245" t="str" cm="1">
        <f t="array" ref="BM594">IFERROR(INDEX($CD$38:$CD$41, $BT594), "-")</f>
        <v>-</v>
      </c>
      <c r="BN594" s="242" t="str" cm="1">
        <f t="array" ref="BN594">IFERROR(INDEX($CD$38:$CD$41, $BS594), "-")</f>
        <v>-</v>
      </c>
      <c r="BO594" s="242">
        <f t="shared" si="212"/>
        <v>0</v>
      </c>
      <c r="BP594" s="242">
        <f t="shared" si="213"/>
        <v>0</v>
      </c>
      <c r="BQ594" s="247" t="str">
        <f t="shared" si="196"/>
        <v>-</v>
      </c>
      <c r="BR594" s="247" t="str">
        <f t="shared" si="197"/>
        <v>-</v>
      </c>
      <c r="BS594" s="247" t="str">
        <f t="shared" si="198"/>
        <v>-</v>
      </c>
      <c r="BT594" s="247" t="str">
        <f t="shared" si="199"/>
        <v>-</v>
      </c>
      <c r="BU594" s="247">
        <f t="shared" si="214"/>
        <v>0</v>
      </c>
      <c r="BV594" s="247" t="str">
        <f t="shared" si="215"/>
        <v>-</v>
      </c>
      <c r="BW594" s="232"/>
      <c r="CF594" s="232"/>
    </row>
    <row r="595" spans="1:84" ht="12.75" customHeight="1" x14ac:dyDescent="0.2">
      <c r="A595" s="240"/>
      <c r="B595" s="228">
        <v>572</v>
      </c>
      <c r="C595" s="137"/>
      <c r="D595" s="65"/>
      <c r="E595" s="241" t="str">
        <f>IF(ISBLANK(D595), "", VLOOKUP(D595, Z!$A$2:$C$4127, 3, FALSE))</f>
        <v/>
      </c>
      <c r="F595" s="138"/>
      <c r="G595" s="120"/>
      <c r="H595" s="120"/>
      <c r="I595" s="120"/>
      <c r="J595" s="120"/>
      <c r="K595" s="139"/>
      <c r="L595" s="168"/>
      <c r="M595" s="139"/>
      <c r="N595" s="139"/>
      <c r="O595" s="242">
        <f t="shared" si="191"/>
        <v>0</v>
      </c>
      <c r="P595" s="139"/>
      <c r="Q595" s="242">
        <f t="shared" si="200"/>
        <v>0</v>
      </c>
      <c r="R595" s="242" t="str">
        <f t="shared" si="201"/>
        <v>-</v>
      </c>
      <c r="S595" s="140"/>
      <c r="T595" s="141"/>
      <c r="U595" s="120"/>
      <c r="V595" s="139"/>
      <c r="W595" s="166"/>
      <c r="X595" s="243">
        <f t="shared" si="202"/>
        <v>0</v>
      </c>
      <c r="Y595" s="140"/>
      <c r="Z595" s="141"/>
      <c r="AA595" s="139"/>
      <c r="AB595" s="120"/>
      <c r="AC595" s="139"/>
      <c r="AD595" s="166"/>
      <c r="AE595" s="243">
        <f t="shared" si="203"/>
        <v>0</v>
      </c>
      <c r="AF595" s="142"/>
      <c r="AG595" s="137"/>
      <c r="AH595" s="65"/>
      <c r="AI595" s="241" t="str">
        <f>IF(ISBLANK(AH595), "", VLOOKUP(AH595, Z!$A$2:$C$4127, 3, FALSE))</f>
        <v/>
      </c>
      <c r="AJ595" s="143"/>
      <c r="AK595" s="244">
        <f t="shared" si="204"/>
        <v>0</v>
      </c>
      <c r="AL595" s="232"/>
      <c r="AM595" s="242">
        <f t="shared" si="205"/>
        <v>0</v>
      </c>
      <c r="AN595" s="228">
        <f>15</f>
        <v>15</v>
      </c>
      <c r="AO595" s="228">
        <v>0.75</v>
      </c>
      <c r="AP595" s="242" t="str">
        <f t="shared" si="206"/>
        <v>-</v>
      </c>
      <c r="AQ595" s="242" t="str">
        <f t="shared" si="207"/>
        <v>-</v>
      </c>
      <c r="AR595" s="245" t="str" cm="1">
        <f t="array" ref="AR595">IF($AM$20="A",
IFERROR(INDEX($BZ$33:$CC$35, $BQ595,), "-"),
IFERROR(INDEX(($BZ$26:$CC$28,$BZ$29:$CC$31), $BQ595, , $BR595), "-"))</f>
        <v>-</v>
      </c>
      <c r="AS595" s="245"/>
      <c r="AT595" s="245"/>
      <c r="AU595" s="245"/>
      <c r="AV595" s="246" t="str" cm="1">
        <f t="array" ref="AV595">IF($AM$20="A",
IFERROR(INDEX($CE$33:$CE$35, $BQ595), "-"),
IFERROR(INDEX(($CE$26:$CE$28, $CE$29:$CE$31), $BQ595, , $BR595), "-"))</f>
        <v>-</v>
      </c>
      <c r="AW595" s="242" t="str">
        <f t="shared" si="208"/>
        <v>-</v>
      </c>
      <c r="AX595" s="242" t="str">
        <f t="shared" si="192"/>
        <v>-</v>
      </c>
      <c r="AY595" s="242" t="str">
        <f t="shared" si="192"/>
        <v>-</v>
      </c>
      <c r="AZ595" s="242" t="str">
        <f t="shared" si="192"/>
        <v>-</v>
      </c>
      <c r="BA595" s="242" t="str">
        <f t="shared" si="209"/>
        <v>-</v>
      </c>
      <c r="BB595" s="242" t="str">
        <f t="shared" si="193"/>
        <v>-</v>
      </c>
      <c r="BC595" s="242" t="str">
        <f t="shared" si="193"/>
        <v>-</v>
      </c>
      <c r="BD595" s="242" t="str">
        <f t="shared" si="193"/>
        <v>-</v>
      </c>
      <c r="BE595" s="242" t="str">
        <f t="shared" si="210"/>
        <v>-</v>
      </c>
      <c r="BF595" s="242" t="str">
        <f t="shared" si="194"/>
        <v>-</v>
      </c>
      <c r="BG595" s="242" t="str">
        <f t="shared" si="194"/>
        <v>-</v>
      </c>
      <c r="BH595" s="242" t="str">
        <f t="shared" si="194"/>
        <v>-</v>
      </c>
      <c r="BI595" s="242" t="str">
        <f t="shared" si="211"/>
        <v>-</v>
      </c>
      <c r="BJ595" s="242" t="str">
        <f t="shared" si="195"/>
        <v>-</v>
      </c>
      <c r="BK595" s="242" t="str">
        <f t="shared" si="195"/>
        <v>-</v>
      </c>
      <c r="BL595" s="242" t="str">
        <f t="shared" si="195"/>
        <v>-</v>
      </c>
      <c r="BM595" s="245" t="str" cm="1">
        <f t="array" ref="BM595">IFERROR(INDEX($CD$38:$CD$41, $BT595), "-")</f>
        <v>-</v>
      </c>
      <c r="BN595" s="242" t="str" cm="1">
        <f t="array" ref="BN595">IFERROR(INDEX($CD$38:$CD$41, $BS595), "-")</f>
        <v>-</v>
      </c>
      <c r="BO595" s="242">
        <f t="shared" si="212"/>
        <v>0</v>
      </c>
      <c r="BP595" s="242">
        <f t="shared" si="213"/>
        <v>0</v>
      </c>
      <c r="BQ595" s="247" t="str">
        <f t="shared" si="196"/>
        <v>-</v>
      </c>
      <c r="BR595" s="247" t="str">
        <f t="shared" si="197"/>
        <v>-</v>
      </c>
      <c r="BS595" s="247" t="str">
        <f t="shared" si="198"/>
        <v>-</v>
      </c>
      <c r="BT595" s="247" t="str">
        <f t="shared" si="199"/>
        <v>-</v>
      </c>
      <c r="BU595" s="247">
        <f t="shared" si="214"/>
        <v>0</v>
      </c>
      <c r="BV595" s="247" t="str">
        <f t="shared" si="215"/>
        <v>-</v>
      </c>
      <c r="BW595" s="232"/>
      <c r="CF595" s="232"/>
    </row>
    <row r="596" spans="1:84" ht="12.75" customHeight="1" x14ac:dyDescent="0.2">
      <c r="A596" s="240"/>
      <c r="B596" s="228">
        <v>573</v>
      </c>
      <c r="C596" s="137"/>
      <c r="D596" s="65"/>
      <c r="E596" s="241" t="str">
        <f>IF(ISBLANK(D596), "", VLOOKUP(D596, Z!$A$2:$C$4127, 3, FALSE))</f>
        <v/>
      </c>
      <c r="F596" s="138"/>
      <c r="G596" s="120"/>
      <c r="H596" s="120"/>
      <c r="I596" s="120"/>
      <c r="J596" s="120"/>
      <c r="K596" s="139"/>
      <c r="L596" s="168"/>
      <c r="M596" s="139"/>
      <c r="N596" s="139"/>
      <c r="O596" s="242">
        <f t="shared" si="191"/>
        <v>0</v>
      </c>
      <c r="P596" s="139"/>
      <c r="Q596" s="242">
        <f t="shared" si="200"/>
        <v>0</v>
      </c>
      <c r="R596" s="242" t="str">
        <f t="shared" si="201"/>
        <v>-</v>
      </c>
      <c r="S596" s="140"/>
      <c r="T596" s="141"/>
      <c r="U596" s="120"/>
      <c r="V596" s="139"/>
      <c r="W596" s="166"/>
      <c r="X596" s="243">
        <f t="shared" si="202"/>
        <v>0</v>
      </c>
      <c r="Y596" s="140"/>
      <c r="Z596" s="141"/>
      <c r="AA596" s="139"/>
      <c r="AB596" s="120"/>
      <c r="AC596" s="139"/>
      <c r="AD596" s="166"/>
      <c r="AE596" s="243">
        <f t="shared" si="203"/>
        <v>0</v>
      </c>
      <c r="AF596" s="142"/>
      <c r="AG596" s="137"/>
      <c r="AH596" s="65"/>
      <c r="AI596" s="241" t="str">
        <f>IF(ISBLANK(AH596), "", VLOOKUP(AH596, Z!$A$2:$C$4127, 3, FALSE))</f>
        <v/>
      </c>
      <c r="AJ596" s="143"/>
      <c r="AK596" s="244">
        <f t="shared" si="204"/>
        <v>0</v>
      </c>
      <c r="AL596" s="232"/>
      <c r="AM596" s="242">
        <f t="shared" si="205"/>
        <v>0</v>
      </c>
      <c r="AN596" s="228">
        <f>15</f>
        <v>15</v>
      </c>
      <c r="AO596" s="228">
        <v>0.75</v>
      </c>
      <c r="AP596" s="242" t="str">
        <f t="shared" si="206"/>
        <v>-</v>
      </c>
      <c r="AQ596" s="242" t="str">
        <f t="shared" si="207"/>
        <v>-</v>
      </c>
      <c r="AR596" s="245" t="str" cm="1">
        <f t="array" ref="AR596">IF($AM$20="A",
IFERROR(INDEX($BZ$33:$CC$35, $BQ596,), "-"),
IFERROR(INDEX(($BZ$26:$CC$28,$BZ$29:$CC$31), $BQ596, , $BR596), "-"))</f>
        <v>-</v>
      </c>
      <c r="AS596" s="245"/>
      <c r="AT596" s="245"/>
      <c r="AU596" s="245"/>
      <c r="AV596" s="246" t="str" cm="1">
        <f t="array" ref="AV596">IF($AM$20="A",
IFERROR(INDEX($CE$33:$CE$35, $BQ596), "-"),
IFERROR(INDEX(($CE$26:$CE$28, $CE$29:$CE$31), $BQ596, , $BR596), "-"))</f>
        <v>-</v>
      </c>
      <c r="AW596" s="242" t="str">
        <f t="shared" si="208"/>
        <v>-</v>
      </c>
      <c r="AX596" s="242" t="str">
        <f t="shared" si="192"/>
        <v>-</v>
      </c>
      <c r="AY596" s="242" t="str">
        <f t="shared" si="192"/>
        <v>-</v>
      </c>
      <c r="AZ596" s="242" t="str">
        <f t="shared" si="192"/>
        <v>-</v>
      </c>
      <c r="BA596" s="242" t="str">
        <f t="shared" si="209"/>
        <v>-</v>
      </c>
      <c r="BB596" s="242" t="str">
        <f t="shared" si="193"/>
        <v>-</v>
      </c>
      <c r="BC596" s="242" t="str">
        <f t="shared" si="193"/>
        <v>-</v>
      </c>
      <c r="BD596" s="242" t="str">
        <f t="shared" si="193"/>
        <v>-</v>
      </c>
      <c r="BE596" s="242" t="str">
        <f t="shared" si="210"/>
        <v>-</v>
      </c>
      <c r="BF596" s="242" t="str">
        <f t="shared" si="194"/>
        <v>-</v>
      </c>
      <c r="BG596" s="242" t="str">
        <f t="shared" si="194"/>
        <v>-</v>
      </c>
      <c r="BH596" s="242" t="str">
        <f t="shared" si="194"/>
        <v>-</v>
      </c>
      <c r="BI596" s="242" t="str">
        <f t="shared" si="211"/>
        <v>-</v>
      </c>
      <c r="BJ596" s="242" t="str">
        <f t="shared" si="195"/>
        <v>-</v>
      </c>
      <c r="BK596" s="242" t="str">
        <f t="shared" si="195"/>
        <v>-</v>
      </c>
      <c r="BL596" s="242" t="str">
        <f t="shared" si="195"/>
        <v>-</v>
      </c>
      <c r="BM596" s="245" t="str" cm="1">
        <f t="array" ref="BM596">IFERROR(INDEX($CD$38:$CD$41, $BT596), "-")</f>
        <v>-</v>
      </c>
      <c r="BN596" s="242" t="str" cm="1">
        <f t="array" ref="BN596">IFERROR(INDEX($CD$38:$CD$41, $BS596), "-")</f>
        <v>-</v>
      </c>
      <c r="BO596" s="242">
        <f t="shared" si="212"/>
        <v>0</v>
      </c>
      <c r="BP596" s="242">
        <f t="shared" si="213"/>
        <v>0</v>
      </c>
      <c r="BQ596" s="247" t="str">
        <f t="shared" si="196"/>
        <v>-</v>
      </c>
      <c r="BR596" s="247" t="str">
        <f t="shared" si="197"/>
        <v>-</v>
      </c>
      <c r="BS596" s="247" t="str">
        <f t="shared" si="198"/>
        <v>-</v>
      </c>
      <c r="BT596" s="247" t="str">
        <f t="shared" si="199"/>
        <v>-</v>
      </c>
      <c r="BU596" s="247">
        <f t="shared" si="214"/>
        <v>0</v>
      </c>
      <c r="BV596" s="247" t="str">
        <f t="shared" si="215"/>
        <v>-</v>
      </c>
      <c r="BW596" s="232"/>
      <c r="CF596" s="232"/>
    </row>
    <row r="597" spans="1:84" ht="12.75" customHeight="1" x14ac:dyDescent="0.2">
      <c r="A597" s="240"/>
      <c r="B597" s="228">
        <v>574</v>
      </c>
      <c r="C597" s="137"/>
      <c r="D597" s="65"/>
      <c r="E597" s="241" t="str">
        <f>IF(ISBLANK(D597), "", VLOOKUP(D597, Z!$A$2:$C$4127, 3, FALSE))</f>
        <v/>
      </c>
      <c r="F597" s="138"/>
      <c r="G597" s="120"/>
      <c r="H597" s="120"/>
      <c r="I597" s="120"/>
      <c r="J597" s="120"/>
      <c r="K597" s="139"/>
      <c r="L597" s="168"/>
      <c r="M597" s="139"/>
      <c r="N597" s="139"/>
      <c r="O597" s="242">
        <f t="shared" si="191"/>
        <v>0</v>
      </c>
      <c r="P597" s="139"/>
      <c r="Q597" s="242">
        <f t="shared" si="200"/>
        <v>0</v>
      </c>
      <c r="R597" s="242" t="str">
        <f t="shared" si="201"/>
        <v>-</v>
      </c>
      <c r="S597" s="140"/>
      <c r="T597" s="141"/>
      <c r="U597" s="120"/>
      <c r="V597" s="139"/>
      <c r="W597" s="166"/>
      <c r="X597" s="243">
        <f t="shared" si="202"/>
        <v>0</v>
      </c>
      <c r="Y597" s="140"/>
      <c r="Z597" s="141"/>
      <c r="AA597" s="139"/>
      <c r="AB597" s="120"/>
      <c r="AC597" s="139"/>
      <c r="AD597" s="166"/>
      <c r="AE597" s="243">
        <f t="shared" si="203"/>
        <v>0</v>
      </c>
      <c r="AF597" s="142"/>
      <c r="AG597" s="137"/>
      <c r="AH597" s="65"/>
      <c r="AI597" s="241" t="str">
        <f>IF(ISBLANK(AH597), "", VLOOKUP(AH597, Z!$A$2:$C$4127, 3, FALSE))</f>
        <v/>
      </c>
      <c r="AJ597" s="143"/>
      <c r="AK597" s="244">
        <f t="shared" si="204"/>
        <v>0</v>
      </c>
      <c r="AL597" s="232"/>
      <c r="AM597" s="242">
        <f t="shared" si="205"/>
        <v>0</v>
      </c>
      <c r="AN597" s="228">
        <f>15</f>
        <v>15</v>
      </c>
      <c r="AO597" s="228">
        <v>0.75</v>
      </c>
      <c r="AP597" s="242" t="str">
        <f t="shared" si="206"/>
        <v>-</v>
      </c>
      <c r="AQ597" s="242" t="str">
        <f t="shared" si="207"/>
        <v>-</v>
      </c>
      <c r="AR597" s="245" t="str" cm="1">
        <f t="array" ref="AR597">IF($AM$20="A",
IFERROR(INDEX($BZ$33:$CC$35, $BQ597,), "-"),
IFERROR(INDEX(($BZ$26:$CC$28,$BZ$29:$CC$31), $BQ597, , $BR597), "-"))</f>
        <v>-</v>
      </c>
      <c r="AS597" s="245"/>
      <c r="AT597" s="245"/>
      <c r="AU597" s="245"/>
      <c r="AV597" s="246" t="str" cm="1">
        <f t="array" ref="AV597">IF($AM$20="A",
IFERROR(INDEX($CE$33:$CE$35, $BQ597), "-"),
IFERROR(INDEX(($CE$26:$CE$28, $CE$29:$CE$31), $BQ597, , $BR597), "-"))</f>
        <v>-</v>
      </c>
      <c r="AW597" s="242" t="str">
        <f t="shared" si="208"/>
        <v>-</v>
      </c>
      <c r="AX597" s="242" t="str">
        <f t="shared" si="192"/>
        <v>-</v>
      </c>
      <c r="AY597" s="242" t="str">
        <f t="shared" si="192"/>
        <v>-</v>
      </c>
      <c r="AZ597" s="242" t="str">
        <f t="shared" si="192"/>
        <v>-</v>
      </c>
      <c r="BA597" s="242" t="str">
        <f t="shared" si="209"/>
        <v>-</v>
      </c>
      <c r="BB597" s="242" t="str">
        <f t="shared" si="193"/>
        <v>-</v>
      </c>
      <c r="BC597" s="242" t="str">
        <f t="shared" si="193"/>
        <v>-</v>
      </c>
      <c r="BD597" s="242" t="str">
        <f t="shared" si="193"/>
        <v>-</v>
      </c>
      <c r="BE597" s="242" t="str">
        <f t="shared" si="210"/>
        <v>-</v>
      </c>
      <c r="BF597" s="242" t="str">
        <f t="shared" si="194"/>
        <v>-</v>
      </c>
      <c r="BG597" s="242" t="str">
        <f t="shared" si="194"/>
        <v>-</v>
      </c>
      <c r="BH597" s="242" t="str">
        <f t="shared" si="194"/>
        <v>-</v>
      </c>
      <c r="BI597" s="242" t="str">
        <f t="shared" si="211"/>
        <v>-</v>
      </c>
      <c r="BJ597" s="242" t="str">
        <f t="shared" si="195"/>
        <v>-</v>
      </c>
      <c r="BK597" s="242" t="str">
        <f t="shared" si="195"/>
        <v>-</v>
      </c>
      <c r="BL597" s="242" t="str">
        <f t="shared" si="195"/>
        <v>-</v>
      </c>
      <c r="BM597" s="245" t="str" cm="1">
        <f t="array" ref="BM597">IFERROR(INDEX($CD$38:$CD$41, $BT597), "-")</f>
        <v>-</v>
      </c>
      <c r="BN597" s="242" t="str" cm="1">
        <f t="array" ref="BN597">IFERROR(INDEX($CD$38:$CD$41, $BS597), "-")</f>
        <v>-</v>
      </c>
      <c r="BO597" s="242">
        <f t="shared" si="212"/>
        <v>0</v>
      </c>
      <c r="BP597" s="242">
        <f t="shared" si="213"/>
        <v>0</v>
      </c>
      <c r="BQ597" s="247" t="str">
        <f t="shared" si="196"/>
        <v>-</v>
      </c>
      <c r="BR597" s="247" t="str">
        <f t="shared" si="197"/>
        <v>-</v>
      </c>
      <c r="BS597" s="247" t="str">
        <f t="shared" si="198"/>
        <v>-</v>
      </c>
      <c r="BT597" s="247" t="str">
        <f t="shared" si="199"/>
        <v>-</v>
      </c>
      <c r="BU597" s="247">
        <f t="shared" si="214"/>
        <v>0</v>
      </c>
      <c r="BV597" s="247" t="str">
        <f t="shared" si="215"/>
        <v>-</v>
      </c>
      <c r="BW597" s="232"/>
      <c r="CF597" s="232"/>
    </row>
    <row r="598" spans="1:84" ht="12.75" customHeight="1" x14ac:dyDescent="0.2">
      <c r="A598" s="240"/>
      <c r="B598" s="228">
        <v>575</v>
      </c>
      <c r="C598" s="137"/>
      <c r="D598" s="65"/>
      <c r="E598" s="241" t="str">
        <f>IF(ISBLANK(D598), "", VLOOKUP(D598, Z!$A$2:$C$4127, 3, FALSE))</f>
        <v/>
      </c>
      <c r="F598" s="138"/>
      <c r="G598" s="120"/>
      <c r="H598" s="120"/>
      <c r="I598" s="120"/>
      <c r="J598" s="120"/>
      <c r="K598" s="139"/>
      <c r="L598" s="168"/>
      <c r="M598" s="139"/>
      <c r="N598" s="139"/>
      <c r="O598" s="242">
        <f t="shared" si="191"/>
        <v>0</v>
      </c>
      <c r="P598" s="139"/>
      <c r="Q598" s="242">
        <f t="shared" si="200"/>
        <v>0</v>
      </c>
      <c r="R598" s="242" t="str">
        <f t="shared" si="201"/>
        <v>-</v>
      </c>
      <c r="S598" s="140"/>
      <c r="T598" s="141"/>
      <c r="U598" s="120"/>
      <c r="V598" s="139"/>
      <c r="W598" s="166"/>
      <c r="X598" s="243">
        <f t="shared" si="202"/>
        <v>0</v>
      </c>
      <c r="Y598" s="140"/>
      <c r="Z598" s="141"/>
      <c r="AA598" s="139"/>
      <c r="AB598" s="120"/>
      <c r="AC598" s="139"/>
      <c r="AD598" s="166"/>
      <c r="AE598" s="243">
        <f t="shared" si="203"/>
        <v>0</v>
      </c>
      <c r="AF598" s="142"/>
      <c r="AG598" s="137"/>
      <c r="AH598" s="65"/>
      <c r="AI598" s="241" t="str">
        <f>IF(ISBLANK(AH598), "", VLOOKUP(AH598, Z!$A$2:$C$4127, 3, FALSE))</f>
        <v/>
      </c>
      <c r="AJ598" s="143"/>
      <c r="AK598" s="244">
        <f t="shared" si="204"/>
        <v>0</v>
      </c>
      <c r="AL598" s="232"/>
      <c r="AM598" s="242">
        <f t="shared" si="205"/>
        <v>0</v>
      </c>
      <c r="AN598" s="228">
        <f>15</f>
        <v>15</v>
      </c>
      <c r="AO598" s="228">
        <v>0.75</v>
      </c>
      <c r="AP598" s="242" t="str">
        <f t="shared" si="206"/>
        <v>-</v>
      </c>
      <c r="AQ598" s="242" t="str">
        <f t="shared" si="207"/>
        <v>-</v>
      </c>
      <c r="AR598" s="245" t="str" cm="1">
        <f t="array" ref="AR598">IF($AM$20="A",
IFERROR(INDEX($BZ$33:$CC$35, $BQ598,), "-"),
IFERROR(INDEX(($BZ$26:$CC$28,$BZ$29:$CC$31), $BQ598, , $BR598), "-"))</f>
        <v>-</v>
      </c>
      <c r="AS598" s="245"/>
      <c r="AT598" s="245"/>
      <c r="AU598" s="245"/>
      <c r="AV598" s="246" t="str" cm="1">
        <f t="array" ref="AV598">IF($AM$20="A",
IFERROR(INDEX($CE$33:$CE$35, $BQ598), "-"),
IFERROR(INDEX(($CE$26:$CE$28, $CE$29:$CE$31), $BQ598, , $BR598), "-"))</f>
        <v>-</v>
      </c>
      <c r="AW598" s="242" t="str">
        <f t="shared" si="208"/>
        <v>-</v>
      </c>
      <c r="AX598" s="242" t="str">
        <f t="shared" si="192"/>
        <v>-</v>
      </c>
      <c r="AY598" s="242" t="str">
        <f t="shared" si="192"/>
        <v>-</v>
      </c>
      <c r="AZ598" s="242" t="str">
        <f t="shared" si="192"/>
        <v>-</v>
      </c>
      <c r="BA598" s="242" t="str">
        <f t="shared" si="209"/>
        <v>-</v>
      </c>
      <c r="BB598" s="242" t="str">
        <f t="shared" si="193"/>
        <v>-</v>
      </c>
      <c r="BC598" s="242" t="str">
        <f t="shared" si="193"/>
        <v>-</v>
      </c>
      <c r="BD598" s="242" t="str">
        <f t="shared" si="193"/>
        <v>-</v>
      </c>
      <c r="BE598" s="242" t="str">
        <f t="shared" si="210"/>
        <v>-</v>
      </c>
      <c r="BF598" s="242" t="str">
        <f t="shared" si="194"/>
        <v>-</v>
      </c>
      <c r="BG598" s="242" t="str">
        <f t="shared" si="194"/>
        <v>-</v>
      </c>
      <c r="BH598" s="242" t="str">
        <f t="shared" si="194"/>
        <v>-</v>
      </c>
      <c r="BI598" s="242" t="str">
        <f t="shared" si="211"/>
        <v>-</v>
      </c>
      <c r="BJ598" s="242" t="str">
        <f t="shared" si="195"/>
        <v>-</v>
      </c>
      <c r="BK598" s="242" t="str">
        <f t="shared" si="195"/>
        <v>-</v>
      </c>
      <c r="BL598" s="242" t="str">
        <f t="shared" si="195"/>
        <v>-</v>
      </c>
      <c r="BM598" s="245" t="str" cm="1">
        <f t="array" ref="BM598">IFERROR(INDEX($CD$38:$CD$41, $BT598), "-")</f>
        <v>-</v>
      </c>
      <c r="BN598" s="242" t="str" cm="1">
        <f t="array" ref="BN598">IFERROR(INDEX($CD$38:$CD$41, $BS598), "-")</f>
        <v>-</v>
      </c>
      <c r="BO598" s="242">
        <f t="shared" si="212"/>
        <v>0</v>
      </c>
      <c r="BP598" s="242">
        <f t="shared" si="213"/>
        <v>0</v>
      </c>
      <c r="BQ598" s="247" t="str">
        <f t="shared" si="196"/>
        <v>-</v>
      </c>
      <c r="BR598" s="247" t="str">
        <f t="shared" si="197"/>
        <v>-</v>
      </c>
      <c r="BS598" s="247" t="str">
        <f t="shared" si="198"/>
        <v>-</v>
      </c>
      <c r="BT598" s="247" t="str">
        <f t="shared" si="199"/>
        <v>-</v>
      </c>
      <c r="BU598" s="247">
        <f t="shared" si="214"/>
        <v>0</v>
      </c>
      <c r="BV598" s="247" t="str">
        <f t="shared" si="215"/>
        <v>-</v>
      </c>
      <c r="BW598" s="232"/>
      <c r="CF598" s="232"/>
    </row>
    <row r="599" spans="1:84" ht="12.75" customHeight="1" x14ac:dyDescent="0.2">
      <c r="A599" s="240"/>
      <c r="B599" s="228">
        <v>576</v>
      </c>
      <c r="C599" s="137"/>
      <c r="D599" s="65"/>
      <c r="E599" s="241" t="str">
        <f>IF(ISBLANK(D599), "", VLOOKUP(D599, Z!$A$2:$C$4127, 3, FALSE))</f>
        <v/>
      </c>
      <c r="F599" s="138"/>
      <c r="G599" s="120"/>
      <c r="H599" s="120"/>
      <c r="I599" s="120"/>
      <c r="J599" s="120"/>
      <c r="K599" s="139"/>
      <c r="L599" s="168"/>
      <c r="M599" s="139"/>
      <c r="N599" s="139"/>
      <c r="O599" s="242">
        <f t="shared" si="191"/>
        <v>0</v>
      </c>
      <c r="P599" s="139"/>
      <c r="Q599" s="242">
        <f t="shared" si="200"/>
        <v>0</v>
      </c>
      <c r="R599" s="242" t="str">
        <f t="shared" si="201"/>
        <v>-</v>
      </c>
      <c r="S599" s="140"/>
      <c r="T599" s="141"/>
      <c r="U599" s="120"/>
      <c r="V599" s="139"/>
      <c r="W599" s="166"/>
      <c r="X599" s="243">
        <f t="shared" si="202"/>
        <v>0</v>
      </c>
      <c r="Y599" s="140"/>
      <c r="Z599" s="141"/>
      <c r="AA599" s="139"/>
      <c r="AB599" s="120"/>
      <c r="AC599" s="139"/>
      <c r="AD599" s="166"/>
      <c r="AE599" s="243">
        <f t="shared" si="203"/>
        <v>0</v>
      </c>
      <c r="AF599" s="142"/>
      <c r="AG599" s="137"/>
      <c r="AH599" s="65"/>
      <c r="AI599" s="241" t="str">
        <f>IF(ISBLANK(AH599), "", VLOOKUP(AH599, Z!$A$2:$C$4127, 3, FALSE))</f>
        <v/>
      </c>
      <c r="AJ599" s="143"/>
      <c r="AK599" s="244">
        <f t="shared" si="204"/>
        <v>0</v>
      </c>
      <c r="AL599" s="232"/>
      <c r="AM599" s="242">
        <f t="shared" si="205"/>
        <v>0</v>
      </c>
      <c r="AN599" s="228">
        <f>15</f>
        <v>15</v>
      </c>
      <c r="AO599" s="228">
        <v>0.75</v>
      </c>
      <c r="AP599" s="242" t="str">
        <f t="shared" si="206"/>
        <v>-</v>
      </c>
      <c r="AQ599" s="242" t="str">
        <f t="shared" si="207"/>
        <v>-</v>
      </c>
      <c r="AR599" s="245" t="str" cm="1">
        <f t="array" ref="AR599">IF($AM$20="A",
IFERROR(INDEX($BZ$33:$CC$35, $BQ599,), "-"),
IFERROR(INDEX(($BZ$26:$CC$28,$BZ$29:$CC$31), $BQ599, , $BR599), "-"))</f>
        <v>-</v>
      </c>
      <c r="AS599" s="245"/>
      <c r="AT599" s="245"/>
      <c r="AU599" s="245"/>
      <c r="AV599" s="246" t="str" cm="1">
        <f t="array" ref="AV599">IF($AM$20="A",
IFERROR(INDEX($CE$33:$CE$35, $BQ599), "-"),
IFERROR(INDEX(($CE$26:$CE$28, $CE$29:$CE$31), $BQ599, , $BR599), "-"))</f>
        <v>-</v>
      </c>
      <c r="AW599" s="242" t="str">
        <f t="shared" si="208"/>
        <v>-</v>
      </c>
      <c r="AX599" s="242" t="str">
        <f t="shared" si="192"/>
        <v>-</v>
      </c>
      <c r="AY599" s="242" t="str">
        <f t="shared" si="192"/>
        <v>-</v>
      </c>
      <c r="AZ599" s="242" t="str">
        <f t="shared" si="192"/>
        <v>-</v>
      </c>
      <c r="BA599" s="242" t="str">
        <f t="shared" si="209"/>
        <v>-</v>
      </c>
      <c r="BB599" s="242" t="str">
        <f t="shared" si="193"/>
        <v>-</v>
      </c>
      <c r="BC599" s="242" t="str">
        <f t="shared" si="193"/>
        <v>-</v>
      </c>
      <c r="BD599" s="242" t="str">
        <f t="shared" si="193"/>
        <v>-</v>
      </c>
      <c r="BE599" s="242" t="str">
        <f t="shared" si="210"/>
        <v>-</v>
      </c>
      <c r="BF599" s="242" t="str">
        <f t="shared" si="194"/>
        <v>-</v>
      </c>
      <c r="BG599" s="242" t="str">
        <f t="shared" si="194"/>
        <v>-</v>
      </c>
      <c r="BH599" s="242" t="str">
        <f t="shared" si="194"/>
        <v>-</v>
      </c>
      <c r="BI599" s="242" t="str">
        <f t="shared" si="211"/>
        <v>-</v>
      </c>
      <c r="BJ599" s="242" t="str">
        <f t="shared" si="195"/>
        <v>-</v>
      </c>
      <c r="BK599" s="242" t="str">
        <f t="shared" si="195"/>
        <v>-</v>
      </c>
      <c r="BL599" s="242" t="str">
        <f t="shared" si="195"/>
        <v>-</v>
      </c>
      <c r="BM599" s="245" t="str" cm="1">
        <f t="array" ref="BM599">IFERROR(INDEX($CD$38:$CD$41, $BT599), "-")</f>
        <v>-</v>
      </c>
      <c r="BN599" s="242" t="str" cm="1">
        <f t="array" ref="BN599">IFERROR(INDEX($CD$38:$CD$41, $BS599), "-")</f>
        <v>-</v>
      </c>
      <c r="BO599" s="242">
        <f t="shared" si="212"/>
        <v>0</v>
      </c>
      <c r="BP599" s="242">
        <f t="shared" si="213"/>
        <v>0</v>
      </c>
      <c r="BQ599" s="247" t="str">
        <f t="shared" si="196"/>
        <v>-</v>
      </c>
      <c r="BR599" s="247" t="str">
        <f t="shared" si="197"/>
        <v>-</v>
      </c>
      <c r="BS599" s="247" t="str">
        <f t="shared" si="198"/>
        <v>-</v>
      </c>
      <c r="BT599" s="247" t="str">
        <f t="shared" si="199"/>
        <v>-</v>
      </c>
      <c r="BU599" s="247">
        <f t="shared" si="214"/>
        <v>0</v>
      </c>
      <c r="BV599" s="247" t="str">
        <f t="shared" si="215"/>
        <v>-</v>
      </c>
      <c r="BW599" s="232"/>
      <c r="CF599" s="232"/>
    </row>
    <row r="600" spans="1:84" ht="12.75" customHeight="1" x14ac:dyDescent="0.2">
      <c r="A600" s="240"/>
      <c r="B600" s="228">
        <v>577</v>
      </c>
      <c r="C600" s="137"/>
      <c r="D600" s="65"/>
      <c r="E600" s="241" t="str">
        <f>IF(ISBLANK(D600), "", VLOOKUP(D600, Z!$A$2:$C$4127, 3, FALSE))</f>
        <v/>
      </c>
      <c r="F600" s="138"/>
      <c r="G600" s="120"/>
      <c r="H600" s="120"/>
      <c r="I600" s="120"/>
      <c r="J600" s="120"/>
      <c r="K600" s="139"/>
      <c r="L600" s="168"/>
      <c r="M600" s="139"/>
      <c r="N600" s="139"/>
      <c r="O600" s="242">
        <f t="shared" ref="O600:O663" si="216">IFERROR(M600 / (1.18*N600), 0)</f>
        <v>0</v>
      </c>
      <c r="P600" s="139"/>
      <c r="Q600" s="242">
        <f t="shared" si="200"/>
        <v>0</v>
      </c>
      <c r="R600" s="242" t="str">
        <f t="shared" si="201"/>
        <v>-</v>
      </c>
      <c r="S600" s="140"/>
      <c r="T600" s="141"/>
      <c r="U600" s="120"/>
      <c r="V600" s="139"/>
      <c r="W600" s="166"/>
      <c r="X600" s="243">
        <f t="shared" si="202"/>
        <v>0</v>
      </c>
      <c r="Y600" s="140"/>
      <c r="Z600" s="141"/>
      <c r="AA600" s="139"/>
      <c r="AB600" s="120"/>
      <c r="AC600" s="139"/>
      <c r="AD600" s="166"/>
      <c r="AE600" s="243">
        <f t="shared" si="203"/>
        <v>0</v>
      </c>
      <c r="AF600" s="142"/>
      <c r="AG600" s="137"/>
      <c r="AH600" s="65"/>
      <c r="AI600" s="241" t="str">
        <f>IF(ISBLANK(AH600), "", VLOOKUP(AH600, Z!$A$2:$C$4127, 3, FALSE))</f>
        <v/>
      </c>
      <c r="AJ600" s="143"/>
      <c r="AK600" s="244">
        <f t="shared" si="204"/>
        <v>0</v>
      </c>
      <c r="AL600" s="232"/>
      <c r="AM600" s="242">
        <f t="shared" si="205"/>
        <v>0</v>
      </c>
      <c r="AN600" s="228">
        <f>15</f>
        <v>15</v>
      </c>
      <c r="AO600" s="228">
        <v>0.75</v>
      </c>
      <c r="AP600" s="242" t="str">
        <f t="shared" si="206"/>
        <v>-</v>
      </c>
      <c r="AQ600" s="242" t="str">
        <f t="shared" si="207"/>
        <v>-</v>
      </c>
      <c r="AR600" s="245" t="str" cm="1">
        <f t="array" ref="AR600">IF($AM$20="A",
IFERROR(INDEX($BZ$33:$CC$35, $BQ600,), "-"),
IFERROR(INDEX(($BZ$26:$CC$28,$BZ$29:$CC$31), $BQ600, , $BR600), "-"))</f>
        <v>-</v>
      </c>
      <c r="AS600" s="245"/>
      <c r="AT600" s="245"/>
      <c r="AU600" s="245"/>
      <c r="AV600" s="246" t="str" cm="1">
        <f t="array" ref="AV600">IF($AM$20="A",
IFERROR(INDEX($CE$33:$CE$35, $BQ600), "-"),
IFERROR(INDEX(($CE$26:$CE$28, $CE$29:$CE$31), $BQ600, , $BR600), "-"))</f>
        <v>-</v>
      </c>
      <c r="AW600" s="242" t="str">
        <f t="shared" si="208"/>
        <v>-</v>
      </c>
      <c r="AX600" s="242" t="str">
        <f t="shared" si="208"/>
        <v>-</v>
      </c>
      <c r="AY600" s="242" t="str">
        <f t="shared" si="208"/>
        <v>-</v>
      </c>
      <c r="AZ600" s="242" t="str">
        <f t="shared" si="208"/>
        <v>-</v>
      </c>
      <c r="BA600" s="242" t="str">
        <f t="shared" si="209"/>
        <v>-</v>
      </c>
      <c r="BB600" s="242" t="str">
        <f t="shared" si="209"/>
        <v>-</v>
      </c>
      <c r="BC600" s="242" t="str">
        <f t="shared" si="209"/>
        <v>-</v>
      </c>
      <c r="BD600" s="242" t="str">
        <f t="shared" si="209"/>
        <v>-</v>
      </c>
      <c r="BE600" s="242" t="str">
        <f t="shared" si="210"/>
        <v>-</v>
      </c>
      <c r="BF600" s="242" t="str">
        <f t="shared" si="210"/>
        <v>-</v>
      </c>
      <c r="BG600" s="242" t="str">
        <f t="shared" si="210"/>
        <v>-</v>
      </c>
      <c r="BH600" s="242" t="str">
        <f t="shared" si="210"/>
        <v>-</v>
      </c>
      <c r="BI600" s="242" t="str">
        <f t="shared" si="211"/>
        <v>-</v>
      </c>
      <c r="BJ600" s="242" t="str">
        <f t="shared" si="211"/>
        <v>-</v>
      </c>
      <c r="BK600" s="242" t="str">
        <f t="shared" si="211"/>
        <v>-</v>
      </c>
      <c r="BL600" s="242" t="str">
        <f t="shared" si="211"/>
        <v>-</v>
      </c>
      <c r="BM600" s="245" t="str" cm="1">
        <f t="array" ref="BM600">IFERROR(INDEX($CD$38:$CD$41, $BT600), "-")</f>
        <v>-</v>
      </c>
      <c r="BN600" s="242" t="str" cm="1">
        <f t="array" ref="BN600">IFERROR(INDEX($CD$38:$CD$41, $BS600), "-")</f>
        <v>-</v>
      </c>
      <c r="BO600" s="242">
        <f t="shared" si="212"/>
        <v>0</v>
      </c>
      <c r="BP600" s="242">
        <f t="shared" si="213"/>
        <v>0</v>
      </c>
      <c r="BQ600" s="247" t="str">
        <f t="shared" ref="BQ600:BQ663" si="217">IF($AM$20="A",
IFERROR(MATCH($I600,INDEX(Kat_A,,1),0),IFERROR(MATCH($I600,INDEX(Kat_A,,2),0),IFERROR(MATCH($I600,INDEX(Kat_A,,3),0),"-"))),
IFERROR(MATCH($G600,INDEX(Kat_B,,1),0),IFERROR(MATCH($G600,INDEX(Kat_B,,2),0),IFERROR(MATCH($G600,INDEX(Kat_B,,3),0),"-")))
)</f>
        <v>-</v>
      </c>
      <c r="BR600" s="247" t="str">
        <f t="shared" ref="BR600:BR663" si="218">IF($AM$20="A",
IFERROR(MATCH($J600,INDEX(Sys_A,,1),0),IFERROR(MATCH($J600,INDEX(Sys_A,,2),0),IFERROR(MATCH($J600,INDEX(Sys_A,,3),0),"-"))),
IFERROR(MATCH($H600,INDEX(Sys_B,,1),0),IFERROR(MATCH($H600,INDEX(Sys_B,,2),0),IFERROR(MATCH($H600,INDEX(Sys_B,,3),0),"-")))
)</f>
        <v>-</v>
      </c>
      <c r="BS600" s="247" t="str">
        <f t="shared" ref="BS600:BS663" si="219">IF($AM$20="B", 1, IFERROR(MATCH($U600,INDEX(Reg,,1),0),IFERROR(MATCH($U600,INDEX(Reg,,2),0),IFERROR(MATCH($U600,INDEX(Reg,,3),0),"-"))))</f>
        <v>-</v>
      </c>
      <c r="BT600" s="247" t="str">
        <f t="shared" ref="BT600:BT663" si="220">IF($AM$20="B", 1, IFERROR(MATCH($AB600,INDEX(Reg,,1),0),IFERROR(MATCH($AB600,INDEX(Reg,,2),0),IFERROR(MATCH($AB600,INDEX(Reg,,3),0),"-"))))</f>
        <v>-</v>
      </c>
      <c r="BU600" s="247">
        <f t="shared" si="214"/>
        <v>0</v>
      </c>
      <c r="BV600" s="247" t="str">
        <f t="shared" si="215"/>
        <v>-</v>
      </c>
      <c r="BW600" s="232"/>
      <c r="CF600" s="232"/>
    </row>
    <row r="601" spans="1:84" ht="12.75" customHeight="1" x14ac:dyDescent="0.2">
      <c r="A601" s="240"/>
      <c r="B601" s="228">
        <v>578</v>
      </c>
      <c r="C601" s="137"/>
      <c r="D601" s="65"/>
      <c r="E601" s="241" t="str">
        <f>IF(ISBLANK(D601), "", VLOOKUP(D601, Z!$A$2:$C$4127, 3, FALSE))</f>
        <v/>
      </c>
      <c r="F601" s="138"/>
      <c r="G601" s="120"/>
      <c r="H601" s="120"/>
      <c r="I601" s="120"/>
      <c r="J601" s="120"/>
      <c r="K601" s="139"/>
      <c r="L601" s="168"/>
      <c r="M601" s="139"/>
      <c r="N601" s="139"/>
      <c r="O601" s="242">
        <f t="shared" si="216"/>
        <v>0</v>
      </c>
      <c r="P601" s="139"/>
      <c r="Q601" s="242">
        <f t="shared" ref="Q601:Q664" si="221">P601*O601*9.82/3.6</f>
        <v>0</v>
      </c>
      <c r="R601" s="242" t="str">
        <f t="shared" ref="R601:R664" si="222">BV601</f>
        <v>-</v>
      </c>
      <c r="S601" s="140"/>
      <c r="T601" s="141"/>
      <c r="U601" s="120"/>
      <c r="V601" s="139"/>
      <c r="W601" s="166"/>
      <c r="X601" s="243">
        <f t="shared" ref="X601:X664" si="223">IFERROR(AQ601*1000, 0)</f>
        <v>0</v>
      </c>
      <c r="Y601" s="140"/>
      <c r="Z601" s="141"/>
      <c r="AA601" s="139"/>
      <c r="AB601" s="120"/>
      <c r="AC601" s="139"/>
      <c r="AD601" s="166"/>
      <c r="AE601" s="243">
        <f t="shared" ref="AE601:AE664" si="224">IFERROR(AP601*1000, 0)</f>
        <v>0</v>
      </c>
      <c r="AF601" s="142"/>
      <c r="AG601" s="137"/>
      <c r="AH601" s="65"/>
      <c r="AI601" s="241" t="str">
        <f>IF(ISBLANK(AH601), "", VLOOKUP(AH601, Z!$A$2:$C$4127, 3, FALSE))</f>
        <v/>
      </c>
      <c r="AJ601" s="143"/>
      <c r="AK601" s="244">
        <f t="shared" ref="AK601:AK664" si="225">IFERROR(AM601*1000, 0)</f>
        <v>0</v>
      </c>
      <c r="AL601" s="232"/>
      <c r="AM601" s="242">
        <f t="shared" ref="AM601:AM664" si="226">IFERROR(AO601*AN601*(AQ601-AP601), 0)</f>
        <v>0</v>
      </c>
      <c r="AN601" s="228">
        <f>15</f>
        <v>15</v>
      </c>
      <c r="AO601" s="228">
        <v>0.75</v>
      </c>
      <c r="AP601" s="242" t="str">
        <f t="shared" ref="AP601:AP664" si="227">IFERROR((SUMPRODUCT($AW601:$AZ601,_xlfn.ANCHORARRAY( $AR601)) + SUMPRODUCT($BE601:$BH601,_xlfn.ANCHORARRAY( $AR601))) * $AV601/1000/1000, "-")</f>
        <v>-</v>
      </c>
      <c r="AQ601" s="242" t="str">
        <f t="shared" ref="AQ601:AQ664" si="228">IFERROR((SUMPRODUCT($BA601:$BD601,_xlfn.ANCHORARRAY( $AR601)) + SUMPRODUCT($BI601:$BL601,_xlfn.ANCHORARRAY( $AR601))) * $AV601/1000/1000, "-")</f>
        <v>-</v>
      </c>
      <c r="AR601" s="245" t="str" cm="1">
        <f t="array" ref="AR601">IF($AM$20="A",
IFERROR(INDEX($BZ$33:$CC$35, $BQ601,), "-"),
IFERROR(INDEX(($BZ$26:$CC$28,$BZ$29:$CC$31), $BQ601, , $BR601), "-"))</f>
        <v>-</v>
      </c>
      <c r="AS601" s="245"/>
      <c r="AT601" s="245"/>
      <c r="AU601" s="245"/>
      <c r="AV601" s="246" t="str" cm="1">
        <f t="array" ref="AV601">IF($AM$20="A",
IFERROR(INDEX($CE$33:$CE$35, $BQ601), "-"),
IFERROR(INDEX(($CE$26:$CE$28, $CE$29:$CE$31), $BQ601, , $BR601), "-"))</f>
        <v>-</v>
      </c>
      <c r="AW601" s="242" t="str">
        <f t="shared" ref="AW601:AZ664" si="229">IF($BT601=1, $BO601 * (-0.34*AW$23^2 + 0.67*AW$23 + 0.67), "-")</f>
        <v>-</v>
      </c>
      <c r="AX601" s="242" t="str">
        <f t="shared" si="229"/>
        <v>-</v>
      </c>
      <c r="AY601" s="242" t="str">
        <f t="shared" si="229"/>
        <v>-</v>
      </c>
      <c r="AZ601" s="242" t="str">
        <f t="shared" si="229"/>
        <v>-</v>
      </c>
      <c r="BA601" s="242" t="str">
        <f t="shared" ref="BA601:BD664" si="230">IF($BS601=1, $BP601 * (-0.34*BA$23^2 + 0.67*BA$23 + 0.67), "-")</f>
        <v>-</v>
      </c>
      <c r="BB601" s="242" t="str">
        <f t="shared" si="230"/>
        <v>-</v>
      </c>
      <c r="BC601" s="242" t="str">
        <f t="shared" si="230"/>
        <v>-</v>
      </c>
      <c r="BD601" s="242" t="str">
        <f t="shared" si="230"/>
        <v>-</v>
      </c>
      <c r="BE601" s="242" t="str">
        <f t="shared" ref="BE601:BH664" si="231">IFERROR(BE$23 * (1 - (1-BE$23)/0.75 * (1-$BM601)) * $BO601 * 1 / (-(BE$23^2) + 2*BE$23), "-")</f>
        <v>-</v>
      </c>
      <c r="BF601" s="242" t="str">
        <f t="shared" si="231"/>
        <v>-</v>
      </c>
      <c r="BG601" s="242" t="str">
        <f t="shared" si="231"/>
        <v>-</v>
      </c>
      <c r="BH601" s="242" t="str">
        <f t="shared" si="231"/>
        <v>-</v>
      </c>
      <c r="BI601" s="242" t="str">
        <f t="shared" ref="BI601:BL664" si="232">IFERROR(BI$23 * (1 - (1-BI$23)/0.75 * (1-$BN601)) * $BP601 * 1 / (-(BI$23^2) + 2*BI$23), "-")</f>
        <v>-</v>
      </c>
      <c r="BJ601" s="242" t="str">
        <f t="shared" si="232"/>
        <v>-</v>
      </c>
      <c r="BK601" s="242" t="str">
        <f t="shared" si="232"/>
        <v>-</v>
      </c>
      <c r="BL601" s="242" t="str">
        <f t="shared" si="232"/>
        <v>-</v>
      </c>
      <c r="BM601" s="245" t="str" cm="1">
        <f t="array" ref="BM601">IFERROR(INDEX($CD$38:$CD$41, $BT601), "-")</f>
        <v>-</v>
      </c>
      <c r="BN601" s="242" t="str" cm="1">
        <f t="array" ref="BN601">IFERROR(INDEX($CD$38:$CD$41, $BS601), "-")</f>
        <v>-</v>
      </c>
      <c r="BO601" s="242">
        <f t="shared" ref="BO601:BO664" si="233">IFERROR(IF(ISBLANK(AD601), AC601, AD601), 0)</f>
        <v>0</v>
      </c>
      <c r="BP601" s="242">
        <f t="shared" ref="BP601:BP664" si="234">IFERROR(IF(ISBLANK(W601), V601, W601), 0)</f>
        <v>0</v>
      </c>
      <c r="BQ601" s="247" t="str">
        <f t="shared" si="217"/>
        <v>-</v>
      </c>
      <c r="BR601" s="247" t="str">
        <f t="shared" si="218"/>
        <v>-</v>
      </c>
      <c r="BS601" s="247" t="str">
        <f t="shared" si="219"/>
        <v>-</v>
      </c>
      <c r="BT601" s="247" t="str">
        <f t="shared" si="220"/>
        <v>-</v>
      </c>
      <c r="BU601" s="247">
        <f t="shared" ref="BU601:BU664" si="235">IF($K601&gt;0, $K601, IF($L601&gt;0, 26+0.1*$L601, 0))</f>
        <v>0</v>
      </c>
      <c r="BV601" s="247" t="str">
        <f t="shared" ref="BV601:BV664" si="236">IF(AND(BR601=1, BU601&gt; 0), 0.5*(8+0.2*BU601) + 0.5*(3+0.1*BU601), "-")</f>
        <v>-</v>
      </c>
      <c r="BW601" s="232"/>
      <c r="CF601" s="232"/>
    </row>
    <row r="602" spans="1:84" ht="12.75" customHeight="1" x14ac:dyDescent="0.2">
      <c r="A602" s="240"/>
      <c r="B602" s="228">
        <v>579</v>
      </c>
      <c r="C602" s="137"/>
      <c r="D602" s="65"/>
      <c r="E602" s="241" t="str">
        <f>IF(ISBLANK(D602), "", VLOOKUP(D602, Z!$A$2:$C$4127, 3, FALSE))</f>
        <v/>
      </c>
      <c r="F602" s="138"/>
      <c r="G602" s="120"/>
      <c r="H602" s="120"/>
      <c r="I602" s="120"/>
      <c r="J602" s="120"/>
      <c r="K602" s="139"/>
      <c r="L602" s="168"/>
      <c r="M602" s="139"/>
      <c r="N602" s="139"/>
      <c r="O602" s="242">
        <f t="shared" si="216"/>
        <v>0</v>
      </c>
      <c r="P602" s="139"/>
      <c r="Q602" s="242">
        <f t="shared" si="221"/>
        <v>0</v>
      </c>
      <c r="R602" s="242" t="str">
        <f t="shared" si="222"/>
        <v>-</v>
      </c>
      <c r="S602" s="140"/>
      <c r="T602" s="141"/>
      <c r="U602" s="120"/>
      <c r="V602" s="139"/>
      <c r="W602" s="166"/>
      <c r="X602" s="243">
        <f t="shared" si="223"/>
        <v>0</v>
      </c>
      <c r="Y602" s="140"/>
      <c r="Z602" s="141"/>
      <c r="AA602" s="139"/>
      <c r="AB602" s="120"/>
      <c r="AC602" s="139"/>
      <c r="AD602" s="166"/>
      <c r="AE602" s="243">
        <f t="shared" si="224"/>
        <v>0</v>
      </c>
      <c r="AF602" s="142"/>
      <c r="AG602" s="137"/>
      <c r="AH602" s="65"/>
      <c r="AI602" s="241" t="str">
        <f>IF(ISBLANK(AH602), "", VLOOKUP(AH602, Z!$A$2:$C$4127, 3, FALSE))</f>
        <v/>
      </c>
      <c r="AJ602" s="143"/>
      <c r="AK602" s="244">
        <f t="shared" si="225"/>
        <v>0</v>
      </c>
      <c r="AL602" s="232"/>
      <c r="AM602" s="242">
        <f t="shared" si="226"/>
        <v>0</v>
      </c>
      <c r="AN602" s="228">
        <f>15</f>
        <v>15</v>
      </c>
      <c r="AO602" s="228">
        <v>0.75</v>
      </c>
      <c r="AP602" s="242" t="str">
        <f t="shared" si="227"/>
        <v>-</v>
      </c>
      <c r="AQ602" s="242" t="str">
        <f t="shared" si="228"/>
        <v>-</v>
      </c>
      <c r="AR602" s="245" t="str" cm="1">
        <f t="array" ref="AR602">IF($AM$20="A",
IFERROR(INDEX($BZ$33:$CC$35, $BQ602,), "-"),
IFERROR(INDEX(($BZ$26:$CC$28,$BZ$29:$CC$31), $BQ602, , $BR602), "-"))</f>
        <v>-</v>
      </c>
      <c r="AS602" s="245"/>
      <c r="AT602" s="245"/>
      <c r="AU602" s="245"/>
      <c r="AV602" s="246" t="str" cm="1">
        <f t="array" ref="AV602">IF($AM$20="A",
IFERROR(INDEX($CE$33:$CE$35, $BQ602), "-"),
IFERROR(INDEX(($CE$26:$CE$28, $CE$29:$CE$31), $BQ602, , $BR602), "-"))</f>
        <v>-</v>
      </c>
      <c r="AW602" s="242" t="str">
        <f t="shared" si="229"/>
        <v>-</v>
      </c>
      <c r="AX602" s="242" t="str">
        <f t="shared" si="229"/>
        <v>-</v>
      </c>
      <c r="AY602" s="242" t="str">
        <f t="shared" si="229"/>
        <v>-</v>
      </c>
      <c r="AZ602" s="242" t="str">
        <f t="shared" si="229"/>
        <v>-</v>
      </c>
      <c r="BA602" s="242" t="str">
        <f t="shared" si="230"/>
        <v>-</v>
      </c>
      <c r="BB602" s="242" t="str">
        <f t="shared" si="230"/>
        <v>-</v>
      </c>
      <c r="BC602" s="242" t="str">
        <f t="shared" si="230"/>
        <v>-</v>
      </c>
      <c r="BD602" s="242" t="str">
        <f t="shared" si="230"/>
        <v>-</v>
      </c>
      <c r="BE602" s="242" t="str">
        <f t="shared" si="231"/>
        <v>-</v>
      </c>
      <c r="BF602" s="242" t="str">
        <f t="shared" si="231"/>
        <v>-</v>
      </c>
      <c r="BG602" s="242" t="str">
        <f t="shared" si="231"/>
        <v>-</v>
      </c>
      <c r="BH602" s="242" t="str">
        <f t="shared" si="231"/>
        <v>-</v>
      </c>
      <c r="BI602" s="242" t="str">
        <f t="shared" si="232"/>
        <v>-</v>
      </c>
      <c r="BJ602" s="242" t="str">
        <f t="shared" si="232"/>
        <v>-</v>
      </c>
      <c r="BK602" s="242" t="str">
        <f t="shared" si="232"/>
        <v>-</v>
      </c>
      <c r="BL602" s="242" t="str">
        <f t="shared" si="232"/>
        <v>-</v>
      </c>
      <c r="BM602" s="245" t="str" cm="1">
        <f t="array" ref="BM602">IFERROR(INDEX($CD$38:$CD$41, $BT602), "-")</f>
        <v>-</v>
      </c>
      <c r="BN602" s="242" t="str" cm="1">
        <f t="array" ref="BN602">IFERROR(INDEX($CD$38:$CD$41, $BS602), "-")</f>
        <v>-</v>
      </c>
      <c r="BO602" s="242">
        <f t="shared" si="233"/>
        <v>0</v>
      </c>
      <c r="BP602" s="242">
        <f t="shared" si="234"/>
        <v>0</v>
      </c>
      <c r="BQ602" s="247" t="str">
        <f t="shared" si="217"/>
        <v>-</v>
      </c>
      <c r="BR602" s="247" t="str">
        <f t="shared" si="218"/>
        <v>-</v>
      </c>
      <c r="BS602" s="247" t="str">
        <f t="shared" si="219"/>
        <v>-</v>
      </c>
      <c r="BT602" s="247" t="str">
        <f t="shared" si="220"/>
        <v>-</v>
      </c>
      <c r="BU602" s="247">
        <f t="shared" si="235"/>
        <v>0</v>
      </c>
      <c r="BV602" s="247" t="str">
        <f t="shared" si="236"/>
        <v>-</v>
      </c>
      <c r="BW602" s="232"/>
      <c r="CF602" s="232"/>
    </row>
    <row r="603" spans="1:84" ht="12.75" customHeight="1" x14ac:dyDescent="0.2">
      <c r="A603" s="240"/>
      <c r="B603" s="228">
        <v>580</v>
      </c>
      <c r="C603" s="137"/>
      <c r="D603" s="65"/>
      <c r="E603" s="241" t="str">
        <f>IF(ISBLANK(D603), "", VLOOKUP(D603, Z!$A$2:$C$4127, 3, FALSE))</f>
        <v/>
      </c>
      <c r="F603" s="138"/>
      <c r="G603" s="120"/>
      <c r="H603" s="120"/>
      <c r="I603" s="120"/>
      <c r="J603" s="120"/>
      <c r="K603" s="139"/>
      <c r="L603" s="168"/>
      <c r="M603" s="139"/>
      <c r="N603" s="139"/>
      <c r="O603" s="242">
        <f t="shared" si="216"/>
        <v>0</v>
      </c>
      <c r="P603" s="139"/>
      <c r="Q603" s="242">
        <f t="shared" si="221"/>
        <v>0</v>
      </c>
      <c r="R603" s="242" t="str">
        <f t="shared" si="222"/>
        <v>-</v>
      </c>
      <c r="S603" s="140"/>
      <c r="T603" s="141"/>
      <c r="U603" s="120"/>
      <c r="V603" s="139"/>
      <c r="W603" s="166"/>
      <c r="X603" s="243">
        <f t="shared" si="223"/>
        <v>0</v>
      </c>
      <c r="Y603" s="140"/>
      <c r="Z603" s="141"/>
      <c r="AA603" s="139"/>
      <c r="AB603" s="120"/>
      <c r="AC603" s="139"/>
      <c r="AD603" s="166"/>
      <c r="AE603" s="243">
        <f t="shared" si="224"/>
        <v>0</v>
      </c>
      <c r="AF603" s="142"/>
      <c r="AG603" s="137"/>
      <c r="AH603" s="65"/>
      <c r="AI603" s="241" t="str">
        <f>IF(ISBLANK(AH603), "", VLOOKUP(AH603, Z!$A$2:$C$4127, 3, FALSE))</f>
        <v/>
      </c>
      <c r="AJ603" s="143"/>
      <c r="AK603" s="244">
        <f t="shared" si="225"/>
        <v>0</v>
      </c>
      <c r="AL603" s="232"/>
      <c r="AM603" s="242">
        <f t="shared" si="226"/>
        <v>0</v>
      </c>
      <c r="AN603" s="228">
        <f>15</f>
        <v>15</v>
      </c>
      <c r="AO603" s="228">
        <v>0.75</v>
      </c>
      <c r="AP603" s="242" t="str">
        <f t="shared" si="227"/>
        <v>-</v>
      </c>
      <c r="AQ603" s="242" t="str">
        <f t="shared" si="228"/>
        <v>-</v>
      </c>
      <c r="AR603" s="245" t="str" cm="1">
        <f t="array" ref="AR603">IF($AM$20="A",
IFERROR(INDEX($BZ$33:$CC$35, $BQ603,), "-"),
IFERROR(INDEX(($BZ$26:$CC$28,$BZ$29:$CC$31), $BQ603, , $BR603), "-"))</f>
        <v>-</v>
      </c>
      <c r="AS603" s="245"/>
      <c r="AT603" s="245"/>
      <c r="AU603" s="245"/>
      <c r="AV603" s="246" t="str" cm="1">
        <f t="array" ref="AV603">IF($AM$20="A",
IFERROR(INDEX($CE$33:$CE$35, $BQ603), "-"),
IFERROR(INDEX(($CE$26:$CE$28, $CE$29:$CE$31), $BQ603, , $BR603), "-"))</f>
        <v>-</v>
      </c>
      <c r="AW603" s="242" t="str">
        <f t="shared" si="229"/>
        <v>-</v>
      </c>
      <c r="AX603" s="242" t="str">
        <f t="shared" si="229"/>
        <v>-</v>
      </c>
      <c r="AY603" s="242" t="str">
        <f t="shared" si="229"/>
        <v>-</v>
      </c>
      <c r="AZ603" s="242" t="str">
        <f t="shared" si="229"/>
        <v>-</v>
      </c>
      <c r="BA603" s="242" t="str">
        <f t="shared" si="230"/>
        <v>-</v>
      </c>
      <c r="BB603" s="242" t="str">
        <f t="shared" si="230"/>
        <v>-</v>
      </c>
      <c r="BC603" s="242" t="str">
        <f t="shared" si="230"/>
        <v>-</v>
      </c>
      <c r="BD603" s="242" t="str">
        <f t="shared" si="230"/>
        <v>-</v>
      </c>
      <c r="BE603" s="242" t="str">
        <f t="shared" si="231"/>
        <v>-</v>
      </c>
      <c r="BF603" s="242" t="str">
        <f t="shared" si="231"/>
        <v>-</v>
      </c>
      <c r="BG603" s="242" t="str">
        <f t="shared" si="231"/>
        <v>-</v>
      </c>
      <c r="BH603" s="242" t="str">
        <f t="shared" si="231"/>
        <v>-</v>
      </c>
      <c r="BI603" s="242" t="str">
        <f t="shared" si="232"/>
        <v>-</v>
      </c>
      <c r="BJ603" s="242" t="str">
        <f t="shared" si="232"/>
        <v>-</v>
      </c>
      <c r="BK603" s="242" t="str">
        <f t="shared" si="232"/>
        <v>-</v>
      </c>
      <c r="BL603" s="242" t="str">
        <f t="shared" si="232"/>
        <v>-</v>
      </c>
      <c r="BM603" s="245" t="str" cm="1">
        <f t="array" ref="BM603">IFERROR(INDEX($CD$38:$CD$41, $BT603), "-")</f>
        <v>-</v>
      </c>
      <c r="BN603" s="242" t="str" cm="1">
        <f t="array" ref="BN603">IFERROR(INDEX($CD$38:$CD$41, $BS603), "-")</f>
        <v>-</v>
      </c>
      <c r="BO603" s="242">
        <f t="shared" si="233"/>
        <v>0</v>
      </c>
      <c r="BP603" s="242">
        <f t="shared" si="234"/>
        <v>0</v>
      </c>
      <c r="BQ603" s="247" t="str">
        <f t="shared" si="217"/>
        <v>-</v>
      </c>
      <c r="BR603" s="247" t="str">
        <f t="shared" si="218"/>
        <v>-</v>
      </c>
      <c r="BS603" s="247" t="str">
        <f t="shared" si="219"/>
        <v>-</v>
      </c>
      <c r="BT603" s="247" t="str">
        <f t="shared" si="220"/>
        <v>-</v>
      </c>
      <c r="BU603" s="247">
        <f t="shared" si="235"/>
        <v>0</v>
      </c>
      <c r="BV603" s="247" t="str">
        <f t="shared" si="236"/>
        <v>-</v>
      </c>
      <c r="BW603" s="232"/>
      <c r="CF603" s="232"/>
    </row>
    <row r="604" spans="1:84" ht="12.75" customHeight="1" x14ac:dyDescent="0.2">
      <c r="A604" s="240"/>
      <c r="B604" s="228">
        <v>581</v>
      </c>
      <c r="C604" s="137"/>
      <c r="D604" s="65"/>
      <c r="E604" s="241" t="str">
        <f>IF(ISBLANK(D604), "", VLOOKUP(D604, Z!$A$2:$C$4127, 3, FALSE))</f>
        <v/>
      </c>
      <c r="F604" s="138"/>
      <c r="G604" s="120"/>
      <c r="H604" s="120"/>
      <c r="I604" s="120"/>
      <c r="J604" s="120"/>
      <c r="K604" s="139"/>
      <c r="L604" s="168"/>
      <c r="M604" s="139"/>
      <c r="N604" s="139"/>
      <c r="O604" s="242">
        <f t="shared" si="216"/>
        <v>0</v>
      </c>
      <c r="P604" s="139"/>
      <c r="Q604" s="242">
        <f t="shared" si="221"/>
        <v>0</v>
      </c>
      <c r="R604" s="242" t="str">
        <f t="shared" si="222"/>
        <v>-</v>
      </c>
      <c r="S604" s="140"/>
      <c r="T604" s="141"/>
      <c r="U604" s="120"/>
      <c r="V604" s="139"/>
      <c r="W604" s="166"/>
      <c r="X604" s="243">
        <f t="shared" si="223"/>
        <v>0</v>
      </c>
      <c r="Y604" s="140"/>
      <c r="Z604" s="141"/>
      <c r="AA604" s="139"/>
      <c r="AB604" s="120"/>
      <c r="AC604" s="139"/>
      <c r="AD604" s="166"/>
      <c r="AE604" s="243">
        <f t="shared" si="224"/>
        <v>0</v>
      </c>
      <c r="AF604" s="142"/>
      <c r="AG604" s="137"/>
      <c r="AH604" s="65"/>
      <c r="AI604" s="241" t="str">
        <f>IF(ISBLANK(AH604), "", VLOOKUP(AH604, Z!$A$2:$C$4127, 3, FALSE))</f>
        <v/>
      </c>
      <c r="AJ604" s="143"/>
      <c r="AK604" s="244">
        <f t="shared" si="225"/>
        <v>0</v>
      </c>
      <c r="AL604" s="232"/>
      <c r="AM604" s="242">
        <f t="shared" si="226"/>
        <v>0</v>
      </c>
      <c r="AN604" s="228">
        <f>15</f>
        <v>15</v>
      </c>
      <c r="AO604" s="228">
        <v>0.75</v>
      </c>
      <c r="AP604" s="242" t="str">
        <f t="shared" si="227"/>
        <v>-</v>
      </c>
      <c r="AQ604" s="242" t="str">
        <f t="shared" si="228"/>
        <v>-</v>
      </c>
      <c r="AR604" s="245" t="str" cm="1">
        <f t="array" ref="AR604">IF($AM$20="A",
IFERROR(INDEX($BZ$33:$CC$35, $BQ604,), "-"),
IFERROR(INDEX(($BZ$26:$CC$28,$BZ$29:$CC$31), $BQ604, , $BR604), "-"))</f>
        <v>-</v>
      </c>
      <c r="AS604" s="245"/>
      <c r="AT604" s="245"/>
      <c r="AU604" s="245"/>
      <c r="AV604" s="246" t="str" cm="1">
        <f t="array" ref="AV604">IF($AM$20="A",
IFERROR(INDEX($CE$33:$CE$35, $BQ604), "-"),
IFERROR(INDEX(($CE$26:$CE$28, $CE$29:$CE$31), $BQ604, , $BR604), "-"))</f>
        <v>-</v>
      </c>
      <c r="AW604" s="242" t="str">
        <f t="shared" si="229"/>
        <v>-</v>
      </c>
      <c r="AX604" s="242" t="str">
        <f t="shared" si="229"/>
        <v>-</v>
      </c>
      <c r="AY604" s="242" t="str">
        <f t="shared" si="229"/>
        <v>-</v>
      </c>
      <c r="AZ604" s="242" t="str">
        <f t="shared" si="229"/>
        <v>-</v>
      </c>
      <c r="BA604" s="242" t="str">
        <f t="shared" si="230"/>
        <v>-</v>
      </c>
      <c r="BB604" s="242" t="str">
        <f t="shared" si="230"/>
        <v>-</v>
      </c>
      <c r="BC604" s="242" t="str">
        <f t="shared" si="230"/>
        <v>-</v>
      </c>
      <c r="BD604" s="242" t="str">
        <f t="shared" si="230"/>
        <v>-</v>
      </c>
      <c r="BE604" s="242" t="str">
        <f t="shared" si="231"/>
        <v>-</v>
      </c>
      <c r="BF604" s="242" t="str">
        <f t="shared" si="231"/>
        <v>-</v>
      </c>
      <c r="BG604" s="242" t="str">
        <f t="shared" si="231"/>
        <v>-</v>
      </c>
      <c r="BH604" s="242" t="str">
        <f t="shared" si="231"/>
        <v>-</v>
      </c>
      <c r="BI604" s="242" t="str">
        <f t="shared" si="232"/>
        <v>-</v>
      </c>
      <c r="BJ604" s="242" t="str">
        <f t="shared" si="232"/>
        <v>-</v>
      </c>
      <c r="BK604" s="242" t="str">
        <f t="shared" si="232"/>
        <v>-</v>
      </c>
      <c r="BL604" s="242" t="str">
        <f t="shared" si="232"/>
        <v>-</v>
      </c>
      <c r="BM604" s="245" t="str" cm="1">
        <f t="array" ref="BM604">IFERROR(INDEX($CD$38:$CD$41, $BT604), "-")</f>
        <v>-</v>
      </c>
      <c r="BN604" s="242" t="str" cm="1">
        <f t="array" ref="BN604">IFERROR(INDEX($CD$38:$CD$41, $BS604), "-")</f>
        <v>-</v>
      </c>
      <c r="BO604" s="242">
        <f t="shared" si="233"/>
        <v>0</v>
      </c>
      <c r="BP604" s="242">
        <f t="shared" si="234"/>
        <v>0</v>
      </c>
      <c r="BQ604" s="247" t="str">
        <f t="shared" si="217"/>
        <v>-</v>
      </c>
      <c r="BR604" s="247" t="str">
        <f t="shared" si="218"/>
        <v>-</v>
      </c>
      <c r="BS604" s="247" t="str">
        <f t="shared" si="219"/>
        <v>-</v>
      </c>
      <c r="BT604" s="247" t="str">
        <f t="shared" si="220"/>
        <v>-</v>
      </c>
      <c r="BU604" s="247">
        <f t="shared" si="235"/>
        <v>0</v>
      </c>
      <c r="BV604" s="247" t="str">
        <f t="shared" si="236"/>
        <v>-</v>
      </c>
      <c r="BW604" s="232"/>
      <c r="CF604" s="232"/>
    </row>
    <row r="605" spans="1:84" ht="12.75" customHeight="1" x14ac:dyDescent="0.2">
      <c r="A605" s="240"/>
      <c r="B605" s="228">
        <v>582</v>
      </c>
      <c r="C605" s="137"/>
      <c r="D605" s="65"/>
      <c r="E605" s="241" t="str">
        <f>IF(ISBLANK(D605), "", VLOOKUP(D605, Z!$A$2:$C$4127, 3, FALSE))</f>
        <v/>
      </c>
      <c r="F605" s="138"/>
      <c r="G605" s="120"/>
      <c r="H605" s="120"/>
      <c r="I605" s="120"/>
      <c r="J605" s="120"/>
      <c r="K605" s="139"/>
      <c r="L605" s="168"/>
      <c r="M605" s="139"/>
      <c r="N605" s="139"/>
      <c r="O605" s="242">
        <f t="shared" si="216"/>
        <v>0</v>
      </c>
      <c r="P605" s="139"/>
      <c r="Q605" s="242">
        <f t="shared" si="221"/>
        <v>0</v>
      </c>
      <c r="R605" s="242" t="str">
        <f t="shared" si="222"/>
        <v>-</v>
      </c>
      <c r="S605" s="140"/>
      <c r="T605" s="141"/>
      <c r="U605" s="120"/>
      <c r="V605" s="139"/>
      <c r="W605" s="166"/>
      <c r="X605" s="243">
        <f t="shared" si="223"/>
        <v>0</v>
      </c>
      <c r="Y605" s="140"/>
      <c r="Z605" s="141"/>
      <c r="AA605" s="139"/>
      <c r="AB605" s="120"/>
      <c r="AC605" s="139"/>
      <c r="AD605" s="166"/>
      <c r="AE605" s="243">
        <f t="shared" si="224"/>
        <v>0</v>
      </c>
      <c r="AF605" s="142"/>
      <c r="AG605" s="137"/>
      <c r="AH605" s="65"/>
      <c r="AI605" s="241" t="str">
        <f>IF(ISBLANK(AH605), "", VLOOKUP(AH605, Z!$A$2:$C$4127, 3, FALSE))</f>
        <v/>
      </c>
      <c r="AJ605" s="143"/>
      <c r="AK605" s="244">
        <f t="shared" si="225"/>
        <v>0</v>
      </c>
      <c r="AL605" s="232"/>
      <c r="AM605" s="242">
        <f t="shared" si="226"/>
        <v>0</v>
      </c>
      <c r="AN605" s="228">
        <f>15</f>
        <v>15</v>
      </c>
      <c r="AO605" s="228">
        <v>0.75</v>
      </c>
      <c r="AP605" s="242" t="str">
        <f t="shared" si="227"/>
        <v>-</v>
      </c>
      <c r="AQ605" s="242" t="str">
        <f t="shared" si="228"/>
        <v>-</v>
      </c>
      <c r="AR605" s="245" t="str" cm="1">
        <f t="array" ref="AR605">IF($AM$20="A",
IFERROR(INDEX($BZ$33:$CC$35, $BQ605,), "-"),
IFERROR(INDEX(($BZ$26:$CC$28,$BZ$29:$CC$31), $BQ605, , $BR605), "-"))</f>
        <v>-</v>
      </c>
      <c r="AS605" s="245"/>
      <c r="AT605" s="245"/>
      <c r="AU605" s="245"/>
      <c r="AV605" s="246" t="str" cm="1">
        <f t="array" ref="AV605">IF($AM$20="A",
IFERROR(INDEX($CE$33:$CE$35, $BQ605), "-"),
IFERROR(INDEX(($CE$26:$CE$28, $CE$29:$CE$31), $BQ605, , $BR605), "-"))</f>
        <v>-</v>
      </c>
      <c r="AW605" s="242" t="str">
        <f t="shared" si="229"/>
        <v>-</v>
      </c>
      <c r="AX605" s="242" t="str">
        <f t="shared" si="229"/>
        <v>-</v>
      </c>
      <c r="AY605" s="242" t="str">
        <f t="shared" si="229"/>
        <v>-</v>
      </c>
      <c r="AZ605" s="242" t="str">
        <f t="shared" si="229"/>
        <v>-</v>
      </c>
      <c r="BA605" s="242" t="str">
        <f t="shared" si="230"/>
        <v>-</v>
      </c>
      <c r="BB605" s="242" t="str">
        <f t="shared" si="230"/>
        <v>-</v>
      </c>
      <c r="BC605" s="242" t="str">
        <f t="shared" si="230"/>
        <v>-</v>
      </c>
      <c r="BD605" s="242" t="str">
        <f t="shared" si="230"/>
        <v>-</v>
      </c>
      <c r="BE605" s="242" t="str">
        <f t="shared" si="231"/>
        <v>-</v>
      </c>
      <c r="BF605" s="242" t="str">
        <f t="shared" si="231"/>
        <v>-</v>
      </c>
      <c r="BG605" s="242" t="str">
        <f t="shared" si="231"/>
        <v>-</v>
      </c>
      <c r="BH605" s="242" t="str">
        <f t="shared" si="231"/>
        <v>-</v>
      </c>
      <c r="BI605" s="242" t="str">
        <f t="shared" si="232"/>
        <v>-</v>
      </c>
      <c r="BJ605" s="242" t="str">
        <f t="shared" si="232"/>
        <v>-</v>
      </c>
      <c r="BK605" s="242" t="str">
        <f t="shared" si="232"/>
        <v>-</v>
      </c>
      <c r="BL605" s="242" t="str">
        <f t="shared" si="232"/>
        <v>-</v>
      </c>
      <c r="BM605" s="245" t="str" cm="1">
        <f t="array" ref="BM605">IFERROR(INDEX($CD$38:$CD$41, $BT605), "-")</f>
        <v>-</v>
      </c>
      <c r="BN605" s="242" t="str" cm="1">
        <f t="array" ref="BN605">IFERROR(INDEX($CD$38:$CD$41, $BS605), "-")</f>
        <v>-</v>
      </c>
      <c r="BO605" s="242">
        <f t="shared" si="233"/>
        <v>0</v>
      </c>
      <c r="BP605" s="242">
        <f t="shared" si="234"/>
        <v>0</v>
      </c>
      <c r="BQ605" s="247" t="str">
        <f t="shared" si="217"/>
        <v>-</v>
      </c>
      <c r="BR605" s="247" t="str">
        <f t="shared" si="218"/>
        <v>-</v>
      </c>
      <c r="BS605" s="247" t="str">
        <f t="shared" si="219"/>
        <v>-</v>
      </c>
      <c r="BT605" s="247" t="str">
        <f t="shared" si="220"/>
        <v>-</v>
      </c>
      <c r="BU605" s="247">
        <f t="shared" si="235"/>
        <v>0</v>
      </c>
      <c r="BV605" s="247" t="str">
        <f t="shared" si="236"/>
        <v>-</v>
      </c>
      <c r="BW605" s="232"/>
      <c r="CF605" s="232"/>
    </row>
    <row r="606" spans="1:84" ht="12.75" customHeight="1" x14ac:dyDescent="0.2">
      <c r="A606" s="240"/>
      <c r="B606" s="228">
        <v>583</v>
      </c>
      <c r="C606" s="137"/>
      <c r="D606" s="65"/>
      <c r="E606" s="241" t="str">
        <f>IF(ISBLANK(D606), "", VLOOKUP(D606, Z!$A$2:$C$4127, 3, FALSE))</f>
        <v/>
      </c>
      <c r="F606" s="138"/>
      <c r="G606" s="120"/>
      <c r="H606" s="120"/>
      <c r="I606" s="120"/>
      <c r="J606" s="120"/>
      <c r="K606" s="139"/>
      <c r="L606" s="168"/>
      <c r="M606" s="139"/>
      <c r="N606" s="139"/>
      <c r="O606" s="242">
        <f t="shared" si="216"/>
        <v>0</v>
      </c>
      <c r="P606" s="139"/>
      <c r="Q606" s="242">
        <f t="shared" si="221"/>
        <v>0</v>
      </c>
      <c r="R606" s="242" t="str">
        <f t="shared" si="222"/>
        <v>-</v>
      </c>
      <c r="S606" s="140"/>
      <c r="T606" s="141"/>
      <c r="U606" s="120"/>
      <c r="V606" s="139"/>
      <c r="W606" s="166"/>
      <c r="X606" s="243">
        <f t="shared" si="223"/>
        <v>0</v>
      </c>
      <c r="Y606" s="140"/>
      <c r="Z606" s="141"/>
      <c r="AA606" s="139"/>
      <c r="AB606" s="120"/>
      <c r="AC606" s="139"/>
      <c r="AD606" s="166"/>
      <c r="AE606" s="243">
        <f t="shared" si="224"/>
        <v>0</v>
      </c>
      <c r="AF606" s="142"/>
      <c r="AG606" s="137"/>
      <c r="AH606" s="65"/>
      <c r="AI606" s="241" t="str">
        <f>IF(ISBLANK(AH606), "", VLOOKUP(AH606, Z!$A$2:$C$4127, 3, FALSE))</f>
        <v/>
      </c>
      <c r="AJ606" s="143"/>
      <c r="AK606" s="244">
        <f t="shared" si="225"/>
        <v>0</v>
      </c>
      <c r="AL606" s="232"/>
      <c r="AM606" s="242">
        <f t="shared" si="226"/>
        <v>0</v>
      </c>
      <c r="AN606" s="228">
        <f>15</f>
        <v>15</v>
      </c>
      <c r="AO606" s="228">
        <v>0.75</v>
      </c>
      <c r="AP606" s="242" t="str">
        <f t="shared" si="227"/>
        <v>-</v>
      </c>
      <c r="AQ606" s="242" t="str">
        <f t="shared" si="228"/>
        <v>-</v>
      </c>
      <c r="AR606" s="245" t="str" cm="1">
        <f t="array" ref="AR606">IF($AM$20="A",
IFERROR(INDEX($BZ$33:$CC$35, $BQ606,), "-"),
IFERROR(INDEX(($BZ$26:$CC$28,$BZ$29:$CC$31), $BQ606, , $BR606), "-"))</f>
        <v>-</v>
      </c>
      <c r="AS606" s="245"/>
      <c r="AT606" s="245"/>
      <c r="AU606" s="245"/>
      <c r="AV606" s="246" t="str" cm="1">
        <f t="array" ref="AV606">IF($AM$20="A",
IFERROR(INDEX($CE$33:$CE$35, $BQ606), "-"),
IFERROR(INDEX(($CE$26:$CE$28, $CE$29:$CE$31), $BQ606, , $BR606), "-"))</f>
        <v>-</v>
      </c>
      <c r="AW606" s="242" t="str">
        <f t="shared" si="229"/>
        <v>-</v>
      </c>
      <c r="AX606" s="242" t="str">
        <f t="shared" si="229"/>
        <v>-</v>
      </c>
      <c r="AY606" s="242" t="str">
        <f t="shared" si="229"/>
        <v>-</v>
      </c>
      <c r="AZ606" s="242" t="str">
        <f t="shared" si="229"/>
        <v>-</v>
      </c>
      <c r="BA606" s="242" t="str">
        <f t="shared" si="230"/>
        <v>-</v>
      </c>
      <c r="BB606" s="242" t="str">
        <f t="shared" si="230"/>
        <v>-</v>
      </c>
      <c r="BC606" s="242" t="str">
        <f t="shared" si="230"/>
        <v>-</v>
      </c>
      <c r="BD606" s="242" t="str">
        <f t="shared" si="230"/>
        <v>-</v>
      </c>
      <c r="BE606" s="242" t="str">
        <f t="shared" si="231"/>
        <v>-</v>
      </c>
      <c r="BF606" s="242" t="str">
        <f t="shared" si="231"/>
        <v>-</v>
      </c>
      <c r="BG606" s="242" t="str">
        <f t="shared" si="231"/>
        <v>-</v>
      </c>
      <c r="BH606" s="242" t="str">
        <f t="shared" si="231"/>
        <v>-</v>
      </c>
      <c r="BI606" s="242" t="str">
        <f t="shared" si="232"/>
        <v>-</v>
      </c>
      <c r="BJ606" s="242" t="str">
        <f t="shared" si="232"/>
        <v>-</v>
      </c>
      <c r="BK606" s="242" t="str">
        <f t="shared" si="232"/>
        <v>-</v>
      </c>
      <c r="BL606" s="242" t="str">
        <f t="shared" si="232"/>
        <v>-</v>
      </c>
      <c r="BM606" s="245" t="str" cm="1">
        <f t="array" ref="BM606">IFERROR(INDEX($CD$38:$CD$41, $BT606), "-")</f>
        <v>-</v>
      </c>
      <c r="BN606" s="242" t="str" cm="1">
        <f t="array" ref="BN606">IFERROR(INDEX($CD$38:$CD$41, $BS606), "-")</f>
        <v>-</v>
      </c>
      <c r="BO606" s="242">
        <f t="shared" si="233"/>
        <v>0</v>
      </c>
      <c r="BP606" s="242">
        <f t="shared" si="234"/>
        <v>0</v>
      </c>
      <c r="BQ606" s="247" t="str">
        <f t="shared" si="217"/>
        <v>-</v>
      </c>
      <c r="BR606" s="247" t="str">
        <f t="shared" si="218"/>
        <v>-</v>
      </c>
      <c r="BS606" s="247" t="str">
        <f t="shared" si="219"/>
        <v>-</v>
      </c>
      <c r="BT606" s="247" t="str">
        <f t="shared" si="220"/>
        <v>-</v>
      </c>
      <c r="BU606" s="247">
        <f t="shared" si="235"/>
        <v>0</v>
      </c>
      <c r="BV606" s="247" t="str">
        <f t="shared" si="236"/>
        <v>-</v>
      </c>
      <c r="BW606" s="232"/>
      <c r="CF606" s="232"/>
    </row>
    <row r="607" spans="1:84" ht="12.75" customHeight="1" x14ac:dyDescent="0.2">
      <c r="A607" s="240"/>
      <c r="B607" s="228">
        <v>584</v>
      </c>
      <c r="C607" s="137"/>
      <c r="D607" s="65"/>
      <c r="E607" s="241" t="str">
        <f>IF(ISBLANK(D607), "", VLOOKUP(D607, Z!$A$2:$C$4127, 3, FALSE))</f>
        <v/>
      </c>
      <c r="F607" s="138"/>
      <c r="G607" s="120"/>
      <c r="H607" s="120"/>
      <c r="I607" s="120"/>
      <c r="J607" s="120"/>
      <c r="K607" s="139"/>
      <c r="L607" s="168"/>
      <c r="M607" s="139"/>
      <c r="N607" s="139"/>
      <c r="O607" s="242">
        <f t="shared" si="216"/>
        <v>0</v>
      </c>
      <c r="P607" s="139"/>
      <c r="Q607" s="242">
        <f t="shared" si="221"/>
        <v>0</v>
      </c>
      <c r="R607" s="242" t="str">
        <f t="shared" si="222"/>
        <v>-</v>
      </c>
      <c r="S607" s="140"/>
      <c r="T607" s="141"/>
      <c r="U607" s="120"/>
      <c r="V607" s="139"/>
      <c r="W607" s="166"/>
      <c r="X607" s="243">
        <f t="shared" si="223"/>
        <v>0</v>
      </c>
      <c r="Y607" s="140"/>
      <c r="Z607" s="141"/>
      <c r="AA607" s="139"/>
      <c r="AB607" s="120"/>
      <c r="AC607" s="139"/>
      <c r="AD607" s="166"/>
      <c r="AE607" s="243">
        <f t="shared" si="224"/>
        <v>0</v>
      </c>
      <c r="AF607" s="142"/>
      <c r="AG607" s="137"/>
      <c r="AH607" s="65"/>
      <c r="AI607" s="241" t="str">
        <f>IF(ISBLANK(AH607), "", VLOOKUP(AH607, Z!$A$2:$C$4127, 3, FALSE))</f>
        <v/>
      </c>
      <c r="AJ607" s="143"/>
      <c r="AK607" s="244">
        <f t="shared" si="225"/>
        <v>0</v>
      </c>
      <c r="AL607" s="232"/>
      <c r="AM607" s="242">
        <f t="shared" si="226"/>
        <v>0</v>
      </c>
      <c r="AN607" s="228">
        <f>15</f>
        <v>15</v>
      </c>
      <c r="AO607" s="228">
        <v>0.75</v>
      </c>
      <c r="AP607" s="242" t="str">
        <f t="shared" si="227"/>
        <v>-</v>
      </c>
      <c r="AQ607" s="242" t="str">
        <f t="shared" si="228"/>
        <v>-</v>
      </c>
      <c r="AR607" s="245" t="str" cm="1">
        <f t="array" ref="AR607">IF($AM$20="A",
IFERROR(INDEX($BZ$33:$CC$35, $BQ607,), "-"),
IFERROR(INDEX(($BZ$26:$CC$28,$BZ$29:$CC$31), $BQ607, , $BR607), "-"))</f>
        <v>-</v>
      </c>
      <c r="AS607" s="245"/>
      <c r="AT607" s="245"/>
      <c r="AU607" s="245"/>
      <c r="AV607" s="246" t="str" cm="1">
        <f t="array" ref="AV607">IF($AM$20="A",
IFERROR(INDEX($CE$33:$CE$35, $BQ607), "-"),
IFERROR(INDEX(($CE$26:$CE$28, $CE$29:$CE$31), $BQ607, , $BR607), "-"))</f>
        <v>-</v>
      </c>
      <c r="AW607" s="242" t="str">
        <f t="shared" si="229"/>
        <v>-</v>
      </c>
      <c r="AX607" s="242" t="str">
        <f t="shared" si="229"/>
        <v>-</v>
      </c>
      <c r="AY607" s="242" t="str">
        <f t="shared" si="229"/>
        <v>-</v>
      </c>
      <c r="AZ607" s="242" t="str">
        <f t="shared" si="229"/>
        <v>-</v>
      </c>
      <c r="BA607" s="242" t="str">
        <f t="shared" si="230"/>
        <v>-</v>
      </c>
      <c r="BB607" s="242" t="str">
        <f t="shared" si="230"/>
        <v>-</v>
      </c>
      <c r="BC607" s="242" t="str">
        <f t="shared" si="230"/>
        <v>-</v>
      </c>
      <c r="BD607" s="242" t="str">
        <f t="shared" si="230"/>
        <v>-</v>
      </c>
      <c r="BE607" s="242" t="str">
        <f t="shared" si="231"/>
        <v>-</v>
      </c>
      <c r="BF607" s="242" t="str">
        <f t="shared" si="231"/>
        <v>-</v>
      </c>
      <c r="BG607" s="242" t="str">
        <f t="shared" si="231"/>
        <v>-</v>
      </c>
      <c r="BH607" s="242" t="str">
        <f t="shared" si="231"/>
        <v>-</v>
      </c>
      <c r="BI607" s="242" t="str">
        <f t="shared" si="232"/>
        <v>-</v>
      </c>
      <c r="BJ607" s="242" t="str">
        <f t="shared" si="232"/>
        <v>-</v>
      </c>
      <c r="BK607" s="242" t="str">
        <f t="shared" si="232"/>
        <v>-</v>
      </c>
      <c r="BL607" s="242" t="str">
        <f t="shared" si="232"/>
        <v>-</v>
      </c>
      <c r="BM607" s="245" t="str" cm="1">
        <f t="array" ref="BM607">IFERROR(INDEX($CD$38:$CD$41, $BT607), "-")</f>
        <v>-</v>
      </c>
      <c r="BN607" s="242" t="str" cm="1">
        <f t="array" ref="BN607">IFERROR(INDEX($CD$38:$CD$41, $BS607), "-")</f>
        <v>-</v>
      </c>
      <c r="BO607" s="242">
        <f t="shared" si="233"/>
        <v>0</v>
      </c>
      <c r="BP607" s="242">
        <f t="shared" si="234"/>
        <v>0</v>
      </c>
      <c r="BQ607" s="247" t="str">
        <f t="shared" si="217"/>
        <v>-</v>
      </c>
      <c r="BR607" s="247" t="str">
        <f t="shared" si="218"/>
        <v>-</v>
      </c>
      <c r="BS607" s="247" t="str">
        <f t="shared" si="219"/>
        <v>-</v>
      </c>
      <c r="BT607" s="247" t="str">
        <f t="shared" si="220"/>
        <v>-</v>
      </c>
      <c r="BU607" s="247">
        <f t="shared" si="235"/>
        <v>0</v>
      </c>
      <c r="BV607" s="247" t="str">
        <f t="shared" si="236"/>
        <v>-</v>
      </c>
      <c r="BW607" s="232"/>
      <c r="CF607" s="232"/>
    </row>
    <row r="608" spans="1:84" ht="12.75" customHeight="1" x14ac:dyDescent="0.2">
      <c r="A608" s="240"/>
      <c r="B608" s="228">
        <v>585</v>
      </c>
      <c r="C608" s="137"/>
      <c r="D608" s="65"/>
      <c r="E608" s="241" t="str">
        <f>IF(ISBLANK(D608), "", VLOOKUP(D608, Z!$A$2:$C$4127, 3, FALSE))</f>
        <v/>
      </c>
      <c r="F608" s="138"/>
      <c r="G608" s="120"/>
      <c r="H608" s="120"/>
      <c r="I608" s="120"/>
      <c r="J608" s="120"/>
      <c r="K608" s="139"/>
      <c r="L608" s="168"/>
      <c r="M608" s="139"/>
      <c r="N608" s="139"/>
      <c r="O608" s="242">
        <f t="shared" si="216"/>
        <v>0</v>
      </c>
      <c r="P608" s="139"/>
      <c r="Q608" s="242">
        <f t="shared" si="221"/>
        <v>0</v>
      </c>
      <c r="R608" s="242" t="str">
        <f t="shared" si="222"/>
        <v>-</v>
      </c>
      <c r="S608" s="140"/>
      <c r="T608" s="141"/>
      <c r="U608" s="120"/>
      <c r="V608" s="139"/>
      <c r="W608" s="166"/>
      <c r="X608" s="243">
        <f t="shared" si="223"/>
        <v>0</v>
      </c>
      <c r="Y608" s="140"/>
      <c r="Z608" s="141"/>
      <c r="AA608" s="139"/>
      <c r="AB608" s="120"/>
      <c r="AC608" s="139"/>
      <c r="AD608" s="166"/>
      <c r="AE608" s="243">
        <f t="shared" si="224"/>
        <v>0</v>
      </c>
      <c r="AF608" s="142"/>
      <c r="AG608" s="137"/>
      <c r="AH608" s="65"/>
      <c r="AI608" s="241" t="str">
        <f>IF(ISBLANK(AH608), "", VLOOKUP(AH608, Z!$A$2:$C$4127, 3, FALSE))</f>
        <v/>
      </c>
      <c r="AJ608" s="143"/>
      <c r="AK608" s="244">
        <f t="shared" si="225"/>
        <v>0</v>
      </c>
      <c r="AL608" s="232"/>
      <c r="AM608" s="242">
        <f t="shared" si="226"/>
        <v>0</v>
      </c>
      <c r="AN608" s="228">
        <f>15</f>
        <v>15</v>
      </c>
      <c r="AO608" s="228">
        <v>0.75</v>
      </c>
      <c r="AP608" s="242" t="str">
        <f t="shared" si="227"/>
        <v>-</v>
      </c>
      <c r="AQ608" s="242" t="str">
        <f t="shared" si="228"/>
        <v>-</v>
      </c>
      <c r="AR608" s="245" t="str" cm="1">
        <f t="array" ref="AR608">IF($AM$20="A",
IFERROR(INDEX($BZ$33:$CC$35, $BQ608,), "-"),
IFERROR(INDEX(($BZ$26:$CC$28,$BZ$29:$CC$31), $BQ608, , $BR608), "-"))</f>
        <v>-</v>
      </c>
      <c r="AS608" s="245"/>
      <c r="AT608" s="245"/>
      <c r="AU608" s="245"/>
      <c r="AV608" s="246" t="str" cm="1">
        <f t="array" ref="AV608">IF($AM$20="A",
IFERROR(INDEX($CE$33:$CE$35, $BQ608), "-"),
IFERROR(INDEX(($CE$26:$CE$28, $CE$29:$CE$31), $BQ608, , $BR608), "-"))</f>
        <v>-</v>
      </c>
      <c r="AW608" s="242" t="str">
        <f t="shared" si="229"/>
        <v>-</v>
      </c>
      <c r="AX608" s="242" t="str">
        <f t="shared" si="229"/>
        <v>-</v>
      </c>
      <c r="AY608" s="242" t="str">
        <f t="shared" si="229"/>
        <v>-</v>
      </c>
      <c r="AZ608" s="242" t="str">
        <f t="shared" si="229"/>
        <v>-</v>
      </c>
      <c r="BA608" s="242" t="str">
        <f t="shared" si="230"/>
        <v>-</v>
      </c>
      <c r="BB608" s="242" t="str">
        <f t="shared" si="230"/>
        <v>-</v>
      </c>
      <c r="BC608" s="242" t="str">
        <f t="shared" si="230"/>
        <v>-</v>
      </c>
      <c r="BD608" s="242" t="str">
        <f t="shared" si="230"/>
        <v>-</v>
      </c>
      <c r="BE608" s="242" t="str">
        <f t="shared" si="231"/>
        <v>-</v>
      </c>
      <c r="BF608" s="242" t="str">
        <f t="shared" si="231"/>
        <v>-</v>
      </c>
      <c r="BG608" s="242" t="str">
        <f t="shared" si="231"/>
        <v>-</v>
      </c>
      <c r="BH608" s="242" t="str">
        <f t="shared" si="231"/>
        <v>-</v>
      </c>
      <c r="BI608" s="242" t="str">
        <f t="shared" si="232"/>
        <v>-</v>
      </c>
      <c r="BJ608" s="242" t="str">
        <f t="shared" si="232"/>
        <v>-</v>
      </c>
      <c r="BK608" s="242" t="str">
        <f t="shared" si="232"/>
        <v>-</v>
      </c>
      <c r="BL608" s="242" t="str">
        <f t="shared" si="232"/>
        <v>-</v>
      </c>
      <c r="BM608" s="245" t="str" cm="1">
        <f t="array" ref="BM608">IFERROR(INDEX($CD$38:$CD$41, $BT608), "-")</f>
        <v>-</v>
      </c>
      <c r="BN608" s="242" t="str" cm="1">
        <f t="array" ref="BN608">IFERROR(INDEX($CD$38:$CD$41, $BS608), "-")</f>
        <v>-</v>
      </c>
      <c r="BO608" s="242">
        <f t="shared" si="233"/>
        <v>0</v>
      </c>
      <c r="BP608" s="242">
        <f t="shared" si="234"/>
        <v>0</v>
      </c>
      <c r="BQ608" s="247" t="str">
        <f t="shared" si="217"/>
        <v>-</v>
      </c>
      <c r="BR608" s="247" t="str">
        <f t="shared" si="218"/>
        <v>-</v>
      </c>
      <c r="BS608" s="247" t="str">
        <f t="shared" si="219"/>
        <v>-</v>
      </c>
      <c r="BT608" s="247" t="str">
        <f t="shared" si="220"/>
        <v>-</v>
      </c>
      <c r="BU608" s="247">
        <f t="shared" si="235"/>
        <v>0</v>
      </c>
      <c r="BV608" s="247" t="str">
        <f t="shared" si="236"/>
        <v>-</v>
      </c>
      <c r="BW608" s="232"/>
      <c r="CF608" s="232"/>
    </row>
    <row r="609" spans="1:84" ht="12.75" customHeight="1" x14ac:dyDescent="0.2">
      <c r="A609" s="240"/>
      <c r="B609" s="228">
        <v>586</v>
      </c>
      <c r="C609" s="137"/>
      <c r="D609" s="65"/>
      <c r="E609" s="241" t="str">
        <f>IF(ISBLANK(D609), "", VLOOKUP(D609, Z!$A$2:$C$4127, 3, FALSE))</f>
        <v/>
      </c>
      <c r="F609" s="138"/>
      <c r="G609" s="120"/>
      <c r="H609" s="120"/>
      <c r="I609" s="120"/>
      <c r="J609" s="120"/>
      <c r="K609" s="139"/>
      <c r="L609" s="168"/>
      <c r="M609" s="139"/>
      <c r="N609" s="139"/>
      <c r="O609" s="242">
        <f t="shared" si="216"/>
        <v>0</v>
      </c>
      <c r="P609" s="139"/>
      <c r="Q609" s="242">
        <f t="shared" si="221"/>
        <v>0</v>
      </c>
      <c r="R609" s="242" t="str">
        <f t="shared" si="222"/>
        <v>-</v>
      </c>
      <c r="S609" s="140"/>
      <c r="T609" s="141"/>
      <c r="U609" s="120"/>
      <c r="V609" s="139"/>
      <c r="W609" s="166"/>
      <c r="X609" s="243">
        <f t="shared" si="223"/>
        <v>0</v>
      </c>
      <c r="Y609" s="140"/>
      <c r="Z609" s="141"/>
      <c r="AA609" s="139"/>
      <c r="AB609" s="120"/>
      <c r="AC609" s="139"/>
      <c r="AD609" s="166"/>
      <c r="AE609" s="243">
        <f t="shared" si="224"/>
        <v>0</v>
      </c>
      <c r="AF609" s="142"/>
      <c r="AG609" s="137"/>
      <c r="AH609" s="65"/>
      <c r="AI609" s="241" t="str">
        <f>IF(ISBLANK(AH609), "", VLOOKUP(AH609, Z!$A$2:$C$4127, 3, FALSE))</f>
        <v/>
      </c>
      <c r="AJ609" s="143"/>
      <c r="AK609" s="244">
        <f t="shared" si="225"/>
        <v>0</v>
      </c>
      <c r="AL609" s="232"/>
      <c r="AM609" s="242">
        <f t="shared" si="226"/>
        <v>0</v>
      </c>
      <c r="AN609" s="228">
        <f>15</f>
        <v>15</v>
      </c>
      <c r="AO609" s="228">
        <v>0.75</v>
      </c>
      <c r="AP609" s="242" t="str">
        <f t="shared" si="227"/>
        <v>-</v>
      </c>
      <c r="AQ609" s="242" t="str">
        <f t="shared" si="228"/>
        <v>-</v>
      </c>
      <c r="AR609" s="245" t="str" cm="1">
        <f t="array" ref="AR609">IF($AM$20="A",
IFERROR(INDEX($BZ$33:$CC$35, $BQ609,), "-"),
IFERROR(INDEX(($BZ$26:$CC$28,$BZ$29:$CC$31), $BQ609, , $BR609), "-"))</f>
        <v>-</v>
      </c>
      <c r="AS609" s="245"/>
      <c r="AT609" s="245"/>
      <c r="AU609" s="245"/>
      <c r="AV609" s="246" t="str" cm="1">
        <f t="array" ref="AV609">IF($AM$20="A",
IFERROR(INDEX($CE$33:$CE$35, $BQ609), "-"),
IFERROR(INDEX(($CE$26:$CE$28, $CE$29:$CE$31), $BQ609, , $BR609), "-"))</f>
        <v>-</v>
      </c>
      <c r="AW609" s="242" t="str">
        <f t="shared" si="229"/>
        <v>-</v>
      </c>
      <c r="AX609" s="242" t="str">
        <f t="shared" si="229"/>
        <v>-</v>
      </c>
      <c r="AY609" s="242" t="str">
        <f t="shared" si="229"/>
        <v>-</v>
      </c>
      <c r="AZ609" s="242" t="str">
        <f t="shared" si="229"/>
        <v>-</v>
      </c>
      <c r="BA609" s="242" t="str">
        <f t="shared" si="230"/>
        <v>-</v>
      </c>
      <c r="BB609" s="242" t="str">
        <f t="shared" si="230"/>
        <v>-</v>
      </c>
      <c r="BC609" s="242" t="str">
        <f t="shared" si="230"/>
        <v>-</v>
      </c>
      <c r="BD609" s="242" t="str">
        <f t="shared" si="230"/>
        <v>-</v>
      </c>
      <c r="BE609" s="242" t="str">
        <f t="shared" si="231"/>
        <v>-</v>
      </c>
      <c r="BF609" s="242" t="str">
        <f t="shared" si="231"/>
        <v>-</v>
      </c>
      <c r="BG609" s="242" t="str">
        <f t="shared" si="231"/>
        <v>-</v>
      </c>
      <c r="BH609" s="242" t="str">
        <f t="shared" si="231"/>
        <v>-</v>
      </c>
      <c r="BI609" s="242" t="str">
        <f t="shared" si="232"/>
        <v>-</v>
      </c>
      <c r="BJ609" s="242" t="str">
        <f t="shared" si="232"/>
        <v>-</v>
      </c>
      <c r="BK609" s="242" t="str">
        <f t="shared" si="232"/>
        <v>-</v>
      </c>
      <c r="BL609" s="242" t="str">
        <f t="shared" si="232"/>
        <v>-</v>
      </c>
      <c r="BM609" s="245" t="str" cm="1">
        <f t="array" ref="BM609">IFERROR(INDEX($CD$38:$CD$41, $BT609), "-")</f>
        <v>-</v>
      </c>
      <c r="BN609" s="242" t="str" cm="1">
        <f t="array" ref="BN609">IFERROR(INDEX($CD$38:$CD$41, $BS609), "-")</f>
        <v>-</v>
      </c>
      <c r="BO609" s="242">
        <f t="shared" si="233"/>
        <v>0</v>
      </c>
      <c r="BP609" s="242">
        <f t="shared" si="234"/>
        <v>0</v>
      </c>
      <c r="BQ609" s="247" t="str">
        <f t="shared" si="217"/>
        <v>-</v>
      </c>
      <c r="BR609" s="247" t="str">
        <f t="shared" si="218"/>
        <v>-</v>
      </c>
      <c r="BS609" s="247" t="str">
        <f t="shared" si="219"/>
        <v>-</v>
      </c>
      <c r="BT609" s="247" t="str">
        <f t="shared" si="220"/>
        <v>-</v>
      </c>
      <c r="BU609" s="247">
        <f t="shared" si="235"/>
        <v>0</v>
      </c>
      <c r="BV609" s="247" t="str">
        <f t="shared" si="236"/>
        <v>-</v>
      </c>
      <c r="BW609" s="232"/>
      <c r="CF609" s="232"/>
    </row>
    <row r="610" spans="1:84" ht="12.75" customHeight="1" x14ac:dyDescent="0.2">
      <c r="A610" s="240"/>
      <c r="B610" s="228">
        <v>587</v>
      </c>
      <c r="C610" s="137"/>
      <c r="D610" s="65"/>
      <c r="E610" s="241" t="str">
        <f>IF(ISBLANK(D610), "", VLOOKUP(D610, Z!$A$2:$C$4127, 3, FALSE))</f>
        <v/>
      </c>
      <c r="F610" s="138"/>
      <c r="G610" s="120"/>
      <c r="H610" s="120"/>
      <c r="I610" s="120"/>
      <c r="J610" s="120"/>
      <c r="K610" s="139"/>
      <c r="L610" s="168"/>
      <c r="M610" s="139"/>
      <c r="N610" s="139"/>
      <c r="O610" s="242">
        <f t="shared" si="216"/>
        <v>0</v>
      </c>
      <c r="P610" s="139"/>
      <c r="Q610" s="242">
        <f t="shared" si="221"/>
        <v>0</v>
      </c>
      <c r="R610" s="242" t="str">
        <f t="shared" si="222"/>
        <v>-</v>
      </c>
      <c r="S610" s="140"/>
      <c r="T610" s="141"/>
      <c r="U610" s="120"/>
      <c r="V610" s="139"/>
      <c r="W610" s="166"/>
      <c r="X610" s="243">
        <f t="shared" si="223"/>
        <v>0</v>
      </c>
      <c r="Y610" s="140"/>
      <c r="Z610" s="141"/>
      <c r="AA610" s="139"/>
      <c r="AB610" s="120"/>
      <c r="AC610" s="139"/>
      <c r="AD610" s="166"/>
      <c r="AE610" s="243">
        <f t="shared" si="224"/>
        <v>0</v>
      </c>
      <c r="AF610" s="142"/>
      <c r="AG610" s="137"/>
      <c r="AH610" s="65"/>
      <c r="AI610" s="241" t="str">
        <f>IF(ISBLANK(AH610), "", VLOOKUP(AH610, Z!$A$2:$C$4127, 3, FALSE))</f>
        <v/>
      </c>
      <c r="AJ610" s="143"/>
      <c r="AK610" s="244">
        <f t="shared" si="225"/>
        <v>0</v>
      </c>
      <c r="AL610" s="232"/>
      <c r="AM610" s="242">
        <f t="shared" si="226"/>
        <v>0</v>
      </c>
      <c r="AN610" s="228">
        <f>15</f>
        <v>15</v>
      </c>
      <c r="AO610" s="228">
        <v>0.75</v>
      </c>
      <c r="AP610" s="242" t="str">
        <f t="shared" si="227"/>
        <v>-</v>
      </c>
      <c r="AQ610" s="242" t="str">
        <f t="shared" si="228"/>
        <v>-</v>
      </c>
      <c r="AR610" s="245" t="str" cm="1">
        <f t="array" ref="AR610">IF($AM$20="A",
IFERROR(INDEX($BZ$33:$CC$35, $BQ610,), "-"),
IFERROR(INDEX(($BZ$26:$CC$28,$BZ$29:$CC$31), $BQ610, , $BR610), "-"))</f>
        <v>-</v>
      </c>
      <c r="AS610" s="245"/>
      <c r="AT610" s="245"/>
      <c r="AU610" s="245"/>
      <c r="AV610" s="246" t="str" cm="1">
        <f t="array" ref="AV610">IF($AM$20="A",
IFERROR(INDEX($CE$33:$CE$35, $BQ610), "-"),
IFERROR(INDEX(($CE$26:$CE$28, $CE$29:$CE$31), $BQ610, , $BR610), "-"))</f>
        <v>-</v>
      </c>
      <c r="AW610" s="242" t="str">
        <f t="shared" si="229"/>
        <v>-</v>
      </c>
      <c r="AX610" s="242" t="str">
        <f t="shared" si="229"/>
        <v>-</v>
      </c>
      <c r="AY610" s="242" t="str">
        <f t="shared" si="229"/>
        <v>-</v>
      </c>
      <c r="AZ610" s="242" t="str">
        <f t="shared" si="229"/>
        <v>-</v>
      </c>
      <c r="BA610" s="242" t="str">
        <f t="shared" si="230"/>
        <v>-</v>
      </c>
      <c r="BB610" s="242" t="str">
        <f t="shared" si="230"/>
        <v>-</v>
      </c>
      <c r="BC610" s="242" t="str">
        <f t="shared" si="230"/>
        <v>-</v>
      </c>
      <c r="BD610" s="242" t="str">
        <f t="shared" si="230"/>
        <v>-</v>
      </c>
      <c r="BE610" s="242" t="str">
        <f t="shared" si="231"/>
        <v>-</v>
      </c>
      <c r="BF610" s="242" t="str">
        <f t="shared" si="231"/>
        <v>-</v>
      </c>
      <c r="BG610" s="242" t="str">
        <f t="shared" si="231"/>
        <v>-</v>
      </c>
      <c r="BH610" s="242" t="str">
        <f t="shared" si="231"/>
        <v>-</v>
      </c>
      <c r="BI610" s="242" t="str">
        <f t="shared" si="232"/>
        <v>-</v>
      </c>
      <c r="BJ610" s="242" t="str">
        <f t="shared" si="232"/>
        <v>-</v>
      </c>
      <c r="BK610" s="242" t="str">
        <f t="shared" si="232"/>
        <v>-</v>
      </c>
      <c r="BL610" s="242" t="str">
        <f t="shared" si="232"/>
        <v>-</v>
      </c>
      <c r="BM610" s="245" t="str" cm="1">
        <f t="array" ref="BM610">IFERROR(INDEX($CD$38:$CD$41, $BT610), "-")</f>
        <v>-</v>
      </c>
      <c r="BN610" s="242" t="str" cm="1">
        <f t="array" ref="BN610">IFERROR(INDEX($CD$38:$CD$41, $BS610), "-")</f>
        <v>-</v>
      </c>
      <c r="BO610" s="242">
        <f t="shared" si="233"/>
        <v>0</v>
      </c>
      <c r="BP610" s="242">
        <f t="shared" si="234"/>
        <v>0</v>
      </c>
      <c r="BQ610" s="247" t="str">
        <f t="shared" si="217"/>
        <v>-</v>
      </c>
      <c r="BR610" s="247" t="str">
        <f t="shared" si="218"/>
        <v>-</v>
      </c>
      <c r="BS610" s="247" t="str">
        <f t="shared" si="219"/>
        <v>-</v>
      </c>
      <c r="BT610" s="247" t="str">
        <f t="shared" si="220"/>
        <v>-</v>
      </c>
      <c r="BU610" s="247">
        <f t="shared" si="235"/>
        <v>0</v>
      </c>
      <c r="BV610" s="247" t="str">
        <f t="shared" si="236"/>
        <v>-</v>
      </c>
      <c r="BW610" s="232"/>
      <c r="CF610" s="232"/>
    </row>
    <row r="611" spans="1:84" ht="12.75" customHeight="1" x14ac:dyDescent="0.2">
      <c r="A611" s="240"/>
      <c r="B611" s="228">
        <v>588</v>
      </c>
      <c r="C611" s="137"/>
      <c r="D611" s="65"/>
      <c r="E611" s="241" t="str">
        <f>IF(ISBLANK(D611), "", VLOOKUP(D611, Z!$A$2:$C$4127, 3, FALSE))</f>
        <v/>
      </c>
      <c r="F611" s="138"/>
      <c r="G611" s="120"/>
      <c r="H611" s="120"/>
      <c r="I611" s="120"/>
      <c r="J611" s="120"/>
      <c r="K611" s="139"/>
      <c r="L611" s="168"/>
      <c r="M611" s="139"/>
      <c r="N611" s="139"/>
      <c r="O611" s="242">
        <f t="shared" si="216"/>
        <v>0</v>
      </c>
      <c r="P611" s="139"/>
      <c r="Q611" s="242">
        <f t="shared" si="221"/>
        <v>0</v>
      </c>
      <c r="R611" s="242" t="str">
        <f t="shared" si="222"/>
        <v>-</v>
      </c>
      <c r="S611" s="140"/>
      <c r="T611" s="141"/>
      <c r="U611" s="120"/>
      <c r="V611" s="139"/>
      <c r="W611" s="166"/>
      <c r="X611" s="243">
        <f t="shared" si="223"/>
        <v>0</v>
      </c>
      <c r="Y611" s="140"/>
      <c r="Z611" s="141"/>
      <c r="AA611" s="139"/>
      <c r="AB611" s="120"/>
      <c r="AC611" s="139"/>
      <c r="AD611" s="166"/>
      <c r="AE611" s="243">
        <f t="shared" si="224"/>
        <v>0</v>
      </c>
      <c r="AF611" s="142"/>
      <c r="AG611" s="137"/>
      <c r="AH611" s="65"/>
      <c r="AI611" s="241" t="str">
        <f>IF(ISBLANK(AH611), "", VLOOKUP(AH611, Z!$A$2:$C$4127, 3, FALSE))</f>
        <v/>
      </c>
      <c r="AJ611" s="143"/>
      <c r="AK611" s="244">
        <f t="shared" si="225"/>
        <v>0</v>
      </c>
      <c r="AL611" s="232"/>
      <c r="AM611" s="242">
        <f t="shared" si="226"/>
        <v>0</v>
      </c>
      <c r="AN611" s="228">
        <f>15</f>
        <v>15</v>
      </c>
      <c r="AO611" s="228">
        <v>0.75</v>
      </c>
      <c r="AP611" s="242" t="str">
        <f t="shared" si="227"/>
        <v>-</v>
      </c>
      <c r="AQ611" s="242" t="str">
        <f t="shared" si="228"/>
        <v>-</v>
      </c>
      <c r="AR611" s="245" t="str" cm="1">
        <f t="array" ref="AR611">IF($AM$20="A",
IFERROR(INDEX($BZ$33:$CC$35, $BQ611,), "-"),
IFERROR(INDEX(($BZ$26:$CC$28,$BZ$29:$CC$31), $BQ611, , $BR611), "-"))</f>
        <v>-</v>
      </c>
      <c r="AS611" s="245"/>
      <c r="AT611" s="245"/>
      <c r="AU611" s="245"/>
      <c r="AV611" s="246" t="str" cm="1">
        <f t="array" ref="AV611">IF($AM$20="A",
IFERROR(INDEX($CE$33:$CE$35, $BQ611), "-"),
IFERROR(INDEX(($CE$26:$CE$28, $CE$29:$CE$31), $BQ611, , $BR611), "-"))</f>
        <v>-</v>
      </c>
      <c r="AW611" s="242" t="str">
        <f t="shared" si="229"/>
        <v>-</v>
      </c>
      <c r="AX611" s="242" t="str">
        <f t="shared" si="229"/>
        <v>-</v>
      </c>
      <c r="AY611" s="242" t="str">
        <f t="shared" si="229"/>
        <v>-</v>
      </c>
      <c r="AZ611" s="242" t="str">
        <f t="shared" si="229"/>
        <v>-</v>
      </c>
      <c r="BA611" s="242" t="str">
        <f t="shared" si="230"/>
        <v>-</v>
      </c>
      <c r="BB611" s="242" t="str">
        <f t="shared" si="230"/>
        <v>-</v>
      </c>
      <c r="BC611" s="242" t="str">
        <f t="shared" si="230"/>
        <v>-</v>
      </c>
      <c r="BD611" s="242" t="str">
        <f t="shared" si="230"/>
        <v>-</v>
      </c>
      <c r="BE611" s="242" t="str">
        <f t="shared" si="231"/>
        <v>-</v>
      </c>
      <c r="BF611" s="242" t="str">
        <f t="shared" si="231"/>
        <v>-</v>
      </c>
      <c r="BG611" s="242" t="str">
        <f t="shared" si="231"/>
        <v>-</v>
      </c>
      <c r="BH611" s="242" t="str">
        <f t="shared" si="231"/>
        <v>-</v>
      </c>
      <c r="BI611" s="242" t="str">
        <f t="shared" si="232"/>
        <v>-</v>
      </c>
      <c r="BJ611" s="242" t="str">
        <f t="shared" si="232"/>
        <v>-</v>
      </c>
      <c r="BK611" s="242" t="str">
        <f t="shared" si="232"/>
        <v>-</v>
      </c>
      <c r="BL611" s="242" t="str">
        <f t="shared" si="232"/>
        <v>-</v>
      </c>
      <c r="BM611" s="245" t="str" cm="1">
        <f t="array" ref="BM611">IFERROR(INDEX($CD$38:$CD$41, $BT611), "-")</f>
        <v>-</v>
      </c>
      <c r="BN611" s="242" t="str" cm="1">
        <f t="array" ref="BN611">IFERROR(INDEX($CD$38:$CD$41, $BS611), "-")</f>
        <v>-</v>
      </c>
      <c r="BO611" s="242">
        <f t="shared" si="233"/>
        <v>0</v>
      </c>
      <c r="BP611" s="242">
        <f t="shared" si="234"/>
        <v>0</v>
      </c>
      <c r="BQ611" s="247" t="str">
        <f t="shared" si="217"/>
        <v>-</v>
      </c>
      <c r="BR611" s="247" t="str">
        <f t="shared" si="218"/>
        <v>-</v>
      </c>
      <c r="BS611" s="247" t="str">
        <f t="shared" si="219"/>
        <v>-</v>
      </c>
      <c r="BT611" s="247" t="str">
        <f t="shared" si="220"/>
        <v>-</v>
      </c>
      <c r="BU611" s="247">
        <f t="shared" si="235"/>
        <v>0</v>
      </c>
      <c r="BV611" s="247" t="str">
        <f t="shared" si="236"/>
        <v>-</v>
      </c>
      <c r="BW611" s="232"/>
      <c r="CF611" s="232"/>
    </row>
    <row r="612" spans="1:84" ht="12.75" customHeight="1" x14ac:dyDescent="0.2">
      <c r="A612" s="240"/>
      <c r="B612" s="228">
        <v>589</v>
      </c>
      <c r="C612" s="137"/>
      <c r="D612" s="65"/>
      <c r="E612" s="241" t="str">
        <f>IF(ISBLANK(D612), "", VLOOKUP(D612, Z!$A$2:$C$4127, 3, FALSE))</f>
        <v/>
      </c>
      <c r="F612" s="138"/>
      <c r="G612" s="120"/>
      <c r="H612" s="120"/>
      <c r="I612" s="120"/>
      <c r="J612" s="120"/>
      <c r="K612" s="139"/>
      <c r="L612" s="168"/>
      <c r="M612" s="139"/>
      <c r="N612" s="139"/>
      <c r="O612" s="242">
        <f t="shared" si="216"/>
        <v>0</v>
      </c>
      <c r="P612" s="139"/>
      <c r="Q612" s="242">
        <f t="shared" si="221"/>
        <v>0</v>
      </c>
      <c r="R612" s="242" t="str">
        <f t="shared" si="222"/>
        <v>-</v>
      </c>
      <c r="S612" s="140"/>
      <c r="T612" s="141"/>
      <c r="U612" s="120"/>
      <c r="V612" s="139"/>
      <c r="W612" s="166"/>
      <c r="X612" s="243">
        <f t="shared" si="223"/>
        <v>0</v>
      </c>
      <c r="Y612" s="140"/>
      <c r="Z612" s="141"/>
      <c r="AA612" s="139"/>
      <c r="AB612" s="120"/>
      <c r="AC612" s="139"/>
      <c r="AD612" s="166"/>
      <c r="AE612" s="243">
        <f t="shared" si="224"/>
        <v>0</v>
      </c>
      <c r="AF612" s="142"/>
      <c r="AG612" s="137"/>
      <c r="AH612" s="65"/>
      <c r="AI612" s="241" t="str">
        <f>IF(ISBLANK(AH612), "", VLOOKUP(AH612, Z!$A$2:$C$4127, 3, FALSE))</f>
        <v/>
      </c>
      <c r="AJ612" s="143"/>
      <c r="AK612" s="244">
        <f t="shared" si="225"/>
        <v>0</v>
      </c>
      <c r="AL612" s="232"/>
      <c r="AM612" s="242">
        <f t="shared" si="226"/>
        <v>0</v>
      </c>
      <c r="AN612" s="228">
        <f>15</f>
        <v>15</v>
      </c>
      <c r="AO612" s="228">
        <v>0.75</v>
      </c>
      <c r="AP612" s="242" t="str">
        <f t="shared" si="227"/>
        <v>-</v>
      </c>
      <c r="AQ612" s="242" t="str">
        <f t="shared" si="228"/>
        <v>-</v>
      </c>
      <c r="AR612" s="245" t="str" cm="1">
        <f t="array" ref="AR612">IF($AM$20="A",
IFERROR(INDEX($BZ$33:$CC$35, $BQ612,), "-"),
IFERROR(INDEX(($BZ$26:$CC$28,$BZ$29:$CC$31), $BQ612, , $BR612), "-"))</f>
        <v>-</v>
      </c>
      <c r="AS612" s="245"/>
      <c r="AT612" s="245"/>
      <c r="AU612" s="245"/>
      <c r="AV612" s="246" t="str" cm="1">
        <f t="array" ref="AV612">IF($AM$20="A",
IFERROR(INDEX($CE$33:$CE$35, $BQ612), "-"),
IFERROR(INDEX(($CE$26:$CE$28, $CE$29:$CE$31), $BQ612, , $BR612), "-"))</f>
        <v>-</v>
      </c>
      <c r="AW612" s="242" t="str">
        <f t="shared" si="229"/>
        <v>-</v>
      </c>
      <c r="AX612" s="242" t="str">
        <f t="shared" si="229"/>
        <v>-</v>
      </c>
      <c r="AY612" s="242" t="str">
        <f t="shared" si="229"/>
        <v>-</v>
      </c>
      <c r="AZ612" s="242" t="str">
        <f t="shared" si="229"/>
        <v>-</v>
      </c>
      <c r="BA612" s="242" t="str">
        <f t="shared" si="230"/>
        <v>-</v>
      </c>
      <c r="BB612" s="242" t="str">
        <f t="shared" si="230"/>
        <v>-</v>
      </c>
      <c r="BC612" s="242" t="str">
        <f t="shared" si="230"/>
        <v>-</v>
      </c>
      <c r="BD612" s="242" t="str">
        <f t="shared" si="230"/>
        <v>-</v>
      </c>
      <c r="BE612" s="242" t="str">
        <f t="shared" si="231"/>
        <v>-</v>
      </c>
      <c r="BF612" s="242" t="str">
        <f t="shared" si="231"/>
        <v>-</v>
      </c>
      <c r="BG612" s="242" t="str">
        <f t="shared" si="231"/>
        <v>-</v>
      </c>
      <c r="BH612" s="242" t="str">
        <f t="shared" si="231"/>
        <v>-</v>
      </c>
      <c r="BI612" s="242" t="str">
        <f t="shared" si="232"/>
        <v>-</v>
      </c>
      <c r="BJ612" s="242" t="str">
        <f t="shared" si="232"/>
        <v>-</v>
      </c>
      <c r="BK612" s="242" t="str">
        <f t="shared" si="232"/>
        <v>-</v>
      </c>
      <c r="BL612" s="242" t="str">
        <f t="shared" si="232"/>
        <v>-</v>
      </c>
      <c r="BM612" s="245" t="str" cm="1">
        <f t="array" ref="BM612">IFERROR(INDEX($CD$38:$CD$41, $BT612), "-")</f>
        <v>-</v>
      </c>
      <c r="BN612" s="242" t="str" cm="1">
        <f t="array" ref="BN612">IFERROR(INDEX($CD$38:$CD$41, $BS612), "-")</f>
        <v>-</v>
      </c>
      <c r="BO612" s="242">
        <f t="shared" si="233"/>
        <v>0</v>
      </c>
      <c r="BP612" s="242">
        <f t="shared" si="234"/>
        <v>0</v>
      </c>
      <c r="BQ612" s="247" t="str">
        <f t="shared" si="217"/>
        <v>-</v>
      </c>
      <c r="BR612" s="247" t="str">
        <f t="shared" si="218"/>
        <v>-</v>
      </c>
      <c r="BS612" s="247" t="str">
        <f t="shared" si="219"/>
        <v>-</v>
      </c>
      <c r="BT612" s="247" t="str">
        <f t="shared" si="220"/>
        <v>-</v>
      </c>
      <c r="BU612" s="247">
        <f t="shared" si="235"/>
        <v>0</v>
      </c>
      <c r="BV612" s="247" t="str">
        <f t="shared" si="236"/>
        <v>-</v>
      </c>
      <c r="BW612" s="232"/>
      <c r="CF612" s="232"/>
    </row>
    <row r="613" spans="1:84" ht="12.75" customHeight="1" x14ac:dyDescent="0.2">
      <c r="A613" s="240"/>
      <c r="B613" s="228">
        <v>590</v>
      </c>
      <c r="C613" s="137"/>
      <c r="D613" s="65"/>
      <c r="E613" s="241" t="str">
        <f>IF(ISBLANK(D613), "", VLOOKUP(D613, Z!$A$2:$C$4127, 3, FALSE))</f>
        <v/>
      </c>
      <c r="F613" s="138"/>
      <c r="G613" s="120"/>
      <c r="H613" s="120"/>
      <c r="I613" s="120"/>
      <c r="J613" s="120"/>
      <c r="K613" s="139"/>
      <c r="L613" s="168"/>
      <c r="M613" s="139"/>
      <c r="N613" s="139"/>
      <c r="O613" s="242">
        <f t="shared" si="216"/>
        <v>0</v>
      </c>
      <c r="P613" s="139"/>
      <c r="Q613" s="242">
        <f t="shared" si="221"/>
        <v>0</v>
      </c>
      <c r="R613" s="242" t="str">
        <f t="shared" si="222"/>
        <v>-</v>
      </c>
      <c r="S613" s="140"/>
      <c r="T613" s="141"/>
      <c r="U613" s="120"/>
      <c r="V613" s="139"/>
      <c r="W613" s="166"/>
      <c r="X613" s="243">
        <f t="shared" si="223"/>
        <v>0</v>
      </c>
      <c r="Y613" s="140"/>
      <c r="Z613" s="141"/>
      <c r="AA613" s="139"/>
      <c r="AB613" s="120"/>
      <c r="AC613" s="139"/>
      <c r="AD613" s="166"/>
      <c r="AE613" s="243">
        <f t="shared" si="224"/>
        <v>0</v>
      </c>
      <c r="AF613" s="142"/>
      <c r="AG613" s="137"/>
      <c r="AH613" s="65"/>
      <c r="AI613" s="241" t="str">
        <f>IF(ISBLANK(AH613), "", VLOOKUP(AH613, Z!$A$2:$C$4127, 3, FALSE))</f>
        <v/>
      </c>
      <c r="AJ613" s="143"/>
      <c r="AK613" s="244">
        <f t="shared" si="225"/>
        <v>0</v>
      </c>
      <c r="AL613" s="232"/>
      <c r="AM613" s="242">
        <f t="shared" si="226"/>
        <v>0</v>
      </c>
      <c r="AN613" s="228">
        <f>15</f>
        <v>15</v>
      </c>
      <c r="AO613" s="228">
        <v>0.75</v>
      </c>
      <c r="AP613" s="242" t="str">
        <f t="shared" si="227"/>
        <v>-</v>
      </c>
      <c r="AQ613" s="242" t="str">
        <f t="shared" si="228"/>
        <v>-</v>
      </c>
      <c r="AR613" s="245" t="str" cm="1">
        <f t="array" ref="AR613">IF($AM$20="A",
IFERROR(INDEX($BZ$33:$CC$35, $BQ613,), "-"),
IFERROR(INDEX(($BZ$26:$CC$28,$BZ$29:$CC$31), $BQ613, , $BR613), "-"))</f>
        <v>-</v>
      </c>
      <c r="AS613" s="245"/>
      <c r="AT613" s="245"/>
      <c r="AU613" s="245"/>
      <c r="AV613" s="246" t="str" cm="1">
        <f t="array" ref="AV613">IF($AM$20="A",
IFERROR(INDEX($CE$33:$CE$35, $BQ613), "-"),
IFERROR(INDEX(($CE$26:$CE$28, $CE$29:$CE$31), $BQ613, , $BR613), "-"))</f>
        <v>-</v>
      </c>
      <c r="AW613" s="242" t="str">
        <f t="shared" si="229"/>
        <v>-</v>
      </c>
      <c r="AX613" s="242" t="str">
        <f t="shared" si="229"/>
        <v>-</v>
      </c>
      <c r="AY613" s="242" t="str">
        <f t="shared" si="229"/>
        <v>-</v>
      </c>
      <c r="AZ613" s="242" t="str">
        <f t="shared" si="229"/>
        <v>-</v>
      </c>
      <c r="BA613" s="242" t="str">
        <f t="shared" si="230"/>
        <v>-</v>
      </c>
      <c r="BB613" s="242" t="str">
        <f t="shared" si="230"/>
        <v>-</v>
      </c>
      <c r="BC613" s="242" t="str">
        <f t="shared" si="230"/>
        <v>-</v>
      </c>
      <c r="BD613" s="242" t="str">
        <f t="shared" si="230"/>
        <v>-</v>
      </c>
      <c r="BE613" s="242" t="str">
        <f t="shared" si="231"/>
        <v>-</v>
      </c>
      <c r="BF613" s="242" t="str">
        <f t="shared" si="231"/>
        <v>-</v>
      </c>
      <c r="BG613" s="242" t="str">
        <f t="shared" si="231"/>
        <v>-</v>
      </c>
      <c r="BH613" s="242" t="str">
        <f t="shared" si="231"/>
        <v>-</v>
      </c>
      <c r="BI613" s="242" t="str">
        <f t="shared" si="232"/>
        <v>-</v>
      </c>
      <c r="BJ613" s="242" t="str">
        <f t="shared" si="232"/>
        <v>-</v>
      </c>
      <c r="BK613" s="242" t="str">
        <f t="shared" si="232"/>
        <v>-</v>
      </c>
      <c r="BL613" s="242" t="str">
        <f t="shared" si="232"/>
        <v>-</v>
      </c>
      <c r="BM613" s="245" t="str" cm="1">
        <f t="array" ref="BM613">IFERROR(INDEX($CD$38:$CD$41, $BT613), "-")</f>
        <v>-</v>
      </c>
      <c r="BN613" s="242" t="str" cm="1">
        <f t="array" ref="BN613">IFERROR(INDEX($CD$38:$CD$41, $BS613), "-")</f>
        <v>-</v>
      </c>
      <c r="BO613" s="242">
        <f t="shared" si="233"/>
        <v>0</v>
      </c>
      <c r="BP613" s="242">
        <f t="shared" si="234"/>
        <v>0</v>
      </c>
      <c r="BQ613" s="247" t="str">
        <f t="shared" si="217"/>
        <v>-</v>
      </c>
      <c r="BR613" s="247" t="str">
        <f t="shared" si="218"/>
        <v>-</v>
      </c>
      <c r="BS613" s="247" t="str">
        <f t="shared" si="219"/>
        <v>-</v>
      </c>
      <c r="BT613" s="247" t="str">
        <f t="shared" si="220"/>
        <v>-</v>
      </c>
      <c r="BU613" s="247">
        <f t="shared" si="235"/>
        <v>0</v>
      </c>
      <c r="BV613" s="247" t="str">
        <f t="shared" si="236"/>
        <v>-</v>
      </c>
      <c r="BW613" s="232"/>
      <c r="CF613" s="232"/>
    </row>
    <row r="614" spans="1:84" ht="12.75" customHeight="1" x14ac:dyDescent="0.2">
      <c r="A614" s="240"/>
      <c r="B614" s="228">
        <v>591</v>
      </c>
      <c r="C614" s="137"/>
      <c r="D614" s="65"/>
      <c r="E614" s="241" t="str">
        <f>IF(ISBLANK(D614), "", VLOOKUP(D614, Z!$A$2:$C$4127, 3, FALSE))</f>
        <v/>
      </c>
      <c r="F614" s="138"/>
      <c r="G614" s="120"/>
      <c r="H614" s="120"/>
      <c r="I614" s="120"/>
      <c r="J614" s="120"/>
      <c r="K614" s="139"/>
      <c r="L614" s="168"/>
      <c r="M614" s="139"/>
      <c r="N614" s="139"/>
      <c r="O614" s="242">
        <f t="shared" si="216"/>
        <v>0</v>
      </c>
      <c r="P614" s="139"/>
      <c r="Q614" s="242">
        <f t="shared" si="221"/>
        <v>0</v>
      </c>
      <c r="R614" s="242" t="str">
        <f t="shared" si="222"/>
        <v>-</v>
      </c>
      <c r="S614" s="140"/>
      <c r="T614" s="141"/>
      <c r="U614" s="120"/>
      <c r="V614" s="139"/>
      <c r="W614" s="166"/>
      <c r="X614" s="243">
        <f t="shared" si="223"/>
        <v>0</v>
      </c>
      <c r="Y614" s="140"/>
      <c r="Z614" s="141"/>
      <c r="AA614" s="139"/>
      <c r="AB614" s="120"/>
      <c r="AC614" s="139"/>
      <c r="AD614" s="166"/>
      <c r="AE614" s="243">
        <f t="shared" si="224"/>
        <v>0</v>
      </c>
      <c r="AF614" s="142"/>
      <c r="AG614" s="137"/>
      <c r="AH614" s="65"/>
      <c r="AI614" s="241" t="str">
        <f>IF(ISBLANK(AH614), "", VLOOKUP(AH614, Z!$A$2:$C$4127, 3, FALSE))</f>
        <v/>
      </c>
      <c r="AJ614" s="143"/>
      <c r="AK614" s="244">
        <f t="shared" si="225"/>
        <v>0</v>
      </c>
      <c r="AL614" s="232"/>
      <c r="AM614" s="242">
        <f t="shared" si="226"/>
        <v>0</v>
      </c>
      <c r="AN614" s="228">
        <f>15</f>
        <v>15</v>
      </c>
      <c r="AO614" s="228">
        <v>0.75</v>
      </c>
      <c r="AP614" s="242" t="str">
        <f t="shared" si="227"/>
        <v>-</v>
      </c>
      <c r="AQ614" s="242" t="str">
        <f t="shared" si="228"/>
        <v>-</v>
      </c>
      <c r="AR614" s="245" t="str" cm="1">
        <f t="array" ref="AR614">IF($AM$20="A",
IFERROR(INDEX($BZ$33:$CC$35, $BQ614,), "-"),
IFERROR(INDEX(($BZ$26:$CC$28,$BZ$29:$CC$31), $BQ614, , $BR614), "-"))</f>
        <v>-</v>
      </c>
      <c r="AS614" s="245"/>
      <c r="AT614" s="245"/>
      <c r="AU614" s="245"/>
      <c r="AV614" s="246" t="str" cm="1">
        <f t="array" ref="AV614">IF($AM$20="A",
IFERROR(INDEX($CE$33:$CE$35, $BQ614), "-"),
IFERROR(INDEX(($CE$26:$CE$28, $CE$29:$CE$31), $BQ614, , $BR614), "-"))</f>
        <v>-</v>
      </c>
      <c r="AW614" s="242" t="str">
        <f t="shared" si="229"/>
        <v>-</v>
      </c>
      <c r="AX614" s="242" t="str">
        <f t="shared" si="229"/>
        <v>-</v>
      </c>
      <c r="AY614" s="242" t="str">
        <f t="shared" si="229"/>
        <v>-</v>
      </c>
      <c r="AZ614" s="242" t="str">
        <f t="shared" si="229"/>
        <v>-</v>
      </c>
      <c r="BA614" s="242" t="str">
        <f t="shared" si="230"/>
        <v>-</v>
      </c>
      <c r="BB614" s="242" t="str">
        <f t="shared" si="230"/>
        <v>-</v>
      </c>
      <c r="BC614" s="242" t="str">
        <f t="shared" si="230"/>
        <v>-</v>
      </c>
      <c r="BD614" s="242" t="str">
        <f t="shared" si="230"/>
        <v>-</v>
      </c>
      <c r="BE614" s="242" t="str">
        <f t="shared" si="231"/>
        <v>-</v>
      </c>
      <c r="BF614" s="242" t="str">
        <f t="shared" si="231"/>
        <v>-</v>
      </c>
      <c r="BG614" s="242" t="str">
        <f t="shared" si="231"/>
        <v>-</v>
      </c>
      <c r="BH614" s="242" t="str">
        <f t="shared" si="231"/>
        <v>-</v>
      </c>
      <c r="BI614" s="242" t="str">
        <f t="shared" si="232"/>
        <v>-</v>
      </c>
      <c r="BJ614" s="242" t="str">
        <f t="shared" si="232"/>
        <v>-</v>
      </c>
      <c r="BK614" s="242" t="str">
        <f t="shared" si="232"/>
        <v>-</v>
      </c>
      <c r="BL614" s="242" t="str">
        <f t="shared" si="232"/>
        <v>-</v>
      </c>
      <c r="BM614" s="245" t="str" cm="1">
        <f t="array" ref="BM614">IFERROR(INDEX($CD$38:$CD$41, $BT614), "-")</f>
        <v>-</v>
      </c>
      <c r="BN614" s="242" t="str" cm="1">
        <f t="array" ref="BN614">IFERROR(INDEX($CD$38:$CD$41, $BS614), "-")</f>
        <v>-</v>
      </c>
      <c r="BO614" s="242">
        <f t="shared" si="233"/>
        <v>0</v>
      </c>
      <c r="BP614" s="242">
        <f t="shared" si="234"/>
        <v>0</v>
      </c>
      <c r="BQ614" s="247" t="str">
        <f t="shared" si="217"/>
        <v>-</v>
      </c>
      <c r="BR614" s="247" t="str">
        <f t="shared" si="218"/>
        <v>-</v>
      </c>
      <c r="BS614" s="247" t="str">
        <f t="shared" si="219"/>
        <v>-</v>
      </c>
      <c r="BT614" s="247" t="str">
        <f t="shared" si="220"/>
        <v>-</v>
      </c>
      <c r="BU614" s="247">
        <f t="shared" si="235"/>
        <v>0</v>
      </c>
      <c r="BV614" s="247" t="str">
        <f t="shared" si="236"/>
        <v>-</v>
      </c>
      <c r="BW614" s="232"/>
      <c r="CF614" s="232"/>
    </row>
    <row r="615" spans="1:84" ht="12.75" customHeight="1" x14ac:dyDescent="0.2">
      <c r="A615" s="240"/>
      <c r="B615" s="228">
        <v>592</v>
      </c>
      <c r="C615" s="137"/>
      <c r="D615" s="65"/>
      <c r="E615" s="241" t="str">
        <f>IF(ISBLANK(D615), "", VLOOKUP(D615, Z!$A$2:$C$4127, 3, FALSE))</f>
        <v/>
      </c>
      <c r="F615" s="138"/>
      <c r="G615" s="120"/>
      <c r="H615" s="120"/>
      <c r="I615" s="120"/>
      <c r="J615" s="120"/>
      <c r="K615" s="139"/>
      <c r="L615" s="168"/>
      <c r="M615" s="139"/>
      <c r="N615" s="139"/>
      <c r="O615" s="242">
        <f t="shared" si="216"/>
        <v>0</v>
      </c>
      <c r="P615" s="139"/>
      <c r="Q615" s="242">
        <f t="shared" si="221"/>
        <v>0</v>
      </c>
      <c r="R615" s="242" t="str">
        <f t="shared" si="222"/>
        <v>-</v>
      </c>
      <c r="S615" s="140"/>
      <c r="T615" s="141"/>
      <c r="U615" s="120"/>
      <c r="V615" s="139"/>
      <c r="W615" s="166"/>
      <c r="X615" s="243">
        <f t="shared" si="223"/>
        <v>0</v>
      </c>
      <c r="Y615" s="140"/>
      <c r="Z615" s="141"/>
      <c r="AA615" s="139"/>
      <c r="AB615" s="120"/>
      <c r="AC615" s="139"/>
      <c r="AD615" s="166"/>
      <c r="AE615" s="243">
        <f t="shared" si="224"/>
        <v>0</v>
      </c>
      <c r="AF615" s="142"/>
      <c r="AG615" s="137"/>
      <c r="AH615" s="65"/>
      <c r="AI615" s="241" t="str">
        <f>IF(ISBLANK(AH615), "", VLOOKUP(AH615, Z!$A$2:$C$4127, 3, FALSE))</f>
        <v/>
      </c>
      <c r="AJ615" s="143"/>
      <c r="AK615" s="244">
        <f t="shared" si="225"/>
        <v>0</v>
      </c>
      <c r="AL615" s="232"/>
      <c r="AM615" s="242">
        <f t="shared" si="226"/>
        <v>0</v>
      </c>
      <c r="AN615" s="228">
        <f>15</f>
        <v>15</v>
      </c>
      <c r="AO615" s="228">
        <v>0.75</v>
      </c>
      <c r="AP615" s="242" t="str">
        <f t="shared" si="227"/>
        <v>-</v>
      </c>
      <c r="AQ615" s="242" t="str">
        <f t="shared" si="228"/>
        <v>-</v>
      </c>
      <c r="AR615" s="245" t="str" cm="1">
        <f t="array" ref="AR615">IF($AM$20="A",
IFERROR(INDEX($BZ$33:$CC$35, $BQ615,), "-"),
IFERROR(INDEX(($BZ$26:$CC$28,$BZ$29:$CC$31), $BQ615, , $BR615), "-"))</f>
        <v>-</v>
      </c>
      <c r="AS615" s="245"/>
      <c r="AT615" s="245"/>
      <c r="AU615" s="245"/>
      <c r="AV615" s="246" t="str" cm="1">
        <f t="array" ref="AV615">IF($AM$20="A",
IFERROR(INDEX($CE$33:$CE$35, $BQ615), "-"),
IFERROR(INDEX(($CE$26:$CE$28, $CE$29:$CE$31), $BQ615, , $BR615), "-"))</f>
        <v>-</v>
      </c>
      <c r="AW615" s="242" t="str">
        <f t="shared" si="229"/>
        <v>-</v>
      </c>
      <c r="AX615" s="242" t="str">
        <f t="shared" si="229"/>
        <v>-</v>
      </c>
      <c r="AY615" s="242" t="str">
        <f t="shared" si="229"/>
        <v>-</v>
      </c>
      <c r="AZ615" s="242" t="str">
        <f t="shared" si="229"/>
        <v>-</v>
      </c>
      <c r="BA615" s="242" t="str">
        <f t="shared" si="230"/>
        <v>-</v>
      </c>
      <c r="BB615" s="242" t="str">
        <f t="shared" si="230"/>
        <v>-</v>
      </c>
      <c r="BC615" s="242" t="str">
        <f t="shared" si="230"/>
        <v>-</v>
      </c>
      <c r="BD615" s="242" t="str">
        <f t="shared" si="230"/>
        <v>-</v>
      </c>
      <c r="BE615" s="242" t="str">
        <f t="shared" si="231"/>
        <v>-</v>
      </c>
      <c r="BF615" s="242" t="str">
        <f t="shared" si="231"/>
        <v>-</v>
      </c>
      <c r="BG615" s="242" t="str">
        <f t="shared" si="231"/>
        <v>-</v>
      </c>
      <c r="BH615" s="242" t="str">
        <f t="shared" si="231"/>
        <v>-</v>
      </c>
      <c r="BI615" s="242" t="str">
        <f t="shared" si="232"/>
        <v>-</v>
      </c>
      <c r="BJ615" s="242" t="str">
        <f t="shared" si="232"/>
        <v>-</v>
      </c>
      <c r="BK615" s="242" t="str">
        <f t="shared" si="232"/>
        <v>-</v>
      </c>
      <c r="BL615" s="242" t="str">
        <f t="shared" si="232"/>
        <v>-</v>
      </c>
      <c r="BM615" s="245" t="str" cm="1">
        <f t="array" ref="BM615">IFERROR(INDEX($CD$38:$CD$41, $BT615), "-")</f>
        <v>-</v>
      </c>
      <c r="BN615" s="242" t="str" cm="1">
        <f t="array" ref="BN615">IFERROR(INDEX($CD$38:$CD$41, $BS615), "-")</f>
        <v>-</v>
      </c>
      <c r="BO615" s="242">
        <f t="shared" si="233"/>
        <v>0</v>
      </c>
      <c r="BP615" s="242">
        <f t="shared" si="234"/>
        <v>0</v>
      </c>
      <c r="BQ615" s="247" t="str">
        <f t="shared" si="217"/>
        <v>-</v>
      </c>
      <c r="BR615" s="247" t="str">
        <f t="shared" si="218"/>
        <v>-</v>
      </c>
      <c r="BS615" s="247" t="str">
        <f t="shared" si="219"/>
        <v>-</v>
      </c>
      <c r="BT615" s="247" t="str">
        <f t="shared" si="220"/>
        <v>-</v>
      </c>
      <c r="BU615" s="247">
        <f t="shared" si="235"/>
        <v>0</v>
      </c>
      <c r="BV615" s="247" t="str">
        <f t="shared" si="236"/>
        <v>-</v>
      </c>
      <c r="BW615" s="232"/>
      <c r="CF615" s="232"/>
    </row>
    <row r="616" spans="1:84" ht="12.75" customHeight="1" x14ac:dyDescent="0.2">
      <c r="A616" s="240"/>
      <c r="B616" s="228">
        <v>593</v>
      </c>
      <c r="C616" s="137"/>
      <c r="D616" s="65"/>
      <c r="E616" s="241" t="str">
        <f>IF(ISBLANK(D616), "", VLOOKUP(D616, Z!$A$2:$C$4127, 3, FALSE))</f>
        <v/>
      </c>
      <c r="F616" s="138"/>
      <c r="G616" s="120"/>
      <c r="H616" s="120"/>
      <c r="I616" s="120"/>
      <c r="J616" s="120"/>
      <c r="K616" s="139"/>
      <c r="L616" s="168"/>
      <c r="M616" s="139"/>
      <c r="N616" s="139"/>
      <c r="O616" s="242">
        <f t="shared" si="216"/>
        <v>0</v>
      </c>
      <c r="P616" s="139"/>
      <c r="Q616" s="242">
        <f t="shared" si="221"/>
        <v>0</v>
      </c>
      <c r="R616" s="242" t="str">
        <f t="shared" si="222"/>
        <v>-</v>
      </c>
      <c r="S616" s="140"/>
      <c r="T616" s="141"/>
      <c r="U616" s="120"/>
      <c r="V616" s="139"/>
      <c r="W616" s="166"/>
      <c r="X616" s="243">
        <f t="shared" si="223"/>
        <v>0</v>
      </c>
      <c r="Y616" s="140"/>
      <c r="Z616" s="141"/>
      <c r="AA616" s="139"/>
      <c r="AB616" s="120"/>
      <c r="AC616" s="139"/>
      <c r="AD616" s="166"/>
      <c r="AE616" s="243">
        <f t="shared" si="224"/>
        <v>0</v>
      </c>
      <c r="AF616" s="142"/>
      <c r="AG616" s="137"/>
      <c r="AH616" s="65"/>
      <c r="AI616" s="241" t="str">
        <f>IF(ISBLANK(AH616), "", VLOOKUP(AH616, Z!$A$2:$C$4127, 3, FALSE))</f>
        <v/>
      </c>
      <c r="AJ616" s="143"/>
      <c r="AK616" s="244">
        <f t="shared" si="225"/>
        <v>0</v>
      </c>
      <c r="AL616" s="232"/>
      <c r="AM616" s="242">
        <f t="shared" si="226"/>
        <v>0</v>
      </c>
      <c r="AN616" s="228">
        <f>15</f>
        <v>15</v>
      </c>
      <c r="AO616" s="228">
        <v>0.75</v>
      </c>
      <c r="AP616" s="242" t="str">
        <f t="shared" si="227"/>
        <v>-</v>
      </c>
      <c r="AQ616" s="242" t="str">
        <f t="shared" si="228"/>
        <v>-</v>
      </c>
      <c r="AR616" s="245" t="str" cm="1">
        <f t="array" ref="AR616">IF($AM$20="A",
IFERROR(INDEX($BZ$33:$CC$35, $BQ616,), "-"),
IFERROR(INDEX(($BZ$26:$CC$28,$BZ$29:$CC$31), $BQ616, , $BR616), "-"))</f>
        <v>-</v>
      </c>
      <c r="AS616" s="245"/>
      <c r="AT616" s="245"/>
      <c r="AU616" s="245"/>
      <c r="AV616" s="246" t="str" cm="1">
        <f t="array" ref="AV616">IF($AM$20="A",
IFERROR(INDEX($CE$33:$CE$35, $BQ616), "-"),
IFERROR(INDEX(($CE$26:$CE$28, $CE$29:$CE$31), $BQ616, , $BR616), "-"))</f>
        <v>-</v>
      </c>
      <c r="AW616" s="242" t="str">
        <f t="shared" si="229"/>
        <v>-</v>
      </c>
      <c r="AX616" s="242" t="str">
        <f t="shared" si="229"/>
        <v>-</v>
      </c>
      <c r="AY616" s="242" t="str">
        <f t="shared" si="229"/>
        <v>-</v>
      </c>
      <c r="AZ616" s="242" t="str">
        <f t="shared" si="229"/>
        <v>-</v>
      </c>
      <c r="BA616" s="242" t="str">
        <f t="shared" si="230"/>
        <v>-</v>
      </c>
      <c r="BB616" s="242" t="str">
        <f t="shared" si="230"/>
        <v>-</v>
      </c>
      <c r="BC616" s="242" t="str">
        <f t="shared" si="230"/>
        <v>-</v>
      </c>
      <c r="BD616" s="242" t="str">
        <f t="shared" si="230"/>
        <v>-</v>
      </c>
      <c r="BE616" s="242" t="str">
        <f t="shared" si="231"/>
        <v>-</v>
      </c>
      <c r="BF616" s="242" t="str">
        <f t="shared" si="231"/>
        <v>-</v>
      </c>
      <c r="BG616" s="242" t="str">
        <f t="shared" si="231"/>
        <v>-</v>
      </c>
      <c r="BH616" s="242" t="str">
        <f t="shared" si="231"/>
        <v>-</v>
      </c>
      <c r="BI616" s="242" t="str">
        <f t="shared" si="232"/>
        <v>-</v>
      </c>
      <c r="BJ616" s="242" t="str">
        <f t="shared" si="232"/>
        <v>-</v>
      </c>
      <c r="BK616" s="242" t="str">
        <f t="shared" si="232"/>
        <v>-</v>
      </c>
      <c r="BL616" s="242" t="str">
        <f t="shared" si="232"/>
        <v>-</v>
      </c>
      <c r="BM616" s="245" t="str" cm="1">
        <f t="array" ref="BM616">IFERROR(INDEX($CD$38:$CD$41, $BT616), "-")</f>
        <v>-</v>
      </c>
      <c r="BN616" s="242" t="str" cm="1">
        <f t="array" ref="BN616">IFERROR(INDEX($CD$38:$CD$41, $BS616), "-")</f>
        <v>-</v>
      </c>
      <c r="BO616" s="242">
        <f t="shared" si="233"/>
        <v>0</v>
      </c>
      <c r="BP616" s="242">
        <f t="shared" si="234"/>
        <v>0</v>
      </c>
      <c r="BQ616" s="247" t="str">
        <f t="shared" si="217"/>
        <v>-</v>
      </c>
      <c r="BR616" s="247" t="str">
        <f t="shared" si="218"/>
        <v>-</v>
      </c>
      <c r="BS616" s="247" t="str">
        <f t="shared" si="219"/>
        <v>-</v>
      </c>
      <c r="BT616" s="247" t="str">
        <f t="shared" si="220"/>
        <v>-</v>
      </c>
      <c r="BU616" s="247">
        <f t="shared" si="235"/>
        <v>0</v>
      </c>
      <c r="BV616" s="247" t="str">
        <f t="shared" si="236"/>
        <v>-</v>
      </c>
      <c r="BW616" s="232"/>
      <c r="CF616" s="232"/>
    </row>
    <row r="617" spans="1:84" ht="12.75" customHeight="1" x14ac:dyDescent="0.2">
      <c r="A617" s="240"/>
      <c r="B617" s="228">
        <v>594</v>
      </c>
      <c r="C617" s="137"/>
      <c r="D617" s="65"/>
      <c r="E617" s="241" t="str">
        <f>IF(ISBLANK(D617), "", VLOOKUP(D617, Z!$A$2:$C$4127, 3, FALSE))</f>
        <v/>
      </c>
      <c r="F617" s="138"/>
      <c r="G617" s="120"/>
      <c r="H617" s="120"/>
      <c r="I617" s="120"/>
      <c r="J617" s="120"/>
      <c r="K617" s="139"/>
      <c r="L617" s="168"/>
      <c r="M617" s="139"/>
      <c r="N617" s="139"/>
      <c r="O617" s="242">
        <f t="shared" si="216"/>
        <v>0</v>
      </c>
      <c r="P617" s="139"/>
      <c r="Q617" s="242">
        <f t="shared" si="221"/>
        <v>0</v>
      </c>
      <c r="R617" s="242" t="str">
        <f t="shared" si="222"/>
        <v>-</v>
      </c>
      <c r="S617" s="140"/>
      <c r="T617" s="141"/>
      <c r="U617" s="120"/>
      <c r="V617" s="139"/>
      <c r="W617" s="166"/>
      <c r="X617" s="243">
        <f t="shared" si="223"/>
        <v>0</v>
      </c>
      <c r="Y617" s="140"/>
      <c r="Z617" s="141"/>
      <c r="AA617" s="139"/>
      <c r="AB617" s="120"/>
      <c r="AC617" s="139"/>
      <c r="AD617" s="166"/>
      <c r="AE617" s="243">
        <f t="shared" si="224"/>
        <v>0</v>
      </c>
      <c r="AF617" s="142"/>
      <c r="AG617" s="137"/>
      <c r="AH617" s="65"/>
      <c r="AI617" s="241" t="str">
        <f>IF(ISBLANK(AH617), "", VLOOKUP(AH617, Z!$A$2:$C$4127, 3, FALSE))</f>
        <v/>
      </c>
      <c r="AJ617" s="143"/>
      <c r="AK617" s="244">
        <f t="shared" si="225"/>
        <v>0</v>
      </c>
      <c r="AL617" s="232"/>
      <c r="AM617" s="242">
        <f t="shared" si="226"/>
        <v>0</v>
      </c>
      <c r="AN617" s="228">
        <f>15</f>
        <v>15</v>
      </c>
      <c r="AO617" s="228">
        <v>0.75</v>
      </c>
      <c r="AP617" s="242" t="str">
        <f t="shared" si="227"/>
        <v>-</v>
      </c>
      <c r="AQ617" s="242" t="str">
        <f t="shared" si="228"/>
        <v>-</v>
      </c>
      <c r="AR617" s="245" t="str" cm="1">
        <f t="array" ref="AR617">IF($AM$20="A",
IFERROR(INDEX($BZ$33:$CC$35, $BQ617,), "-"),
IFERROR(INDEX(($BZ$26:$CC$28,$BZ$29:$CC$31), $BQ617, , $BR617), "-"))</f>
        <v>-</v>
      </c>
      <c r="AS617" s="245"/>
      <c r="AT617" s="245"/>
      <c r="AU617" s="245"/>
      <c r="AV617" s="246" t="str" cm="1">
        <f t="array" ref="AV617">IF($AM$20="A",
IFERROR(INDEX($CE$33:$CE$35, $BQ617), "-"),
IFERROR(INDEX(($CE$26:$CE$28, $CE$29:$CE$31), $BQ617, , $BR617), "-"))</f>
        <v>-</v>
      </c>
      <c r="AW617" s="242" t="str">
        <f t="shared" si="229"/>
        <v>-</v>
      </c>
      <c r="AX617" s="242" t="str">
        <f t="shared" si="229"/>
        <v>-</v>
      </c>
      <c r="AY617" s="242" t="str">
        <f t="shared" si="229"/>
        <v>-</v>
      </c>
      <c r="AZ617" s="242" t="str">
        <f t="shared" si="229"/>
        <v>-</v>
      </c>
      <c r="BA617" s="242" t="str">
        <f t="shared" si="230"/>
        <v>-</v>
      </c>
      <c r="BB617" s="242" t="str">
        <f t="shared" si="230"/>
        <v>-</v>
      </c>
      <c r="BC617" s="242" t="str">
        <f t="shared" si="230"/>
        <v>-</v>
      </c>
      <c r="BD617" s="242" t="str">
        <f t="shared" si="230"/>
        <v>-</v>
      </c>
      <c r="BE617" s="242" t="str">
        <f t="shared" si="231"/>
        <v>-</v>
      </c>
      <c r="BF617" s="242" t="str">
        <f t="shared" si="231"/>
        <v>-</v>
      </c>
      <c r="BG617" s="242" t="str">
        <f t="shared" si="231"/>
        <v>-</v>
      </c>
      <c r="BH617" s="242" t="str">
        <f t="shared" si="231"/>
        <v>-</v>
      </c>
      <c r="BI617" s="242" t="str">
        <f t="shared" si="232"/>
        <v>-</v>
      </c>
      <c r="BJ617" s="242" t="str">
        <f t="shared" si="232"/>
        <v>-</v>
      </c>
      <c r="BK617" s="242" t="str">
        <f t="shared" si="232"/>
        <v>-</v>
      </c>
      <c r="BL617" s="242" t="str">
        <f t="shared" si="232"/>
        <v>-</v>
      </c>
      <c r="BM617" s="245" t="str" cm="1">
        <f t="array" ref="BM617">IFERROR(INDEX($CD$38:$CD$41, $BT617), "-")</f>
        <v>-</v>
      </c>
      <c r="BN617" s="242" t="str" cm="1">
        <f t="array" ref="BN617">IFERROR(INDEX($CD$38:$CD$41, $BS617), "-")</f>
        <v>-</v>
      </c>
      <c r="BO617" s="242">
        <f t="shared" si="233"/>
        <v>0</v>
      </c>
      <c r="BP617" s="242">
        <f t="shared" si="234"/>
        <v>0</v>
      </c>
      <c r="BQ617" s="247" t="str">
        <f t="shared" si="217"/>
        <v>-</v>
      </c>
      <c r="BR617" s="247" t="str">
        <f t="shared" si="218"/>
        <v>-</v>
      </c>
      <c r="BS617" s="247" t="str">
        <f t="shared" si="219"/>
        <v>-</v>
      </c>
      <c r="BT617" s="247" t="str">
        <f t="shared" si="220"/>
        <v>-</v>
      </c>
      <c r="BU617" s="247">
        <f t="shared" si="235"/>
        <v>0</v>
      </c>
      <c r="BV617" s="247" t="str">
        <f t="shared" si="236"/>
        <v>-</v>
      </c>
      <c r="BW617" s="232"/>
      <c r="CF617" s="232"/>
    </row>
    <row r="618" spans="1:84" ht="12.75" customHeight="1" x14ac:dyDescent="0.2">
      <c r="A618" s="240"/>
      <c r="B618" s="228">
        <v>595</v>
      </c>
      <c r="C618" s="137"/>
      <c r="D618" s="65"/>
      <c r="E618" s="241" t="str">
        <f>IF(ISBLANK(D618), "", VLOOKUP(D618, Z!$A$2:$C$4127, 3, FALSE))</f>
        <v/>
      </c>
      <c r="F618" s="138"/>
      <c r="G618" s="120"/>
      <c r="H618" s="120"/>
      <c r="I618" s="120"/>
      <c r="J618" s="120"/>
      <c r="K618" s="139"/>
      <c r="L618" s="168"/>
      <c r="M618" s="139"/>
      <c r="N618" s="139"/>
      <c r="O618" s="242">
        <f t="shared" si="216"/>
        <v>0</v>
      </c>
      <c r="P618" s="139"/>
      <c r="Q618" s="242">
        <f t="shared" si="221"/>
        <v>0</v>
      </c>
      <c r="R618" s="242" t="str">
        <f t="shared" si="222"/>
        <v>-</v>
      </c>
      <c r="S618" s="140"/>
      <c r="T618" s="141"/>
      <c r="U618" s="120"/>
      <c r="V618" s="139"/>
      <c r="W618" s="166"/>
      <c r="X618" s="243">
        <f t="shared" si="223"/>
        <v>0</v>
      </c>
      <c r="Y618" s="140"/>
      <c r="Z618" s="141"/>
      <c r="AA618" s="139"/>
      <c r="AB618" s="120"/>
      <c r="AC618" s="139"/>
      <c r="AD618" s="166"/>
      <c r="AE618" s="243">
        <f t="shared" si="224"/>
        <v>0</v>
      </c>
      <c r="AF618" s="142"/>
      <c r="AG618" s="137"/>
      <c r="AH618" s="65"/>
      <c r="AI618" s="241" t="str">
        <f>IF(ISBLANK(AH618), "", VLOOKUP(AH618, Z!$A$2:$C$4127, 3, FALSE))</f>
        <v/>
      </c>
      <c r="AJ618" s="143"/>
      <c r="AK618" s="244">
        <f t="shared" si="225"/>
        <v>0</v>
      </c>
      <c r="AL618" s="232"/>
      <c r="AM618" s="242">
        <f t="shared" si="226"/>
        <v>0</v>
      </c>
      <c r="AN618" s="228">
        <f>15</f>
        <v>15</v>
      </c>
      <c r="AO618" s="228">
        <v>0.75</v>
      </c>
      <c r="AP618" s="242" t="str">
        <f t="shared" si="227"/>
        <v>-</v>
      </c>
      <c r="AQ618" s="242" t="str">
        <f t="shared" si="228"/>
        <v>-</v>
      </c>
      <c r="AR618" s="245" t="str" cm="1">
        <f t="array" ref="AR618">IF($AM$20="A",
IFERROR(INDEX($BZ$33:$CC$35, $BQ618,), "-"),
IFERROR(INDEX(($BZ$26:$CC$28,$BZ$29:$CC$31), $BQ618, , $BR618), "-"))</f>
        <v>-</v>
      </c>
      <c r="AS618" s="245"/>
      <c r="AT618" s="245"/>
      <c r="AU618" s="245"/>
      <c r="AV618" s="246" t="str" cm="1">
        <f t="array" ref="AV618">IF($AM$20="A",
IFERROR(INDEX($CE$33:$CE$35, $BQ618), "-"),
IFERROR(INDEX(($CE$26:$CE$28, $CE$29:$CE$31), $BQ618, , $BR618), "-"))</f>
        <v>-</v>
      </c>
      <c r="AW618" s="242" t="str">
        <f t="shared" si="229"/>
        <v>-</v>
      </c>
      <c r="AX618" s="242" t="str">
        <f t="shared" si="229"/>
        <v>-</v>
      </c>
      <c r="AY618" s="242" t="str">
        <f t="shared" si="229"/>
        <v>-</v>
      </c>
      <c r="AZ618" s="242" t="str">
        <f t="shared" si="229"/>
        <v>-</v>
      </c>
      <c r="BA618" s="242" t="str">
        <f t="shared" si="230"/>
        <v>-</v>
      </c>
      <c r="BB618" s="242" t="str">
        <f t="shared" si="230"/>
        <v>-</v>
      </c>
      <c r="BC618" s="242" t="str">
        <f t="shared" si="230"/>
        <v>-</v>
      </c>
      <c r="BD618" s="242" t="str">
        <f t="shared" si="230"/>
        <v>-</v>
      </c>
      <c r="BE618" s="242" t="str">
        <f t="shared" si="231"/>
        <v>-</v>
      </c>
      <c r="BF618" s="242" t="str">
        <f t="shared" si="231"/>
        <v>-</v>
      </c>
      <c r="BG618" s="242" t="str">
        <f t="shared" si="231"/>
        <v>-</v>
      </c>
      <c r="BH618" s="242" t="str">
        <f t="shared" si="231"/>
        <v>-</v>
      </c>
      <c r="BI618" s="242" t="str">
        <f t="shared" si="232"/>
        <v>-</v>
      </c>
      <c r="BJ618" s="242" t="str">
        <f t="shared" si="232"/>
        <v>-</v>
      </c>
      <c r="BK618" s="242" t="str">
        <f t="shared" si="232"/>
        <v>-</v>
      </c>
      <c r="BL618" s="242" t="str">
        <f t="shared" si="232"/>
        <v>-</v>
      </c>
      <c r="BM618" s="245" t="str" cm="1">
        <f t="array" ref="BM618">IFERROR(INDEX($CD$38:$CD$41, $BT618), "-")</f>
        <v>-</v>
      </c>
      <c r="BN618" s="242" t="str" cm="1">
        <f t="array" ref="BN618">IFERROR(INDEX($CD$38:$CD$41, $BS618), "-")</f>
        <v>-</v>
      </c>
      <c r="BO618" s="242">
        <f t="shared" si="233"/>
        <v>0</v>
      </c>
      <c r="BP618" s="242">
        <f t="shared" si="234"/>
        <v>0</v>
      </c>
      <c r="BQ618" s="247" t="str">
        <f t="shared" si="217"/>
        <v>-</v>
      </c>
      <c r="BR618" s="247" t="str">
        <f t="shared" si="218"/>
        <v>-</v>
      </c>
      <c r="BS618" s="247" t="str">
        <f t="shared" si="219"/>
        <v>-</v>
      </c>
      <c r="BT618" s="247" t="str">
        <f t="shared" si="220"/>
        <v>-</v>
      </c>
      <c r="BU618" s="247">
        <f t="shared" si="235"/>
        <v>0</v>
      </c>
      <c r="BV618" s="247" t="str">
        <f t="shared" si="236"/>
        <v>-</v>
      </c>
      <c r="BW618" s="232"/>
      <c r="CF618" s="232"/>
    </row>
    <row r="619" spans="1:84" ht="12.75" customHeight="1" x14ac:dyDescent="0.2">
      <c r="A619" s="240"/>
      <c r="B619" s="228">
        <v>596</v>
      </c>
      <c r="C619" s="137"/>
      <c r="D619" s="65"/>
      <c r="E619" s="241" t="str">
        <f>IF(ISBLANK(D619), "", VLOOKUP(D619, Z!$A$2:$C$4127, 3, FALSE))</f>
        <v/>
      </c>
      <c r="F619" s="138"/>
      <c r="G619" s="120"/>
      <c r="H619" s="120"/>
      <c r="I619" s="120"/>
      <c r="J619" s="120"/>
      <c r="K619" s="139"/>
      <c r="L619" s="168"/>
      <c r="M619" s="139"/>
      <c r="N619" s="139"/>
      <c r="O619" s="242">
        <f t="shared" si="216"/>
        <v>0</v>
      </c>
      <c r="P619" s="139"/>
      <c r="Q619" s="242">
        <f t="shared" si="221"/>
        <v>0</v>
      </c>
      <c r="R619" s="242" t="str">
        <f t="shared" si="222"/>
        <v>-</v>
      </c>
      <c r="S619" s="140"/>
      <c r="T619" s="141"/>
      <c r="U619" s="120"/>
      <c r="V619" s="139"/>
      <c r="W619" s="166"/>
      <c r="X619" s="243">
        <f t="shared" si="223"/>
        <v>0</v>
      </c>
      <c r="Y619" s="140"/>
      <c r="Z619" s="141"/>
      <c r="AA619" s="139"/>
      <c r="AB619" s="120"/>
      <c r="AC619" s="139"/>
      <c r="AD619" s="166"/>
      <c r="AE619" s="243">
        <f t="shared" si="224"/>
        <v>0</v>
      </c>
      <c r="AF619" s="142"/>
      <c r="AG619" s="137"/>
      <c r="AH619" s="65"/>
      <c r="AI619" s="241" t="str">
        <f>IF(ISBLANK(AH619), "", VLOOKUP(AH619, Z!$A$2:$C$4127, 3, FALSE))</f>
        <v/>
      </c>
      <c r="AJ619" s="143"/>
      <c r="AK619" s="244">
        <f t="shared" si="225"/>
        <v>0</v>
      </c>
      <c r="AL619" s="232"/>
      <c r="AM619" s="242">
        <f t="shared" si="226"/>
        <v>0</v>
      </c>
      <c r="AN619" s="228">
        <f>15</f>
        <v>15</v>
      </c>
      <c r="AO619" s="228">
        <v>0.75</v>
      </c>
      <c r="AP619" s="242" t="str">
        <f t="shared" si="227"/>
        <v>-</v>
      </c>
      <c r="AQ619" s="242" t="str">
        <f t="shared" si="228"/>
        <v>-</v>
      </c>
      <c r="AR619" s="245" t="str" cm="1">
        <f t="array" ref="AR619">IF($AM$20="A",
IFERROR(INDEX($BZ$33:$CC$35, $BQ619,), "-"),
IFERROR(INDEX(($BZ$26:$CC$28,$BZ$29:$CC$31), $BQ619, , $BR619), "-"))</f>
        <v>-</v>
      </c>
      <c r="AS619" s="245"/>
      <c r="AT619" s="245"/>
      <c r="AU619" s="245"/>
      <c r="AV619" s="246" t="str" cm="1">
        <f t="array" ref="AV619">IF($AM$20="A",
IFERROR(INDEX($CE$33:$CE$35, $BQ619), "-"),
IFERROR(INDEX(($CE$26:$CE$28, $CE$29:$CE$31), $BQ619, , $BR619), "-"))</f>
        <v>-</v>
      </c>
      <c r="AW619" s="242" t="str">
        <f t="shared" si="229"/>
        <v>-</v>
      </c>
      <c r="AX619" s="242" t="str">
        <f t="shared" si="229"/>
        <v>-</v>
      </c>
      <c r="AY619" s="242" t="str">
        <f t="shared" si="229"/>
        <v>-</v>
      </c>
      <c r="AZ619" s="242" t="str">
        <f t="shared" si="229"/>
        <v>-</v>
      </c>
      <c r="BA619" s="242" t="str">
        <f t="shared" si="230"/>
        <v>-</v>
      </c>
      <c r="BB619" s="242" t="str">
        <f t="shared" si="230"/>
        <v>-</v>
      </c>
      <c r="BC619" s="242" t="str">
        <f t="shared" si="230"/>
        <v>-</v>
      </c>
      <c r="BD619" s="242" t="str">
        <f t="shared" si="230"/>
        <v>-</v>
      </c>
      <c r="BE619" s="242" t="str">
        <f t="shared" si="231"/>
        <v>-</v>
      </c>
      <c r="BF619" s="242" t="str">
        <f t="shared" si="231"/>
        <v>-</v>
      </c>
      <c r="BG619" s="242" t="str">
        <f t="shared" si="231"/>
        <v>-</v>
      </c>
      <c r="BH619" s="242" t="str">
        <f t="shared" si="231"/>
        <v>-</v>
      </c>
      <c r="BI619" s="242" t="str">
        <f t="shared" si="232"/>
        <v>-</v>
      </c>
      <c r="BJ619" s="242" t="str">
        <f t="shared" si="232"/>
        <v>-</v>
      </c>
      <c r="BK619" s="242" t="str">
        <f t="shared" si="232"/>
        <v>-</v>
      </c>
      <c r="BL619" s="242" t="str">
        <f t="shared" si="232"/>
        <v>-</v>
      </c>
      <c r="BM619" s="245" t="str" cm="1">
        <f t="array" ref="BM619">IFERROR(INDEX($CD$38:$CD$41, $BT619), "-")</f>
        <v>-</v>
      </c>
      <c r="BN619" s="242" t="str" cm="1">
        <f t="array" ref="BN619">IFERROR(INDEX($CD$38:$CD$41, $BS619), "-")</f>
        <v>-</v>
      </c>
      <c r="BO619" s="242">
        <f t="shared" si="233"/>
        <v>0</v>
      </c>
      <c r="BP619" s="242">
        <f t="shared" si="234"/>
        <v>0</v>
      </c>
      <c r="BQ619" s="247" t="str">
        <f t="shared" si="217"/>
        <v>-</v>
      </c>
      <c r="BR619" s="247" t="str">
        <f t="shared" si="218"/>
        <v>-</v>
      </c>
      <c r="BS619" s="247" t="str">
        <f t="shared" si="219"/>
        <v>-</v>
      </c>
      <c r="BT619" s="247" t="str">
        <f t="shared" si="220"/>
        <v>-</v>
      </c>
      <c r="BU619" s="247">
        <f t="shared" si="235"/>
        <v>0</v>
      </c>
      <c r="BV619" s="247" t="str">
        <f t="shared" si="236"/>
        <v>-</v>
      </c>
      <c r="BW619" s="232"/>
      <c r="CF619" s="232"/>
    </row>
    <row r="620" spans="1:84" ht="12.75" customHeight="1" x14ac:dyDescent="0.2">
      <c r="A620" s="240"/>
      <c r="B620" s="228">
        <v>597</v>
      </c>
      <c r="C620" s="137"/>
      <c r="D620" s="65"/>
      <c r="E620" s="241" t="str">
        <f>IF(ISBLANK(D620), "", VLOOKUP(D620, Z!$A$2:$C$4127, 3, FALSE))</f>
        <v/>
      </c>
      <c r="F620" s="138"/>
      <c r="G620" s="120"/>
      <c r="H620" s="120"/>
      <c r="I620" s="120"/>
      <c r="J620" s="120"/>
      <c r="K620" s="139"/>
      <c r="L620" s="168"/>
      <c r="M620" s="139"/>
      <c r="N620" s="139"/>
      <c r="O620" s="242">
        <f t="shared" si="216"/>
        <v>0</v>
      </c>
      <c r="P620" s="139"/>
      <c r="Q620" s="242">
        <f t="shared" si="221"/>
        <v>0</v>
      </c>
      <c r="R620" s="242" t="str">
        <f t="shared" si="222"/>
        <v>-</v>
      </c>
      <c r="S620" s="140"/>
      <c r="T620" s="141"/>
      <c r="U620" s="120"/>
      <c r="V620" s="139"/>
      <c r="W620" s="166"/>
      <c r="X620" s="243">
        <f t="shared" si="223"/>
        <v>0</v>
      </c>
      <c r="Y620" s="140"/>
      <c r="Z620" s="141"/>
      <c r="AA620" s="139"/>
      <c r="AB620" s="120"/>
      <c r="AC620" s="139"/>
      <c r="AD620" s="166"/>
      <c r="AE620" s="243">
        <f t="shared" si="224"/>
        <v>0</v>
      </c>
      <c r="AF620" s="142"/>
      <c r="AG620" s="137"/>
      <c r="AH620" s="65"/>
      <c r="AI620" s="241" t="str">
        <f>IF(ISBLANK(AH620), "", VLOOKUP(AH620, Z!$A$2:$C$4127, 3, FALSE))</f>
        <v/>
      </c>
      <c r="AJ620" s="143"/>
      <c r="AK620" s="244">
        <f t="shared" si="225"/>
        <v>0</v>
      </c>
      <c r="AL620" s="232"/>
      <c r="AM620" s="242">
        <f t="shared" si="226"/>
        <v>0</v>
      </c>
      <c r="AN620" s="228">
        <f>15</f>
        <v>15</v>
      </c>
      <c r="AO620" s="228">
        <v>0.75</v>
      </c>
      <c r="AP620" s="242" t="str">
        <f t="shared" si="227"/>
        <v>-</v>
      </c>
      <c r="AQ620" s="242" t="str">
        <f t="shared" si="228"/>
        <v>-</v>
      </c>
      <c r="AR620" s="245" t="str" cm="1">
        <f t="array" ref="AR620">IF($AM$20="A",
IFERROR(INDEX($BZ$33:$CC$35, $BQ620,), "-"),
IFERROR(INDEX(($BZ$26:$CC$28,$BZ$29:$CC$31), $BQ620, , $BR620), "-"))</f>
        <v>-</v>
      </c>
      <c r="AS620" s="245"/>
      <c r="AT620" s="245"/>
      <c r="AU620" s="245"/>
      <c r="AV620" s="246" t="str" cm="1">
        <f t="array" ref="AV620">IF($AM$20="A",
IFERROR(INDEX($CE$33:$CE$35, $BQ620), "-"),
IFERROR(INDEX(($CE$26:$CE$28, $CE$29:$CE$31), $BQ620, , $BR620), "-"))</f>
        <v>-</v>
      </c>
      <c r="AW620" s="242" t="str">
        <f t="shared" si="229"/>
        <v>-</v>
      </c>
      <c r="AX620" s="242" t="str">
        <f t="shared" si="229"/>
        <v>-</v>
      </c>
      <c r="AY620" s="242" t="str">
        <f t="shared" si="229"/>
        <v>-</v>
      </c>
      <c r="AZ620" s="242" t="str">
        <f t="shared" si="229"/>
        <v>-</v>
      </c>
      <c r="BA620" s="242" t="str">
        <f t="shared" si="230"/>
        <v>-</v>
      </c>
      <c r="BB620" s="242" t="str">
        <f t="shared" si="230"/>
        <v>-</v>
      </c>
      <c r="BC620" s="242" t="str">
        <f t="shared" si="230"/>
        <v>-</v>
      </c>
      <c r="BD620" s="242" t="str">
        <f t="shared" si="230"/>
        <v>-</v>
      </c>
      <c r="BE620" s="242" t="str">
        <f t="shared" si="231"/>
        <v>-</v>
      </c>
      <c r="BF620" s="242" t="str">
        <f t="shared" si="231"/>
        <v>-</v>
      </c>
      <c r="BG620" s="242" t="str">
        <f t="shared" si="231"/>
        <v>-</v>
      </c>
      <c r="BH620" s="242" t="str">
        <f t="shared" si="231"/>
        <v>-</v>
      </c>
      <c r="BI620" s="242" t="str">
        <f t="shared" si="232"/>
        <v>-</v>
      </c>
      <c r="BJ620" s="242" t="str">
        <f t="shared" si="232"/>
        <v>-</v>
      </c>
      <c r="BK620" s="242" t="str">
        <f t="shared" si="232"/>
        <v>-</v>
      </c>
      <c r="BL620" s="242" t="str">
        <f t="shared" si="232"/>
        <v>-</v>
      </c>
      <c r="BM620" s="245" t="str" cm="1">
        <f t="array" ref="BM620">IFERROR(INDEX($CD$38:$CD$41, $BT620), "-")</f>
        <v>-</v>
      </c>
      <c r="BN620" s="242" t="str" cm="1">
        <f t="array" ref="BN620">IFERROR(INDEX($CD$38:$CD$41, $BS620), "-")</f>
        <v>-</v>
      </c>
      <c r="BO620" s="242">
        <f t="shared" si="233"/>
        <v>0</v>
      </c>
      <c r="BP620" s="242">
        <f t="shared" si="234"/>
        <v>0</v>
      </c>
      <c r="BQ620" s="247" t="str">
        <f t="shared" si="217"/>
        <v>-</v>
      </c>
      <c r="BR620" s="247" t="str">
        <f t="shared" si="218"/>
        <v>-</v>
      </c>
      <c r="BS620" s="247" t="str">
        <f t="shared" si="219"/>
        <v>-</v>
      </c>
      <c r="BT620" s="247" t="str">
        <f t="shared" si="220"/>
        <v>-</v>
      </c>
      <c r="BU620" s="247">
        <f t="shared" si="235"/>
        <v>0</v>
      </c>
      <c r="BV620" s="247" t="str">
        <f t="shared" si="236"/>
        <v>-</v>
      </c>
      <c r="BW620" s="232"/>
      <c r="CF620" s="232"/>
    </row>
    <row r="621" spans="1:84" ht="12.75" customHeight="1" x14ac:dyDescent="0.2">
      <c r="A621" s="240"/>
      <c r="B621" s="228">
        <v>598</v>
      </c>
      <c r="C621" s="137"/>
      <c r="D621" s="65"/>
      <c r="E621" s="241" t="str">
        <f>IF(ISBLANK(D621), "", VLOOKUP(D621, Z!$A$2:$C$4127, 3, FALSE))</f>
        <v/>
      </c>
      <c r="F621" s="138"/>
      <c r="G621" s="120"/>
      <c r="H621" s="120"/>
      <c r="I621" s="120"/>
      <c r="J621" s="120"/>
      <c r="K621" s="139"/>
      <c r="L621" s="168"/>
      <c r="M621" s="139"/>
      <c r="N621" s="139"/>
      <c r="O621" s="242">
        <f t="shared" si="216"/>
        <v>0</v>
      </c>
      <c r="P621" s="139"/>
      <c r="Q621" s="242">
        <f t="shared" si="221"/>
        <v>0</v>
      </c>
      <c r="R621" s="242" t="str">
        <f t="shared" si="222"/>
        <v>-</v>
      </c>
      <c r="S621" s="140"/>
      <c r="T621" s="141"/>
      <c r="U621" s="120"/>
      <c r="V621" s="139"/>
      <c r="W621" s="166"/>
      <c r="X621" s="243">
        <f t="shared" si="223"/>
        <v>0</v>
      </c>
      <c r="Y621" s="140"/>
      <c r="Z621" s="141"/>
      <c r="AA621" s="139"/>
      <c r="AB621" s="120"/>
      <c r="AC621" s="139"/>
      <c r="AD621" s="166"/>
      <c r="AE621" s="243">
        <f t="shared" si="224"/>
        <v>0</v>
      </c>
      <c r="AF621" s="142"/>
      <c r="AG621" s="137"/>
      <c r="AH621" s="65"/>
      <c r="AI621" s="241" t="str">
        <f>IF(ISBLANK(AH621), "", VLOOKUP(AH621, Z!$A$2:$C$4127, 3, FALSE))</f>
        <v/>
      </c>
      <c r="AJ621" s="143"/>
      <c r="AK621" s="244">
        <f t="shared" si="225"/>
        <v>0</v>
      </c>
      <c r="AL621" s="232"/>
      <c r="AM621" s="242">
        <f t="shared" si="226"/>
        <v>0</v>
      </c>
      <c r="AN621" s="228">
        <f>15</f>
        <v>15</v>
      </c>
      <c r="AO621" s="228">
        <v>0.75</v>
      </c>
      <c r="AP621" s="242" t="str">
        <f t="shared" si="227"/>
        <v>-</v>
      </c>
      <c r="AQ621" s="242" t="str">
        <f t="shared" si="228"/>
        <v>-</v>
      </c>
      <c r="AR621" s="245" t="str" cm="1">
        <f t="array" ref="AR621">IF($AM$20="A",
IFERROR(INDEX($BZ$33:$CC$35, $BQ621,), "-"),
IFERROR(INDEX(($BZ$26:$CC$28,$BZ$29:$CC$31), $BQ621, , $BR621), "-"))</f>
        <v>-</v>
      </c>
      <c r="AS621" s="245"/>
      <c r="AT621" s="245"/>
      <c r="AU621" s="245"/>
      <c r="AV621" s="246" t="str" cm="1">
        <f t="array" ref="AV621">IF($AM$20="A",
IFERROR(INDEX($CE$33:$CE$35, $BQ621), "-"),
IFERROR(INDEX(($CE$26:$CE$28, $CE$29:$CE$31), $BQ621, , $BR621), "-"))</f>
        <v>-</v>
      </c>
      <c r="AW621" s="242" t="str">
        <f t="shared" si="229"/>
        <v>-</v>
      </c>
      <c r="AX621" s="242" t="str">
        <f t="shared" si="229"/>
        <v>-</v>
      </c>
      <c r="AY621" s="242" t="str">
        <f t="shared" si="229"/>
        <v>-</v>
      </c>
      <c r="AZ621" s="242" t="str">
        <f t="shared" si="229"/>
        <v>-</v>
      </c>
      <c r="BA621" s="242" t="str">
        <f t="shared" si="230"/>
        <v>-</v>
      </c>
      <c r="BB621" s="242" t="str">
        <f t="shared" si="230"/>
        <v>-</v>
      </c>
      <c r="BC621" s="242" t="str">
        <f t="shared" si="230"/>
        <v>-</v>
      </c>
      <c r="BD621" s="242" t="str">
        <f t="shared" si="230"/>
        <v>-</v>
      </c>
      <c r="BE621" s="242" t="str">
        <f t="shared" si="231"/>
        <v>-</v>
      </c>
      <c r="BF621" s="242" t="str">
        <f t="shared" si="231"/>
        <v>-</v>
      </c>
      <c r="BG621" s="242" t="str">
        <f t="shared" si="231"/>
        <v>-</v>
      </c>
      <c r="BH621" s="242" t="str">
        <f t="shared" si="231"/>
        <v>-</v>
      </c>
      <c r="BI621" s="242" t="str">
        <f t="shared" si="232"/>
        <v>-</v>
      </c>
      <c r="BJ621" s="242" t="str">
        <f t="shared" si="232"/>
        <v>-</v>
      </c>
      <c r="BK621" s="242" t="str">
        <f t="shared" si="232"/>
        <v>-</v>
      </c>
      <c r="BL621" s="242" t="str">
        <f t="shared" si="232"/>
        <v>-</v>
      </c>
      <c r="BM621" s="245" t="str" cm="1">
        <f t="array" ref="BM621">IFERROR(INDEX($CD$38:$CD$41, $BT621), "-")</f>
        <v>-</v>
      </c>
      <c r="BN621" s="242" t="str" cm="1">
        <f t="array" ref="BN621">IFERROR(INDEX($CD$38:$CD$41, $BS621), "-")</f>
        <v>-</v>
      </c>
      <c r="BO621" s="242">
        <f t="shared" si="233"/>
        <v>0</v>
      </c>
      <c r="BP621" s="242">
        <f t="shared" si="234"/>
        <v>0</v>
      </c>
      <c r="BQ621" s="247" t="str">
        <f t="shared" si="217"/>
        <v>-</v>
      </c>
      <c r="BR621" s="247" t="str">
        <f t="shared" si="218"/>
        <v>-</v>
      </c>
      <c r="BS621" s="247" t="str">
        <f t="shared" si="219"/>
        <v>-</v>
      </c>
      <c r="BT621" s="247" t="str">
        <f t="shared" si="220"/>
        <v>-</v>
      </c>
      <c r="BU621" s="247">
        <f t="shared" si="235"/>
        <v>0</v>
      </c>
      <c r="BV621" s="247" t="str">
        <f t="shared" si="236"/>
        <v>-</v>
      </c>
      <c r="BW621" s="232"/>
      <c r="CF621" s="232"/>
    </row>
    <row r="622" spans="1:84" ht="12.75" customHeight="1" x14ac:dyDescent="0.2">
      <c r="A622" s="240"/>
      <c r="B622" s="228">
        <v>599</v>
      </c>
      <c r="C622" s="137"/>
      <c r="D622" s="65"/>
      <c r="E622" s="241" t="str">
        <f>IF(ISBLANK(D622), "", VLOOKUP(D622, Z!$A$2:$C$4127, 3, FALSE))</f>
        <v/>
      </c>
      <c r="F622" s="138"/>
      <c r="G622" s="120"/>
      <c r="H622" s="120"/>
      <c r="I622" s="120"/>
      <c r="J622" s="120"/>
      <c r="K622" s="139"/>
      <c r="L622" s="168"/>
      <c r="M622" s="139"/>
      <c r="N622" s="139"/>
      <c r="O622" s="242">
        <f t="shared" si="216"/>
        <v>0</v>
      </c>
      <c r="P622" s="139"/>
      <c r="Q622" s="242">
        <f t="shared" si="221"/>
        <v>0</v>
      </c>
      <c r="R622" s="242" t="str">
        <f t="shared" si="222"/>
        <v>-</v>
      </c>
      <c r="S622" s="140"/>
      <c r="T622" s="141"/>
      <c r="U622" s="120"/>
      <c r="V622" s="139"/>
      <c r="W622" s="166"/>
      <c r="X622" s="243">
        <f t="shared" si="223"/>
        <v>0</v>
      </c>
      <c r="Y622" s="140"/>
      <c r="Z622" s="141"/>
      <c r="AA622" s="139"/>
      <c r="AB622" s="120"/>
      <c r="AC622" s="139"/>
      <c r="AD622" s="166"/>
      <c r="AE622" s="243">
        <f t="shared" si="224"/>
        <v>0</v>
      </c>
      <c r="AF622" s="142"/>
      <c r="AG622" s="137"/>
      <c r="AH622" s="65"/>
      <c r="AI622" s="241" t="str">
        <f>IF(ISBLANK(AH622), "", VLOOKUP(AH622, Z!$A$2:$C$4127, 3, FALSE))</f>
        <v/>
      </c>
      <c r="AJ622" s="143"/>
      <c r="AK622" s="244">
        <f t="shared" si="225"/>
        <v>0</v>
      </c>
      <c r="AL622" s="232"/>
      <c r="AM622" s="242">
        <f t="shared" si="226"/>
        <v>0</v>
      </c>
      <c r="AN622" s="228">
        <f>15</f>
        <v>15</v>
      </c>
      <c r="AO622" s="228">
        <v>0.75</v>
      </c>
      <c r="AP622" s="242" t="str">
        <f t="shared" si="227"/>
        <v>-</v>
      </c>
      <c r="AQ622" s="242" t="str">
        <f t="shared" si="228"/>
        <v>-</v>
      </c>
      <c r="AR622" s="245" t="str" cm="1">
        <f t="array" ref="AR622">IF($AM$20="A",
IFERROR(INDEX($BZ$33:$CC$35, $BQ622,), "-"),
IFERROR(INDEX(($BZ$26:$CC$28,$BZ$29:$CC$31), $BQ622, , $BR622), "-"))</f>
        <v>-</v>
      </c>
      <c r="AS622" s="245"/>
      <c r="AT622" s="245"/>
      <c r="AU622" s="245"/>
      <c r="AV622" s="246" t="str" cm="1">
        <f t="array" ref="AV622">IF($AM$20="A",
IFERROR(INDEX($CE$33:$CE$35, $BQ622), "-"),
IFERROR(INDEX(($CE$26:$CE$28, $CE$29:$CE$31), $BQ622, , $BR622), "-"))</f>
        <v>-</v>
      </c>
      <c r="AW622" s="242" t="str">
        <f t="shared" si="229"/>
        <v>-</v>
      </c>
      <c r="AX622" s="242" t="str">
        <f t="shared" si="229"/>
        <v>-</v>
      </c>
      <c r="AY622" s="242" t="str">
        <f t="shared" si="229"/>
        <v>-</v>
      </c>
      <c r="AZ622" s="242" t="str">
        <f t="shared" si="229"/>
        <v>-</v>
      </c>
      <c r="BA622" s="242" t="str">
        <f t="shared" si="230"/>
        <v>-</v>
      </c>
      <c r="BB622" s="242" t="str">
        <f t="shared" si="230"/>
        <v>-</v>
      </c>
      <c r="BC622" s="242" t="str">
        <f t="shared" si="230"/>
        <v>-</v>
      </c>
      <c r="BD622" s="242" t="str">
        <f t="shared" si="230"/>
        <v>-</v>
      </c>
      <c r="BE622" s="242" t="str">
        <f t="shared" si="231"/>
        <v>-</v>
      </c>
      <c r="BF622" s="242" t="str">
        <f t="shared" si="231"/>
        <v>-</v>
      </c>
      <c r="BG622" s="242" t="str">
        <f t="shared" si="231"/>
        <v>-</v>
      </c>
      <c r="BH622" s="242" t="str">
        <f t="shared" si="231"/>
        <v>-</v>
      </c>
      <c r="BI622" s="242" t="str">
        <f t="shared" si="232"/>
        <v>-</v>
      </c>
      <c r="BJ622" s="242" t="str">
        <f t="shared" si="232"/>
        <v>-</v>
      </c>
      <c r="BK622" s="242" t="str">
        <f t="shared" si="232"/>
        <v>-</v>
      </c>
      <c r="BL622" s="242" t="str">
        <f t="shared" si="232"/>
        <v>-</v>
      </c>
      <c r="BM622" s="245" t="str" cm="1">
        <f t="array" ref="BM622">IFERROR(INDEX($CD$38:$CD$41, $BT622), "-")</f>
        <v>-</v>
      </c>
      <c r="BN622" s="242" t="str" cm="1">
        <f t="array" ref="BN622">IFERROR(INDEX($CD$38:$CD$41, $BS622), "-")</f>
        <v>-</v>
      </c>
      <c r="BO622" s="242">
        <f t="shared" si="233"/>
        <v>0</v>
      </c>
      <c r="BP622" s="242">
        <f t="shared" si="234"/>
        <v>0</v>
      </c>
      <c r="BQ622" s="247" t="str">
        <f t="shared" si="217"/>
        <v>-</v>
      </c>
      <c r="BR622" s="247" t="str">
        <f t="shared" si="218"/>
        <v>-</v>
      </c>
      <c r="BS622" s="247" t="str">
        <f t="shared" si="219"/>
        <v>-</v>
      </c>
      <c r="BT622" s="247" t="str">
        <f t="shared" si="220"/>
        <v>-</v>
      </c>
      <c r="BU622" s="247">
        <f t="shared" si="235"/>
        <v>0</v>
      </c>
      <c r="BV622" s="247" t="str">
        <f t="shared" si="236"/>
        <v>-</v>
      </c>
      <c r="BW622" s="232"/>
      <c r="CF622" s="232"/>
    </row>
    <row r="623" spans="1:84" ht="12.75" customHeight="1" x14ac:dyDescent="0.2">
      <c r="A623" s="240"/>
      <c r="B623" s="228">
        <v>600</v>
      </c>
      <c r="C623" s="137"/>
      <c r="D623" s="65"/>
      <c r="E623" s="241" t="str">
        <f>IF(ISBLANK(D623), "", VLOOKUP(D623, Z!$A$2:$C$4127, 3, FALSE))</f>
        <v/>
      </c>
      <c r="F623" s="138"/>
      <c r="G623" s="120"/>
      <c r="H623" s="120"/>
      <c r="I623" s="120"/>
      <c r="J623" s="120"/>
      <c r="K623" s="139"/>
      <c r="L623" s="168"/>
      <c r="M623" s="139"/>
      <c r="N623" s="139"/>
      <c r="O623" s="242">
        <f t="shared" si="216"/>
        <v>0</v>
      </c>
      <c r="P623" s="139"/>
      <c r="Q623" s="242">
        <f t="shared" si="221"/>
        <v>0</v>
      </c>
      <c r="R623" s="242" t="str">
        <f t="shared" si="222"/>
        <v>-</v>
      </c>
      <c r="S623" s="140"/>
      <c r="T623" s="141"/>
      <c r="U623" s="120"/>
      <c r="V623" s="139"/>
      <c r="W623" s="166"/>
      <c r="X623" s="243">
        <f t="shared" si="223"/>
        <v>0</v>
      </c>
      <c r="Y623" s="140"/>
      <c r="Z623" s="141"/>
      <c r="AA623" s="139"/>
      <c r="AB623" s="120"/>
      <c r="AC623" s="139"/>
      <c r="AD623" s="166"/>
      <c r="AE623" s="243">
        <f t="shared" si="224"/>
        <v>0</v>
      </c>
      <c r="AF623" s="142"/>
      <c r="AG623" s="137"/>
      <c r="AH623" s="65"/>
      <c r="AI623" s="241" t="str">
        <f>IF(ISBLANK(AH623), "", VLOOKUP(AH623, Z!$A$2:$C$4127, 3, FALSE))</f>
        <v/>
      </c>
      <c r="AJ623" s="143"/>
      <c r="AK623" s="244">
        <f t="shared" si="225"/>
        <v>0</v>
      </c>
      <c r="AL623" s="232"/>
      <c r="AM623" s="242">
        <f t="shared" si="226"/>
        <v>0</v>
      </c>
      <c r="AN623" s="228">
        <f>15</f>
        <v>15</v>
      </c>
      <c r="AO623" s="228">
        <v>0.75</v>
      </c>
      <c r="AP623" s="242" t="str">
        <f t="shared" si="227"/>
        <v>-</v>
      </c>
      <c r="AQ623" s="242" t="str">
        <f t="shared" si="228"/>
        <v>-</v>
      </c>
      <c r="AR623" s="245" t="str" cm="1">
        <f t="array" ref="AR623">IF($AM$20="A",
IFERROR(INDEX($BZ$33:$CC$35, $BQ623,), "-"),
IFERROR(INDEX(($BZ$26:$CC$28,$BZ$29:$CC$31), $BQ623, , $BR623), "-"))</f>
        <v>-</v>
      </c>
      <c r="AS623" s="245"/>
      <c r="AT623" s="245"/>
      <c r="AU623" s="245"/>
      <c r="AV623" s="246" t="str" cm="1">
        <f t="array" ref="AV623">IF($AM$20="A",
IFERROR(INDEX($CE$33:$CE$35, $BQ623), "-"),
IFERROR(INDEX(($CE$26:$CE$28, $CE$29:$CE$31), $BQ623, , $BR623), "-"))</f>
        <v>-</v>
      </c>
      <c r="AW623" s="242" t="str">
        <f t="shared" si="229"/>
        <v>-</v>
      </c>
      <c r="AX623" s="242" t="str">
        <f t="shared" si="229"/>
        <v>-</v>
      </c>
      <c r="AY623" s="242" t="str">
        <f t="shared" si="229"/>
        <v>-</v>
      </c>
      <c r="AZ623" s="242" t="str">
        <f t="shared" si="229"/>
        <v>-</v>
      </c>
      <c r="BA623" s="242" t="str">
        <f t="shared" si="230"/>
        <v>-</v>
      </c>
      <c r="BB623" s="242" t="str">
        <f t="shared" si="230"/>
        <v>-</v>
      </c>
      <c r="BC623" s="242" t="str">
        <f t="shared" si="230"/>
        <v>-</v>
      </c>
      <c r="BD623" s="242" t="str">
        <f t="shared" si="230"/>
        <v>-</v>
      </c>
      <c r="BE623" s="242" t="str">
        <f t="shared" si="231"/>
        <v>-</v>
      </c>
      <c r="BF623" s="242" t="str">
        <f t="shared" si="231"/>
        <v>-</v>
      </c>
      <c r="BG623" s="242" t="str">
        <f t="shared" si="231"/>
        <v>-</v>
      </c>
      <c r="BH623" s="242" t="str">
        <f t="shared" si="231"/>
        <v>-</v>
      </c>
      <c r="BI623" s="242" t="str">
        <f t="shared" si="232"/>
        <v>-</v>
      </c>
      <c r="BJ623" s="242" t="str">
        <f t="shared" si="232"/>
        <v>-</v>
      </c>
      <c r="BK623" s="242" t="str">
        <f t="shared" si="232"/>
        <v>-</v>
      </c>
      <c r="BL623" s="242" t="str">
        <f t="shared" si="232"/>
        <v>-</v>
      </c>
      <c r="BM623" s="245" t="str" cm="1">
        <f t="array" ref="BM623">IFERROR(INDEX($CD$38:$CD$41, $BT623), "-")</f>
        <v>-</v>
      </c>
      <c r="BN623" s="242" t="str" cm="1">
        <f t="array" ref="BN623">IFERROR(INDEX($CD$38:$CD$41, $BS623), "-")</f>
        <v>-</v>
      </c>
      <c r="BO623" s="242">
        <f t="shared" si="233"/>
        <v>0</v>
      </c>
      <c r="BP623" s="242">
        <f t="shared" si="234"/>
        <v>0</v>
      </c>
      <c r="BQ623" s="247" t="str">
        <f t="shared" si="217"/>
        <v>-</v>
      </c>
      <c r="BR623" s="247" t="str">
        <f t="shared" si="218"/>
        <v>-</v>
      </c>
      <c r="BS623" s="247" t="str">
        <f t="shared" si="219"/>
        <v>-</v>
      </c>
      <c r="BT623" s="247" t="str">
        <f t="shared" si="220"/>
        <v>-</v>
      </c>
      <c r="BU623" s="247">
        <f t="shared" si="235"/>
        <v>0</v>
      </c>
      <c r="BV623" s="247" t="str">
        <f t="shared" si="236"/>
        <v>-</v>
      </c>
      <c r="BW623" s="232"/>
      <c r="CF623" s="232"/>
    </row>
    <row r="624" spans="1:84" ht="12.75" customHeight="1" x14ac:dyDescent="0.2">
      <c r="A624" s="240"/>
      <c r="B624" s="228">
        <v>601</v>
      </c>
      <c r="C624" s="137"/>
      <c r="D624" s="65"/>
      <c r="E624" s="241" t="str">
        <f>IF(ISBLANK(D624), "", VLOOKUP(D624, Z!$A$2:$C$4127, 3, FALSE))</f>
        <v/>
      </c>
      <c r="F624" s="138"/>
      <c r="G624" s="120"/>
      <c r="H624" s="120"/>
      <c r="I624" s="120"/>
      <c r="J624" s="120"/>
      <c r="K624" s="139"/>
      <c r="L624" s="168"/>
      <c r="M624" s="139"/>
      <c r="N624" s="139"/>
      <c r="O624" s="242">
        <f t="shared" si="216"/>
        <v>0</v>
      </c>
      <c r="P624" s="139"/>
      <c r="Q624" s="242">
        <f t="shared" si="221"/>
        <v>0</v>
      </c>
      <c r="R624" s="242" t="str">
        <f t="shared" si="222"/>
        <v>-</v>
      </c>
      <c r="S624" s="140"/>
      <c r="T624" s="141"/>
      <c r="U624" s="120"/>
      <c r="V624" s="139"/>
      <c r="W624" s="166"/>
      <c r="X624" s="243">
        <f t="shared" si="223"/>
        <v>0</v>
      </c>
      <c r="Y624" s="140"/>
      <c r="Z624" s="141"/>
      <c r="AA624" s="139"/>
      <c r="AB624" s="120"/>
      <c r="AC624" s="139"/>
      <c r="AD624" s="166"/>
      <c r="AE624" s="243">
        <f t="shared" si="224"/>
        <v>0</v>
      </c>
      <c r="AF624" s="142"/>
      <c r="AG624" s="137"/>
      <c r="AH624" s="65"/>
      <c r="AI624" s="241" t="str">
        <f>IF(ISBLANK(AH624), "", VLOOKUP(AH624, Z!$A$2:$C$4127, 3, FALSE))</f>
        <v/>
      </c>
      <c r="AJ624" s="143"/>
      <c r="AK624" s="244">
        <f t="shared" si="225"/>
        <v>0</v>
      </c>
      <c r="AL624" s="232"/>
      <c r="AM624" s="242">
        <f t="shared" si="226"/>
        <v>0</v>
      </c>
      <c r="AN624" s="228">
        <f>15</f>
        <v>15</v>
      </c>
      <c r="AO624" s="228">
        <v>0.75</v>
      </c>
      <c r="AP624" s="242" t="str">
        <f t="shared" si="227"/>
        <v>-</v>
      </c>
      <c r="AQ624" s="242" t="str">
        <f t="shared" si="228"/>
        <v>-</v>
      </c>
      <c r="AR624" s="245" t="str" cm="1">
        <f t="array" ref="AR624">IF($AM$20="A",
IFERROR(INDEX($BZ$33:$CC$35, $BQ624,), "-"),
IFERROR(INDEX(($BZ$26:$CC$28,$BZ$29:$CC$31), $BQ624, , $BR624), "-"))</f>
        <v>-</v>
      </c>
      <c r="AS624" s="245"/>
      <c r="AT624" s="245"/>
      <c r="AU624" s="245"/>
      <c r="AV624" s="246" t="str" cm="1">
        <f t="array" ref="AV624">IF($AM$20="A",
IFERROR(INDEX($CE$33:$CE$35, $BQ624), "-"),
IFERROR(INDEX(($CE$26:$CE$28, $CE$29:$CE$31), $BQ624, , $BR624), "-"))</f>
        <v>-</v>
      </c>
      <c r="AW624" s="242" t="str">
        <f t="shared" si="229"/>
        <v>-</v>
      </c>
      <c r="AX624" s="242" t="str">
        <f t="shared" si="229"/>
        <v>-</v>
      </c>
      <c r="AY624" s="242" t="str">
        <f t="shared" si="229"/>
        <v>-</v>
      </c>
      <c r="AZ624" s="242" t="str">
        <f t="shared" si="229"/>
        <v>-</v>
      </c>
      <c r="BA624" s="242" t="str">
        <f t="shared" si="230"/>
        <v>-</v>
      </c>
      <c r="BB624" s="242" t="str">
        <f t="shared" si="230"/>
        <v>-</v>
      </c>
      <c r="BC624" s="242" t="str">
        <f t="shared" si="230"/>
        <v>-</v>
      </c>
      <c r="BD624" s="242" t="str">
        <f t="shared" si="230"/>
        <v>-</v>
      </c>
      <c r="BE624" s="242" t="str">
        <f t="shared" si="231"/>
        <v>-</v>
      </c>
      <c r="BF624" s="242" t="str">
        <f t="shared" si="231"/>
        <v>-</v>
      </c>
      <c r="BG624" s="242" t="str">
        <f t="shared" si="231"/>
        <v>-</v>
      </c>
      <c r="BH624" s="242" t="str">
        <f t="shared" si="231"/>
        <v>-</v>
      </c>
      <c r="BI624" s="242" t="str">
        <f t="shared" si="232"/>
        <v>-</v>
      </c>
      <c r="BJ624" s="242" t="str">
        <f t="shared" si="232"/>
        <v>-</v>
      </c>
      <c r="BK624" s="242" t="str">
        <f t="shared" si="232"/>
        <v>-</v>
      </c>
      <c r="BL624" s="242" t="str">
        <f t="shared" si="232"/>
        <v>-</v>
      </c>
      <c r="BM624" s="245" t="str" cm="1">
        <f t="array" ref="BM624">IFERROR(INDEX($CD$38:$CD$41, $BT624), "-")</f>
        <v>-</v>
      </c>
      <c r="BN624" s="242" t="str" cm="1">
        <f t="array" ref="BN624">IFERROR(INDEX($CD$38:$CD$41, $BS624), "-")</f>
        <v>-</v>
      </c>
      <c r="BO624" s="242">
        <f t="shared" si="233"/>
        <v>0</v>
      </c>
      <c r="BP624" s="242">
        <f t="shared" si="234"/>
        <v>0</v>
      </c>
      <c r="BQ624" s="247" t="str">
        <f t="shared" si="217"/>
        <v>-</v>
      </c>
      <c r="BR624" s="247" t="str">
        <f t="shared" si="218"/>
        <v>-</v>
      </c>
      <c r="BS624" s="247" t="str">
        <f t="shared" si="219"/>
        <v>-</v>
      </c>
      <c r="BT624" s="247" t="str">
        <f t="shared" si="220"/>
        <v>-</v>
      </c>
      <c r="BU624" s="247">
        <f t="shared" si="235"/>
        <v>0</v>
      </c>
      <c r="BV624" s="247" t="str">
        <f t="shared" si="236"/>
        <v>-</v>
      </c>
      <c r="BW624" s="232"/>
      <c r="CF624" s="232"/>
    </row>
    <row r="625" spans="1:84" ht="12.75" customHeight="1" x14ac:dyDescent="0.2">
      <c r="A625" s="240"/>
      <c r="B625" s="228">
        <v>602</v>
      </c>
      <c r="C625" s="137"/>
      <c r="D625" s="65"/>
      <c r="E625" s="241" t="str">
        <f>IF(ISBLANK(D625), "", VLOOKUP(D625, Z!$A$2:$C$4127, 3, FALSE))</f>
        <v/>
      </c>
      <c r="F625" s="138"/>
      <c r="G625" s="120"/>
      <c r="H625" s="120"/>
      <c r="I625" s="120"/>
      <c r="J625" s="120"/>
      <c r="K625" s="139"/>
      <c r="L625" s="168"/>
      <c r="M625" s="139"/>
      <c r="N625" s="139"/>
      <c r="O625" s="242">
        <f t="shared" si="216"/>
        <v>0</v>
      </c>
      <c r="P625" s="139"/>
      <c r="Q625" s="242">
        <f t="shared" si="221"/>
        <v>0</v>
      </c>
      <c r="R625" s="242" t="str">
        <f t="shared" si="222"/>
        <v>-</v>
      </c>
      <c r="S625" s="140"/>
      <c r="T625" s="141"/>
      <c r="U625" s="120"/>
      <c r="V625" s="139"/>
      <c r="W625" s="166"/>
      <c r="X625" s="243">
        <f t="shared" si="223"/>
        <v>0</v>
      </c>
      <c r="Y625" s="140"/>
      <c r="Z625" s="141"/>
      <c r="AA625" s="139"/>
      <c r="AB625" s="120"/>
      <c r="AC625" s="139"/>
      <c r="AD625" s="166"/>
      <c r="AE625" s="243">
        <f t="shared" si="224"/>
        <v>0</v>
      </c>
      <c r="AF625" s="142"/>
      <c r="AG625" s="137"/>
      <c r="AH625" s="65"/>
      <c r="AI625" s="241" t="str">
        <f>IF(ISBLANK(AH625), "", VLOOKUP(AH625, Z!$A$2:$C$4127, 3, FALSE))</f>
        <v/>
      </c>
      <c r="AJ625" s="143"/>
      <c r="AK625" s="244">
        <f t="shared" si="225"/>
        <v>0</v>
      </c>
      <c r="AL625" s="232"/>
      <c r="AM625" s="242">
        <f t="shared" si="226"/>
        <v>0</v>
      </c>
      <c r="AN625" s="228">
        <f>15</f>
        <v>15</v>
      </c>
      <c r="AO625" s="228">
        <v>0.75</v>
      </c>
      <c r="AP625" s="242" t="str">
        <f t="shared" si="227"/>
        <v>-</v>
      </c>
      <c r="AQ625" s="242" t="str">
        <f t="shared" si="228"/>
        <v>-</v>
      </c>
      <c r="AR625" s="245" t="str" cm="1">
        <f t="array" ref="AR625">IF($AM$20="A",
IFERROR(INDEX($BZ$33:$CC$35, $BQ625,), "-"),
IFERROR(INDEX(($BZ$26:$CC$28,$BZ$29:$CC$31), $BQ625, , $BR625), "-"))</f>
        <v>-</v>
      </c>
      <c r="AS625" s="245"/>
      <c r="AT625" s="245"/>
      <c r="AU625" s="245"/>
      <c r="AV625" s="246" t="str" cm="1">
        <f t="array" ref="AV625">IF($AM$20="A",
IFERROR(INDEX($CE$33:$CE$35, $BQ625), "-"),
IFERROR(INDEX(($CE$26:$CE$28, $CE$29:$CE$31), $BQ625, , $BR625), "-"))</f>
        <v>-</v>
      </c>
      <c r="AW625" s="242" t="str">
        <f t="shared" si="229"/>
        <v>-</v>
      </c>
      <c r="AX625" s="242" t="str">
        <f t="shared" si="229"/>
        <v>-</v>
      </c>
      <c r="AY625" s="242" t="str">
        <f t="shared" si="229"/>
        <v>-</v>
      </c>
      <c r="AZ625" s="242" t="str">
        <f t="shared" si="229"/>
        <v>-</v>
      </c>
      <c r="BA625" s="242" t="str">
        <f t="shared" si="230"/>
        <v>-</v>
      </c>
      <c r="BB625" s="242" t="str">
        <f t="shared" si="230"/>
        <v>-</v>
      </c>
      <c r="BC625" s="242" t="str">
        <f t="shared" si="230"/>
        <v>-</v>
      </c>
      <c r="BD625" s="242" t="str">
        <f t="shared" si="230"/>
        <v>-</v>
      </c>
      <c r="BE625" s="242" t="str">
        <f t="shared" si="231"/>
        <v>-</v>
      </c>
      <c r="BF625" s="242" t="str">
        <f t="shared" si="231"/>
        <v>-</v>
      </c>
      <c r="BG625" s="242" t="str">
        <f t="shared" si="231"/>
        <v>-</v>
      </c>
      <c r="BH625" s="242" t="str">
        <f t="shared" si="231"/>
        <v>-</v>
      </c>
      <c r="BI625" s="242" t="str">
        <f t="shared" si="232"/>
        <v>-</v>
      </c>
      <c r="BJ625" s="242" t="str">
        <f t="shared" si="232"/>
        <v>-</v>
      </c>
      <c r="BK625" s="242" t="str">
        <f t="shared" si="232"/>
        <v>-</v>
      </c>
      <c r="BL625" s="242" t="str">
        <f t="shared" si="232"/>
        <v>-</v>
      </c>
      <c r="BM625" s="245" t="str" cm="1">
        <f t="array" ref="BM625">IFERROR(INDEX($CD$38:$CD$41, $BT625), "-")</f>
        <v>-</v>
      </c>
      <c r="BN625" s="242" t="str" cm="1">
        <f t="array" ref="BN625">IFERROR(INDEX($CD$38:$CD$41, $BS625), "-")</f>
        <v>-</v>
      </c>
      <c r="BO625" s="242">
        <f t="shared" si="233"/>
        <v>0</v>
      </c>
      <c r="BP625" s="242">
        <f t="shared" si="234"/>
        <v>0</v>
      </c>
      <c r="BQ625" s="247" t="str">
        <f t="shared" si="217"/>
        <v>-</v>
      </c>
      <c r="BR625" s="247" t="str">
        <f t="shared" si="218"/>
        <v>-</v>
      </c>
      <c r="BS625" s="247" t="str">
        <f t="shared" si="219"/>
        <v>-</v>
      </c>
      <c r="BT625" s="247" t="str">
        <f t="shared" si="220"/>
        <v>-</v>
      </c>
      <c r="BU625" s="247">
        <f t="shared" si="235"/>
        <v>0</v>
      </c>
      <c r="BV625" s="247" t="str">
        <f t="shared" si="236"/>
        <v>-</v>
      </c>
      <c r="BW625" s="232"/>
      <c r="CF625" s="232"/>
    </row>
    <row r="626" spans="1:84" ht="12.75" customHeight="1" x14ac:dyDescent="0.2">
      <c r="A626" s="240"/>
      <c r="B626" s="228">
        <v>603</v>
      </c>
      <c r="C626" s="137"/>
      <c r="D626" s="65"/>
      <c r="E626" s="241" t="str">
        <f>IF(ISBLANK(D626), "", VLOOKUP(D626, Z!$A$2:$C$4127, 3, FALSE))</f>
        <v/>
      </c>
      <c r="F626" s="138"/>
      <c r="G626" s="120"/>
      <c r="H626" s="120"/>
      <c r="I626" s="120"/>
      <c r="J626" s="120"/>
      <c r="K626" s="139"/>
      <c r="L626" s="168"/>
      <c r="M626" s="139"/>
      <c r="N626" s="139"/>
      <c r="O626" s="242">
        <f t="shared" si="216"/>
        <v>0</v>
      </c>
      <c r="P626" s="139"/>
      <c r="Q626" s="242">
        <f t="shared" si="221"/>
        <v>0</v>
      </c>
      <c r="R626" s="242" t="str">
        <f t="shared" si="222"/>
        <v>-</v>
      </c>
      <c r="S626" s="140"/>
      <c r="T626" s="141"/>
      <c r="U626" s="120"/>
      <c r="V626" s="139"/>
      <c r="W626" s="166"/>
      <c r="X626" s="243">
        <f t="shared" si="223"/>
        <v>0</v>
      </c>
      <c r="Y626" s="140"/>
      <c r="Z626" s="141"/>
      <c r="AA626" s="139"/>
      <c r="AB626" s="120"/>
      <c r="AC626" s="139"/>
      <c r="AD626" s="166"/>
      <c r="AE626" s="243">
        <f t="shared" si="224"/>
        <v>0</v>
      </c>
      <c r="AF626" s="142"/>
      <c r="AG626" s="137"/>
      <c r="AH626" s="65"/>
      <c r="AI626" s="241" t="str">
        <f>IF(ISBLANK(AH626), "", VLOOKUP(AH626, Z!$A$2:$C$4127, 3, FALSE))</f>
        <v/>
      </c>
      <c r="AJ626" s="143"/>
      <c r="AK626" s="244">
        <f t="shared" si="225"/>
        <v>0</v>
      </c>
      <c r="AL626" s="232"/>
      <c r="AM626" s="242">
        <f t="shared" si="226"/>
        <v>0</v>
      </c>
      <c r="AN626" s="228">
        <f>15</f>
        <v>15</v>
      </c>
      <c r="AO626" s="228">
        <v>0.75</v>
      </c>
      <c r="AP626" s="242" t="str">
        <f t="shared" si="227"/>
        <v>-</v>
      </c>
      <c r="AQ626" s="242" t="str">
        <f t="shared" si="228"/>
        <v>-</v>
      </c>
      <c r="AR626" s="245" t="str" cm="1">
        <f t="array" ref="AR626">IF($AM$20="A",
IFERROR(INDEX($BZ$33:$CC$35, $BQ626,), "-"),
IFERROR(INDEX(($BZ$26:$CC$28,$BZ$29:$CC$31), $BQ626, , $BR626), "-"))</f>
        <v>-</v>
      </c>
      <c r="AS626" s="245"/>
      <c r="AT626" s="245"/>
      <c r="AU626" s="245"/>
      <c r="AV626" s="246" t="str" cm="1">
        <f t="array" ref="AV626">IF($AM$20="A",
IFERROR(INDEX($CE$33:$CE$35, $BQ626), "-"),
IFERROR(INDEX(($CE$26:$CE$28, $CE$29:$CE$31), $BQ626, , $BR626), "-"))</f>
        <v>-</v>
      </c>
      <c r="AW626" s="242" t="str">
        <f t="shared" si="229"/>
        <v>-</v>
      </c>
      <c r="AX626" s="242" t="str">
        <f t="shared" si="229"/>
        <v>-</v>
      </c>
      <c r="AY626" s="242" t="str">
        <f t="shared" si="229"/>
        <v>-</v>
      </c>
      <c r="AZ626" s="242" t="str">
        <f t="shared" si="229"/>
        <v>-</v>
      </c>
      <c r="BA626" s="242" t="str">
        <f t="shared" si="230"/>
        <v>-</v>
      </c>
      <c r="BB626" s="242" t="str">
        <f t="shared" si="230"/>
        <v>-</v>
      </c>
      <c r="BC626" s="242" t="str">
        <f t="shared" si="230"/>
        <v>-</v>
      </c>
      <c r="BD626" s="242" t="str">
        <f t="shared" si="230"/>
        <v>-</v>
      </c>
      <c r="BE626" s="242" t="str">
        <f t="shared" si="231"/>
        <v>-</v>
      </c>
      <c r="BF626" s="242" t="str">
        <f t="shared" si="231"/>
        <v>-</v>
      </c>
      <c r="BG626" s="242" t="str">
        <f t="shared" si="231"/>
        <v>-</v>
      </c>
      <c r="BH626" s="242" t="str">
        <f t="shared" si="231"/>
        <v>-</v>
      </c>
      <c r="BI626" s="242" t="str">
        <f t="shared" si="232"/>
        <v>-</v>
      </c>
      <c r="BJ626" s="242" t="str">
        <f t="shared" si="232"/>
        <v>-</v>
      </c>
      <c r="BK626" s="242" t="str">
        <f t="shared" si="232"/>
        <v>-</v>
      </c>
      <c r="BL626" s="242" t="str">
        <f t="shared" si="232"/>
        <v>-</v>
      </c>
      <c r="BM626" s="245" t="str" cm="1">
        <f t="array" ref="BM626">IFERROR(INDEX($CD$38:$CD$41, $BT626), "-")</f>
        <v>-</v>
      </c>
      <c r="BN626" s="242" t="str" cm="1">
        <f t="array" ref="BN626">IFERROR(INDEX($CD$38:$CD$41, $BS626), "-")</f>
        <v>-</v>
      </c>
      <c r="BO626" s="242">
        <f t="shared" si="233"/>
        <v>0</v>
      </c>
      <c r="BP626" s="242">
        <f t="shared" si="234"/>
        <v>0</v>
      </c>
      <c r="BQ626" s="247" t="str">
        <f t="shared" si="217"/>
        <v>-</v>
      </c>
      <c r="BR626" s="247" t="str">
        <f t="shared" si="218"/>
        <v>-</v>
      </c>
      <c r="BS626" s="247" t="str">
        <f t="shared" si="219"/>
        <v>-</v>
      </c>
      <c r="BT626" s="247" t="str">
        <f t="shared" si="220"/>
        <v>-</v>
      </c>
      <c r="BU626" s="247">
        <f t="shared" si="235"/>
        <v>0</v>
      </c>
      <c r="BV626" s="247" t="str">
        <f t="shared" si="236"/>
        <v>-</v>
      </c>
      <c r="BW626" s="232"/>
      <c r="CF626" s="232"/>
    </row>
    <row r="627" spans="1:84" ht="12.75" customHeight="1" x14ac:dyDescent="0.2">
      <c r="A627" s="240"/>
      <c r="B627" s="228">
        <v>604</v>
      </c>
      <c r="C627" s="137"/>
      <c r="D627" s="65"/>
      <c r="E627" s="241" t="str">
        <f>IF(ISBLANK(D627), "", VLOOKUP(D627, Z!$A$2:$C$4127, 3, FALSE))</f>
        <v/>
      </c>
      <c r="F627" s="138"/>
      <c r="G627" s="120"/>
      <c r="H627" s="120"/>
      <c r="I627" s="120"/>
      <c r="J627" s="120"/>
      <c r="K627" s="139"/>
      <c r="L627" s="168"/>
      <c r="M627" s="139"/>
      <c r="N627" s="139"/>
      <c r="O627" s="242">
        <f t="shared" si="216"/>
        <v>0</v>
      </c>
      <c r="P627" s="139"/>
      <c r="Q627" s="242">
        <f t="shared" si="221"/>
        <v>0</v>
      </c>
      <c r="R627" s="242" t="str">
        <f t="shared" si="222"/>
        <v>-</v>
      </c>
      <c r="S627" s="140"/>
      <c r="T627" s="141"/>
      <c r="U627" s="120"/>
      <c r="V627" s="139"/>
      <c r="W627" s="166"/>
      <c r="X627" s="243">
        <f t="shared" si="223"/>
        <v>0</v>
      </c>
      <c r="Y627" s="140"/>
      <c r="Z627" s="141"/>
      <c r="AA627" s="139"/>
      <c r="AB627" s="120"/>
      <c r="AC627" s="139"/>
      <c r="AD627" s="166"/>
      <c r="AE627" s="243">
        <f t="shared" si="224"/>
        <v>0</v>
      </c>
      <c r="AF627" s="142"/>
      <c r="AG627" s="137"/>
      <c r="AH627" s="65"/>
      <c r="AI627" s="241" t="str">
        <f>IF(ISBLANK(AH627), "", VLOOKUP(AH627, Z!$A$2:$C$4127, 3, FALSE))</f>
        <v/>
      </c>
      <c r="AJ627" s="143"/>
      <c r="AK627" s="244">
        <f t="shared" si="225"/>
        <v>0</v>
      </c>
      <c r="AL627" s="232"/>
      <c r="AM627" s="242">
        <f t="shared" si="226"/>
        <v>0</v>
      </c>
      <c r="AN627" s="228">
        <f>15</f>
        <v>15</v>
      </c>
      <c r="AO627" s="228">
        <v>0.75</v>
      </c>
      <c r="AP627" s="242" t="str">
        <f t="shared" si="227"/>
        <v>-</v>
      </c>
      <c r="AQ627" s="242" t="str">
        <f t="shared" si="228"/>
        <v>-</v>
      </c>
      <c r="AR627" s="245" t="str" cm="1">
        <f t="array" ref="AR627">IF($AM$20="A",
IFERROR(INDEX($BZ$33:$CC$35, $BQ627,), "-"),
IFERROR(INDEX(($BZ$26:$CC$28,$BZ$29:$CC$31), $BQ627, , $BR627), "-"))</f>
        <v>-</v>
      </c>
      <c r="AS627" s="245"/>
      <c r="AT627" s="245"/>
      <c r="AU627" s="245"/>
      <c r="AV627" s="246" t="str" cm="1">
        <f t="array" ref="AV627">IF($AM$20="A",
IFERROR(INDEX($CE$33:$CE$35, $BQ627), "-"),
IFERROR(INDEX(($CE$26:$CE$28, $CE$29:$CE$31), $BQ627, , $BR627), "-"))</f>
        <v>-</v>
      </c>
      <c r="AW627" s="242" t="str">
        <f t="shared" si="229"/>
        <v>-</v>
      </c>
      <c r="AX627" s="242" t="str">
        <f t="shared" si="229"/>
        <v>-</v>
      </c>
      <c r="AY627" s="242" t="str">
        <f t="shared" si="229"/>
        <v>-</v>
      </c>
      <c r="AZ627" s="242" t="str">
        <f t="shared" si="229"/>
        <v>-</v>
      </c>
      <c r="BA627" s="242" t="str">
        <f t="shared" si="230"/>
        <v>-</v>
      </c>
      <c r="BB627" s="242" t="str">
        <f t="shared" si="230"/>
        <v>-</v>
      </c>
      <c r="BC627" s="242" t="str">
        <f t="shared" si="230"/>
        <v>-</v>
      </c>
      <c r="BD627" s="242" t="str">
        <f t="shared" si="230"/>
        <v>-</v>
      </c>
      <c r="BE627" s="242" t="str">
        <f t="shared" si="231"/>
        <v>-</v>
      </c>
      <c r="BF627" s="242" t="str">
        <f t="shared" si="231"/>
        <v>-</v>
      </c>
      <c r="BG627" s="242" t="str">
        <f t="shared" si="231"/>
        <v>-</v>
      </c>
      <c r="BH627" s="242" t="str">
        <f t="shared" si="231"/>
        <v>-</v>
      </c>
      <c r="BI627" s="242" t="str">
        <f t="shared" si="232"/>
        <v>-</v>
      </c>
      <c r="BJ627" s="242" t="str">
        <f t="shared" si="232"/>
        <v>-</v>
      </c>
      <c r="BK627" s="242" t="str">
        <f t="shared" si="232"/>
        <v>-</v>
      </c>
      <c r="BL627" s="242" t="str">
        <f t="shared" si="232"/>
        <v>-</v>
      </c>
      <c r="BM627" s="245" t="str" cm="1">
        <f t="array" ref="BM627">IFERROR(INDEX($CD$38:$CD$41, $BT627), "-")</f>
        <v>-</v>
      </c>
      <c r="BN627" s="242" t="str" cm="1">
        <f t="array" ref="BN627">IFERROR(INDEX($CD$38:$CD$41, $BS627), "-")</f>
        <v>-</v>
      </c>
      <c r="BO627" s="242">
        <f t="shared" si="233"/>
        <v>0</v>
      </c>
      <c r="BP627" s="242">
        <f t="shared" si="234"/>
        <v>0</v>
      </c>
      <c r="BQ627" s="247" t="str">
        <f t="shared" si="217"/>
        <v>-</v>
      </c>
      <c r="BR627" s="247" t="str">
        <f t="shared" si="218"/>
        <v>-</v>
      </c>
      <c r="BS627" s="247" t="str">
        <f t="shared" si="219"/>
        <v>-</v>
      </c>
      <c r="BT627" s="247" t="str">
        <f t="shared" si="220"/>
        <v>-</v>
      </c>
      <c r="BU627" s="247">
        <f t="shared" si="235"/>
        <v>0</v>
      </c>
      <c r="BV627" s="247" t="str">
        <f t="shared" si="236"/>
        <v>-</v>
      </c>
      <c r="BW627" s="232"/>
      <c r="CF627" s="232"/>
    </row>
    <row r="628" spans="1:84" ht="12.75" customHeight="1" x14ac:dyDescent="0.2">
      <c r="A628" s="240"/>
      <c r="B628" s="228">
        <v>605</v>
      </c>
      <c r="C628" s="137"/>
      <c r="D628" s="65"/>
      <c r="E628" s="241" t="str">
        <f>IF(ISBLANK(D628), "", VLOOKUP(D628, Z!$A$2:$C$4127, 3, FALSE))</f>
        <v/>
      </c>
      <c r="F628" s="138"/>
      <c r="G628" s="120"/>
      <c r="H628" s="120"/>
      <c r="I628" s="120"/>
      <c r="J628" s="120"/>
      <c r="K628" s="139"/>
      <c r="L628" s="168"/>
      <c r="M628" s="139"/>
      <c r="N628" s="139"/>
      <c r="O628" s="242">
        <f t="shared" si="216"/>
        <v>0</v>
      </c>
      <c r="P628" s="139"/>
      <c r="Q628" s="242">
        <f t="shared" si="221"/>
        <v>0</v>
      </c>
      <c r="R628" s="242" t="str">
        <f t="shared" si="222"/>
        <v>-</v>
      </c>
      <c r="S628" s="140"/>
      <c r="T628" s="141"/>
      <c r="U628" s="120"/>
      <c r="V628" s="139"/>
      <c r="W628" s="166"/>
      <c r="X628" s="243">
        <f t="shared" si="223"/>
        <v>0</v>
      </c>
      <c r="Y628" s="140"/>
      <c r="Z628" s="141"/>
      <c r="AA628" s="139"/>
      <c r="AB628" s="120"/>
      <c r="AC628" s="139"/>
      <c r="AD628" s="166"/>
      <c r="AE628" s="243">
        <f t="shared" si="224"/>
        <v>0</v>
      </c>
      <c r="AF628" s="142"/>
      <c r="AG628" s="137"/>
      <c r="AH628" s="65"/>
      <c r="AI628" s="241" t="str">
        <f>IF(ISBLANK(AH628), "", VLOOKUP(AH628, Z!$A$2:$C$4127, 3, FALSE))</f>
        <v/>
      </c>
      <c r="AJ628" s="143"/>
      <c r="AK628" s="244">
        <f t="shared" si="225"/>
        <v>0</v>
      </c>
      <c r="AL628" s="232"/>
      <c r="AM628" s="242">
        <f t="shared" si="226"/>
        <v>0</v>
      </c>
      <c r="AN628" s="228">
        <f>15</f>
        <v>15</v>
      </c>
      <c r="AO628" s="228">
        <v>0.75</v>
      </c>
      <c r="AP628" s="242" t="str">
        <f t="shared" si="227"/>
        <v>-</v>
      </c>
      <c r="AQ628" s="242" t="str">
        <f t="shared" si="228"/>
        <v>-</v>
      </c>
      <c r="AR628" s="245" t="str" cm="1">
        <f t="array" ref="AR628">IF($AM$20="A",
IFERROR(INDEX($BZ$33:$CC$35, $BQ628,), "-"),
IFERROR(INDEX(($BZ$26:$CC$28,$BZ$29:$CC$31), $BQ628, , $BR628), "-"))</f>
        <v>-</v>
      </c>
      <c r="AS628" s="245"/>
      <c r="AT628" s="245"/>
      <c r="AU628" s="245"/>
      <c r="AV628" s="246" t="str" cm="1">
        <f t="array" ref="AV628">IF($AM$20="A",
IFERROR(INDEX($CE$33:$CE$35, $BQ628), "-"),
IFERROR(INDEX(($CE$26:$CE$28, $CE$29:$CE$31), $BQ628, , $BR628), "-"))</f>
        <v>-</v>
      </c>
      <c r="AW628" s="242" t="str">
        <f t="shared" si="229"/>
        <v>-</v>
      </c>
      <c r="AX628" s="242" t="str">
        <f t="shared" si="229"/>
        <v>-</v>
      </c>
      <c r="AY628" s="242" t="str">
        <f t="shared" si="229"/>
        <v>-</v>
      </c>
      <c r="AZ628" s="242" t="str">
        <f t="shared" si="229"/>
        <v>-</v>
      </c>
      <c r="BA628" s="242" t="str">
        <f t="shared" si="230"/>
        <v>-</v>
      </c>
      <c r="BB628" s="242" t="str">
        <f t="shared" si="230"/>
        <v>-</v>
      </c>
      <c r="BC628" s="242" t="str">
        <f t="shared" si="230"/>
        <v>-</v>
      </c>
      <c r="BD628" s="242" t="str">
        <f t="shared" si="230"/>
        <v>-</v>
      </c>
      <c r="BE628" s="242" t="str">
        <f t="shared" si="231"/>
        <v>-</v>
      </c>
      <c r="BF628" s="242" t="str">
        <f t="shared" si="231"/>
        <v>-</v>
      </c>
      <c r="BG628" s="242" t="str">
        <f t="shared" si="231"/>
        <v>-</v>
      </c>
      <c r="BH628" s="242" t="str">
        <f t="shared" si="231"/>
        <v>-</v>
      </c>
      <c r="BI628" s="242" t="str">
        <f t="shared" si="232"/>
        <v>-</v>
      </c>
      <c r="BJ628" s="242" t="str">
        <f t="shared" si="232"/>
        <v>-</v>
      </c>
      <c r="BK628" s="242" t="str">
        <f t="shared" si="232"/>
        <v>-</v>
      </c>
      <c r="BL628" s="242" t="str">
        <f t="shared" si="232"/>
        <v>-</v>
      </c>
      <c r="BM628" s="245" t="str" cm="1">
        <f t="array" ref="BM628">IFERROR(INDEX($CD$38:$CD$41, $BT628), "-")</f>
        <v>-</v>
      </c>
      <c r="BN628" s="242" t="str" cm="1">
        <f t="array" ref="BN628">IFERROR(INDEX($CD$38:$CD$41, $BS628), "-")</f>
        <v>-</v>
      </c>
      <c r="BO628" s="242">
        <f t="shared" si="233"/>
        <v>0</v>
      </c>
      <c r="BP628" s="242">
        <f t="shared" si="234"/>
        <v>0</v>
      </c>
      <c r="BQ628" s="247" t="str">
        <f t="shared" si="217"/>
        <v>-</v>
      </c>
      <c r="BR628" s="247" t="str">
        <f t="shared" si="218"/>
        <v>-</v>
      </c>
      <c r="BS628" s="247" t="str">
        <f t="shared" si="219"/>
        <v>-</v>
      </c>
      <c r="BT628" s="247" t="str">
        <f t="shared" si="220"/>
        <v>-</v>
      </c>
      <c r="BU628" s="247">
        <f t="shared" si="235"/>
        <v>0</v>
      </c>
      <c r="BV628" s="247" t="str">
        <f t="shared" si="236"/>
        <v>-</v>
      </c>
      <c r="BW628" s="232"/>
      <c r="CF628" s="232"/>
    </row>
    <row r="629" spans="1:84" ht="12.75" customHeight="1" x14ac:dyDescent="0.2">
      <c r="A629" s="240"/>
      <c r="B629" s="228">
        <v>606</v>
      </c>
      <c r="C629" s="137"/>
      <c r="D629" s="65"/>
      <c r="E629" s="241" t="str">
        <f>IF(ISBLANK(D629), "", VLOOKUP(D629, Z!$A$2:$C$4127, 3, FALSE))</f>
        <v/>
      </c>
      <c r="F629" s="138"/>
      <c r="G629" s="120"/>
      <c r="H629" s="120"/>
      <c r="I629" s="120"/>
      <c r="J629" s="120"/>
      <c r="K629" s="139"/>
      <c r="L629" s="168"/>
      <c r="M629" s="139"/>
      <c r="N629" s="139"/>
      <c r="O629" s="242">
        <f t="shared" si="216"/>
        <v>0</v>
      </c>
      <c r="P629" s="139"/>
      <c r="Q629" s="242">
        <f t="shared" si="221"/>
        <v>0</v>
      </c>
      <c r="R629" s="242" t="str">
        <f t="shared" si="222"/>
        <v>-</v>
      </c>
      <c r="S629" s="140"/>
      <c r="T629" s="141"/>
      <c r="U629" s="120"/>
      <c r="V629" s="139"/>
      <c r="W629" s="166"/>
      <c r="X629" s="243">
        <f t="shared" si="223"/>
        <v>0</v>
      </c>
      <c r="Y629" s="140"/>
      <c r="Z629" s="141"/>
      <c r="AA629" s="139"/>
      <c r="AB629" s="120"/>
      <c r="AC629" s="139"/>
      <c r="AD629" s="166"/>
      <c r="AE629" s="243">
        <f t="shared" si="224"/>
        <v>0</v>
      </c>
      <c r="AF629" s="142"/>
      <c r="AG629" s="137"/>
      <c r="AH629" s="65"/>
      <c r="AI629" s="241" t="str">
        <f>IF(ISBLANK(AH629), "", VLOOKUP(AH629, Z!$A$2:$C$4127, 3, FALSE))</f>
        <v/>
      </c>
      <c r="AJ629" s="143"/>
      <c r="AK629" s="244">
        <f t="shared" si="225"/>
        <v>0</v>
      </c>
      <c r="AL629" s="232"/>
      <c r="AM629" s="242">
        <f t="shared" si="226"/>
        <v>0</v>
      </c>
      <c r="AN629" s="228">
        <f>15</f>
        <v>15</v>
      </c>
      <c r="AO629" s="228">
        <v>0.75</v>
      </c>
      <c r="AP629" s="242" t="str">
        <f t="shared" si="227"/>
        <v>-</v>
      </c>
      <c r="AQ629" s="242" t="str">
        <f t="shared" si="228"/>
        <v>-</v>
      </c>
      <c r="AR629" s="245" t="str" cm="1">
        <f t="array" ref="AR629">IF($AM$20="A",
IFERROR(INDEX($BZ$33:$CC$35, $BQ629,), "-"),
IFERROR(INDEX(($BZ$26:$CC$28,$BZ$29:$CC$31), $BQ629, , $BR629), "-"))</f>
        <v>-</v>
      </c>
      <c r="AS629" s="245"/>
      <c r="AT629" s="245"/>
      <c r="AU629" s="245"/>
      <c r="AV629" s="246" t="str" cm="1">
        <f t="array" ref="AV629">IF($AM$20="A",
IFERROR(INDEX($CE$33:$CE$35, $BQ629), "-"),
IFERROR(INDEX(($CE$26:$CE$28, $CE$29:$CE$31), $BQ629, , $BR629), "-"))</f>
        <v>-</v>
      </c>
      <c r="AW629" s="242" t="str">
        <f t="shared" si="229"/>
        <v>-</v>
      </c>
      <c r="AX629" s="242" t="str">
        <f t="shared" si="229"/>
        <v>-</v>
      </c>
      <c r="AY629" s="242" t="str">
        <f t="shared" si="229"/>
        <v>-</v>
      </c>
      <c r="AZ629" s="242" t="str">
        <f t="shared" si="229"/>
        <v>-</v>
      </c>
      <c r="BA629" s="242" t="str">
        <f t="shared" si="230"/>
        <v>-</v>
      </c>
      <c r="BB629" s="242" t="str">
        <f t="shared" si="230"/>
        <v>-</v>
      </c>
      <c r="BC629" s="242" t="str">
        <f t="shared" si="230"/>
        <v>-</v>
      </c>
      <c r="BD629" s="242" t="str">
        <f t="shared" si="230"/>
        <v>-</v>
      </c>
      <c r="BE629" s="242" t="str">
        <f t="shared" si="231"/>
        <v>-</v>
      </c>
      <c r="BF629" s="242" t="str">
        <f t="shared" si="231"/>
        <v>-</v>
      </c>
      <c r="BG629" s="242" t="str">
        <f t="shared" si="231"/>
        <v>-</v>
      </c>
      <c r="BH629" s="242" t="str">
        <f t="shared" si="231"/>
        <v>-</v>
      </c>
      <c r="BI629" s="242" t="str">
        <f t="shared" si="232"/>
        <v>-</v>
      </c>
      <c r="BJ629" s="242" t="str">
        <f t="shared" si="232"/>
        <v>-</v>
      </c>
      <c r="BK629" s="242" t="str">
        <f t="shared" si="232"/>
        <v>-</v>
      </c>
      <c r="BL629" s="242" t="str">
        <f t="shared" si="232"/>
        <v>-</v>
      </c>
      <c r="BM629" s="245" t="str" cm="1">
        <f t="array" ref="BM629">IFERROR(INDEX($CD$38:$CD$41, $BT629), "-")</f>
        <v>-</v>
      </c>
      <c r="BN629" s="242" t="str" cm="1">
        <f t="array" ref="BN629">IFERROR(INDEX($CD$38:$CD$41, $BS629), "-")</f>
        <v>-</v>
      </c>
      <c r="BO629" s="242">
        <f t="shared" si="233"/>
        <v>0</v>
      </c>
      <c r="BP629" s="242">
        <f t="shared" si="234"/>
        <v>0</v>
      </c>
      <c r="BQ629" s="247" t="str">
        <f t="shared" si="217"/>
        <v>-</v>
      </c>
      <c r="BR629" s="247" t="str">
        <f t="shared" si="218"/>
        <v>-</v>
      </c>
      <c r="BS629" s="247" t="str">
        <f t="shared" si="219"/>
        <v>-</v>
      </c>
      <c r="BT629" s="247" t="str">
        <f t="shared" si="220"/>
        <v>-</v>
      </c>
      <c r="BU629" s="247">
        <f t="shared" si="235"/>
        <v>0</v>
      </c>
      <c r="BV629" s="247" t="str">
        <f t="shared" si="236"/>
        <v>-</v>
      </c>
      <c r="BW629" s="232"/>
      <c r="CF629" s="232"/>
    </row>
    <row r="630" spans="1:84" ht="12.75" customHeight="1" x14ac:dyDescent="0.2">
      <c r="A630" s="240"/>
      <c r="B630" s="228">
        <v>607</v>
      </c>
      <c r="C630" s="137"/>
      <c r="D630" s="65"/>
      <c r="E630" s="241" t="str">
        <f>IF(ISBLANK(D630), "", VLOOKUP(D630, Z!$A$2:$C$4127, 3, FALSE))</f>
        <v/>
      </c>
      <c r="F630" s="138"/>
      <c r="G630" s="120"/>
      <c r="H630" s="120"/>
      <c r="I630" s="120"/>
      <c r="J630" s="120"/>
      <c r="K630" s="139"/>
      <c r="L630" s="168"/>
      <c r="M630" s="139"/>
      <c r="N630" s="139"/>
      <c r="O630" s="242">
        <f t="shared" si="216"/>
        <v>0</v>
      </c>
      <c r="P630" s="139"/>
      <c r="Q630" s="242">
        <f t="shared" si="221"/>
        <v>0</v>
      </c>
      <c r="R630" s="242" t="str">
        <f t="shared" si="222"/>
        <v>-</v>
      </c>
      <c r="S630" s="140"/>
      <c r="T630" s="141"/>
      <c r="U630" s="120"/>
      <c r="V630" s="139"/>
      <c r="W630" s="166"/>
      <c r="X630" s="243">
        <f t="shared" si="223"/>
        <v>0</v>
      </c>
      <c r="Y630" s="140"/>
      <c r="Z630" s="141"/>
      <c r="AA630" s="139"/>
      <c r="AB630" s="120"/>
      <c r="AC630" s="139"/>
      <c r="AD630" s="166"/>
      <c r="AE630" s="243">
        <f t="shared" si="224"/>
        <v>0</v>
      </c>
      <c r="AF630" s="142"/>
      <c r="AG630" s="137"/>
      <c r="AH630" s="65"/>
      <c r="AI630" s="241" t="str">
        <f>IF(ISBLANK(AH630), "", VLOOKUP(AH630, Z!$A$2:$C$4127, 3, FALSE))</f>
        <v/>
      </c>
      <c r="AJ630" s="143"/>
      <c r="AK630" s="244">
        <f t="shared" si="225"/>
        <v>0</v>
      </c>
      <c r="AL630" s="232"/>
      <c r="AM630" s="242">
        <f t="shared" si="226"/>
        <v>0</v>
      </c>
      <c r="AN630" s="228">
        <f>15</f>
        <v>15</v>
      </c>
      <c r="AO630" s="228">
        <v>0.75</v>
      </c>
      <c r="AP630" s="242" t="str">
        <f t="shared" si="227"/>
        <v>-</v>
      </c>
      <c r="AQ630" s="242" t="str">
        <f t="shared" si="228"/>
        <v>-</v>
      </c>
      <c r="AR630" s="245" t="str" cm="1">
        <f t="array" ref="AR630">IF($AM$20="A",
IFERROR(INDEX($BZ$33:$CC$35, $BQ630,), "-"),
IFERROR(INDEX(($BZ$26:$CC$28,$BZ$29:$CC$31), $BQ630, , $BR630), "-"))</f>
        <v>-</v>
      </c>
      <c r="AS630" s="245"/>
      <c r="AT630" s="245"/>
      <c r="AU630" s="245"/>
      <c r="AV630" s="246" t="str" cm="1">
        <f t="array" ref="AV630">IF($AM$20="A",
IFERROR(INDEX($CE$33:$CE$35, $BQ630), "-"),
IFERROR(INDEX(($CE$26:$CE$28, $CE$29:$CE$31), $BQ630, , $BR630), "-"))</f>
        <v>-</v>
      </c>
      <c r="AW630" s="242" t="str">
        <f t="shared" si="229"/>
        <v>-</v>
      </c>
      <c r="AX630" s="242" t="str">
        <f t="shared" si="229"/>
        <v>-</v>
      </c>
      <c r="AY630" s="242" t="str">
        <f t="shared" si="229"/>
        <v>-</v>
      </c>
      <c r="AZ630" s="242" t="str">
        <f t="shared" si="229"/>
        <v>-</v>
      </c>
      <c r="BA630" s="242" t="str">
        <f t="shared" si="230"/>
        <v>-</v>
      </c>
      <c r="BB630" s="242" t="str">
        <f t="shared" si="230"/>
        <v>-</v>
      </c>
      <c r="BC630" s="242" t="str">
        <f t="shared" si="230"/>
        <v>-</v>
      </c>
      <c r="BD630" s="242" t="str">
        <f t="shared" si="230"/>
        <v>-</v>
      </c>
      <c r="BE630" s="242" t="str">
        <f t="shared" si="231"/>
        <v>-</v>
      </c>
      <c r="BF630" s="242" t="str">
        <f t="shared" si="231"/>
        <v>-</v>
      </c>
      <c r="BG630" s="242" t="str">
        <f t="shared" si="231"/>
        <v>-</v>
      </c>
      <c r="BH630" s="242" t="str">
        <f t="shared" si="231"/>
        <v>-</v>
      </c>
      <c r="BI630" s="242" t="str">
        <f t="shared" si="232"/>
        <v>-</v>
      </c>
      <c r="BJ630" s="242" t="str">
        <f t="shared" si="232"/>
        <v>-</v>
      </c>
      <c r="BK630" s="242" t="str">
        <f t="shared" si="232"/>
        <v>-</v>
      </c>
      <c r="BL630" s="242" t="str">
        <f t="shared" si="232"/>
        <v>-</v>
      </c>
      <c r="BM630" s="245" t="str" cm="1">
        <f t="array" ref="BM630">IFERROR(INDEX($CD$38:$CD$41, $BT630), "-")</f>
        <v>-</v>
      </c>
      <c r="BN630" s="242" t="str" cm="1">
        <f t="array" ref="BN630">IFERROR(INDEX($CD$38:$CD$41, $BS630), "-")</f>
        <v>-</v>
      </c>
      <c r="BO630" s="242">
        <f t="shared" si="233"/>
        <v>0</v>
      </c>
      <c r="BP630" s="242">
        <f t="shared" si="234"/>
        <v>0</v>
      </c>
      <c r="BQ630" s="247" t="str">
        <f t="shared" si="217"/>
        <v>-</v>
      </c>
      <c r="BR630" s="247" t="str">
        <f t="shared" si="218"/>
        <v>-</v>
      </c>
      <c r="BS630" s="247" t="str">
        <f t="shared" si="219"/>
        <v>-</v>
      </c>
      <c r="BT630" s="247" t="str">
        <f t="shared" si="220"/>
        <v>-</v>
      </c>
      <c r="BU630" s="247">
        <f t="shared" si="235"/>
        <v>0</v>
      </c>
      <c r="BV630" s="247" t="str">
        <f t="shared" si="236"/>
        <v>-</v>
      </c>
      <c r="BW630" s="232"/>
      <c r="CF630" s="232"/>
    </row>
    <row r="631" spans="1:84" ht="12.75" customHeight="1" x14ac:dyDescent="0.2">
      <c r="A631" s="240"/>
      <c r="B631" s="228">
        <v>608</v>
      </c>
      <c r="C631" s="137"/>
      <c r="D631" s="65"/>
      <c r="E631" s="241" t="str">
        <f>IF(ISBLANK(D631), "", VLOOKUP(D631, Z!$A$2:$C$4127, 3, FALSE))</f>
        <v/>
      </c>
      <c r="F631" s="138"/>
      <c r="G631" s="120"/>
      <c r="H631" s="120"/>
      <c r="I631" s="120"/>
      <c r="J631" s="120"/>
      <c r="K631" s="139"/>
      <c r="L631" s="168"/>
      <c r="M631" s="139"/>
      <c r="N631" s="139"/>
      <c r="O631" s="242">
        <f t="shared" si="216"/>
        <v>0</v>
      </c>
      <c r="P631" s="139"/>
      <c r="Q631" s="242">
        <f t="shared" si="221"/>
        <v>0</v>
      </c>
      <c r="R631" s="242" t="str">
        <f t="shared" si="222"/>
        <v>-</v>
      </c>
      <c r="S631" s="140"/>
      <c r="T631" s="141"/>
      <c r="U631" s="120"/>
      <c r="V631" s="139"/>
      <c r="W631" s="166"/>
      <c r="X631" s="243">
        <f t="shared" si="223"/>
        <v>0</v>
      </c>
      <c r="Y631" s="140"/>
      <c r="Z631" s="141"/>
      <c r="AA631" s="139"/>
      <c r="AB631" s="120"/>
      <c r="AC631" s="139"/>
      <c r="AD631" s="166"/>
      <c r="AE631" s="243">
        <f t="shared" si="224"/>
        <v>0</v>
      </c>
      <c r="AF631" s="142"/>
      <c r="AG631" s="137"/>
      <c r="AH631" s="65"/>
      <c r="AI631" s="241" t="str">
        <f>IF(ISBLANK(AH631), "", VLOOKUP(AH631, Z!$A$2:$C$4127, 3, FALSE))</f>
        <v/>
      </c>
      <c r="AJ631" s="143"/>
      <c r="AK631" s="244">
        <f t="shared" si="225"/>
        <v>0</v>
      </c>
      <c r="AL631" s="232"/>
      <c r="AM631" s="242">
        <f t="shared" si="226"/>
        <v>0</v>
      </c>
      <c r="AN631" s="228">
        <f>15</f>
        <v>15</v>
      </c>
      <c r="AO631" s="228">
        <v>0.75</v>
      </c>
      <c r="AP631" s="242" t="str">
        <f t="shared" si="227"/>
        <v>-</v>
      </c>
      <c r="AQ631" s="242" t="str">
        <f t="shared" si="228"/>
        <v>-</v>
      </c>
      <c r="AR631" s="245" t="str" cm="1">
        <f t="array" ref="AR631">IF($AM$20="A",
IFERROR(INDEX($BZ$33:$CC$35, $BQ631,), "-"),
IFERROR(INDEX(($BZ$26:$CC$28,$BZ$29:$CC$31), $BQ631, , $BR631), "-"))</f>
        <v>-</v>
      </c>
      <c r="AS631" s="245"/>
      <c r="AT631" s="245"/>
      <c r="AU631" s="245"/>
      <c r="AV631" s="246" t="str" cm="1">
        <f t="array" ref="AV631">IF($AM$20="A",
IFERROR(INDEX($CE$33:$CE$35, $BQ631), "-"),
IFERROR(INDEX(($CE$26:$CE$28, $CE$29:$CE$31), $BQ631, , $BR631), "-"))</f>
        <v>-</v>
      </c>
      <c r="AW631" s="242" t="str">
        <f t="shared" si="229"/>
        <v>-</v>
      </c>
      <c r="AX631" s="242" t="str">
        <f t="shared" si="229"/>
        <v>-</v>
      </c>
      <c r="AY631" s="242" t="str">
        <f t="shared" si="229"/>
        <v>-</v>
      </c>
      <c r="AZ631" s="242" t="str">
        <f t="shared" si="229"/>
        <v>-</v>
      </c>
      <c r="BA631" s="242" t="str">
        <f t="shared" si="230"/>
        <v>-</v>
      </c>
      <c r="BB631" s="242" t="str">
        <f t="shared" si="230"/>
        <v>-</v>
      </c>
      <c r="BC631" s="242" t="str">
        <f t="shared" si="230"/>
        <v>-</v>
      </c>
      <c r="BD631" s="242" t="str">
        <f t="shared" si="230"/>
        <v>-</v>
      </c>
      <c r="BE631" s="242" t="str">
        <f t="shared" si="231"/>
        <v>-</v>
      </c>
      <c r="BF631" s="242" t="str">
        <f t="shared" si="231"/>
        <v>-</v>
      </c>
      <c r="BG631" s="242" t="str">
        <f t="shared" si="231"/>
        <v>-</v>
      </c>
      <c r="BH631" s="242" t="str">
        <f t="shared" si="231"/>
        <v>-</v>
      </c>
      <c r="BI631" s="242" t="str">
        <f t="shared" si="232"/>
        <v>-</v>
      </c>
      <c r="BJ631" s="242" t="str">
        <f t="shared" si="232"/>
        <v>-</v>
      </c>
      <c r="BK631" s="242" t="str">
        <f t="shared" si="232"/>
        <v>-</v>
      </c>
      <c r="BL631" s="242" t="str">
        <f t="shared" si="232"/>
        <v>-</v>
      </c>
      <c r="BM631" s="245" t="str" cm="1">
        <f t="array" ref="BM631">IFERROR(INDEX($CD$38:$CD$41, $BT631), "-")</f>
        <v>-</v>
      </c>
      <c r="BN631" s="242" t="str" cm="1">
        <f t="array" ref="BN631">IFERROR(INDEX($CD$38:$CD$41, $BS631), "-")</f>
        <v>-</v>
      </c>
      <c r="BO631" s="242">
        <f t="shared" si="233"/>
        <v>0</v>
      </c>
      <c r="BP631" s="242">
        <f t="shared" si="234"/>
        <v>0</v>
      </c>
      <c r="BQ631" s="247" t="str">
        <f t="shared" si="217"/>
        <v>-</v>
      </c>
      <c r="BR631" s="247" t="str">
        <f t="shared" si="218"/>
        <v>-</v>
      </c>
      <c r="BS631" s="247" t="str">
        <f t="shared" si="219"/>
        <v>-</v>
      </c>
      <c r="BT631" s="247" t="str">
        <f t="shared" si="220"/>
        <v>-</v>
      </c>
      <c r="BU631" s="247">
        <f t="shared" si="235"/>
        <v>0</v>
      </c>
      <c r="BV631" s="247" t="str">
        <f t="shared" si="236"/>
        <v>-</v>
      </c>
      <c r="BW631" s="232"/>
      <c r="CF631" s="232"/>
    </row>
    <row r="632" spans="1:84" ht="12.75" customHeight="1" x14ac:dyDescent="0.2">
      <c r="A632" s="240"/>
      <c r="B632" s="228">
        <v>609</v>
      </c>
      <c r="C632" s="137"/>
      <c r="D632" s="65"/>
      <c r="E632" s="241" t="str">
        <f>IF(ISBLANK(D632), "", VLOOKUP(D632, Z!$A$2:$C$4127, 3, FALSE))</f>
        <v/>
      </c>
      <c r="F632" s="138"/>
      <c r="G632" s="120"/>
      <c r="H632" s="120"/>
      <c r="I632" s="120"/>
      <c r="J632" s="120"/>
      <c r="K632" s="139"/>
      <c r="L632" s="168"/>
      <c r="M632" s="139"/>
      <c r="N632" s="139"/>
      <c r="O632" s="242">
        <f t="shared" si="216"/>
        <v>0</v>
      </c>
      <c r="P632" s="139"/>
      <c r="Q632" s="242">
        <f t="shared" si="221"/>
        <v>0</v>
      </c>
      <c r="R632" s="242" t="str">
        <f t="shared" si="222"/>
        <v>-</v>
      </c>
      <c r="S632" s="140"/>
      <c r="T632" s="141"/>
      <c r="U632" s="120"/>
      <c r="V632" s="139"/>
      <c r="W632" s="166"/>
      <c r="X632" s="243">
        <f t="shared" si="223"/>
        <v>0</v>
      </c>
      <c r="Y632" s="140"/>
      <c r="Z632" s="141"/>
      <c r="AA632" s="139"/>
      <c r="AB632" s="120"/>
      <c r="AC632" s="139"/>
      <c r="AD632" s="166"/>
      <c r="AE632" s="243">
        <f t="shared" si="224"/>
        <v>0</v>
      </c>
      <c r="AF632" s="142"/>
      <c r="AG632" s="137"/>
      <c r="AH632" s="65"/>
      <c r="AI632" s="241" t="str">
        <f>IF(ISBLANK(AH632), "", VLOOKUP(AH632, Z!$A$2:$C$4127, 3, FALSE))</f>
        <v/>
      </c>
      <c r="AJ632" s="143"/>
      <c r="AK632" s="244">
        <f t="shared" si="225"/>
        <v>0</v>
      </c>
      <c r="AL632" s="232"/>
      <c r="AM632" s="242">
        <f t="shared" si="226"/>
        <v>0</v>
      </c>
      <c r="AN632" s="228">
        <f>15</f>
        <v>15</v>
      </c>
      <c r="AO632" s="228">
        <v>0.75</v>
      </c>
      <c r="AP632" s="242" t="str">
        <f t="shared" si="227"/>
        <v>-</v>
      </c>
      <c r="AQ632" s="242" t="str">
        <f t="shared" si="228"/>
        <v>-</v>
      </c>
      <c r="AR632" s="245" t="str" cm="1">
        <f t="array" ref="AR632">IF($AM$20="A",
IFERROR(INDEX($BZ$33:$CC$35, $BQ632,), "-"),
IFERROR(INDEX(($BZ$26:$CC$28,$BZ$29:$CC$31), $BQ632, , $BR632), "-"))</f>
        <v>-</v>
      </c>
      <c r="AS632" s="245"/>
      <c r="AT632" s="245"/>
      <c r="AU632" s="245"/>
      <c r="AV632" s="246" t="str" cm="1">
        <f t="array" ref="AV632">IF($AM$20="A",
IFERROR(INDEX($CE$33:$CE$35, $BQ632), "-"),
IFERROR(INDEX(($CE$26:$CE$28, $CE$29:$CE$31), $BQ632, , $BR632), "-"))</f>
        <v>-</v>
      </c>
      <c r="AW632" s="242" t="str">
        <f t="shared" si="229"/>
        <v>-</v>
      </c>
      <c r="AX632" s="242" t="str">
        <f t="shared" si="229"/>
        <v>-</v>
      </c>
      <c r="AY632" s="242" t="str">
        <f t="shared" si="229"/>
        <v>-</v>
      </c>
      <c r="AZ632" s="242" t="str">
        <f t="shared" si="229"/>
        <v>-</v>
      </c>
      <c r="BA632" s="242" t="str">
        <f t="shared" si="230"/>
        <v>-</v>
      </c>
      <c r="BB632" s="242" t="str">
        <f t="shared" si="230"/>
        <v>-</v>
      </c>
      <c r="BC632" s="242" t="str">
        <f t="shared" si="230"/>
        <v>-</v>
      </c>
      <c r="BD632" s="242" t="str">
        <f t="shared" si="230"/>
        <v>-</v>
      </c>
      <c r="BE632" s="242" t="str">
        <f t="shared" si="231"/>
        <v>-</v>
      </c>
      <c r="BF632" s="242" t="str">
        <f t="shared" si="231"/>
        <v>-</v>
      </c>
      <c r="BG632" s="242" t="str">
        <f t="shared" si="231"/>
        <v>-</v>
      </c>
      <c r="BH632" s="242" t="str">
        <f t="shared" si="231"/>
        <v>-</v>
      </c>
      <c r="BI632" s="242" t="str">
        <f t="shared" si="232"/>
        <v>-</v>
      </c>
      <c r="BJ632" s="242" t="str">
        <f t="shared" si="232"/>
        <v>-</v>
      </c>
      <c r="BK632" s="242" t="str">
        <f t="shared" si="232"/>
        <v>-</v>
      </c>
      <c r="BL632" s="242" t="str">
        <f t="shared" si="232"/>
        <v>-</v>
      </c>
      <c r="BM632" s="245" t="str" cm="1">
        <f t="array" ref="BM632">IFERROR(INDEX($CD$38:$CD$41, $BT632), "-")</f>
        <v>-</v>
      </c>
      <c r="BN632" s="242" t="str" cm="1">
        <f t="array" ref="BN632">IFERROR(INDEX($CD$38:$CD$41, $BS632), "-")</f>
        <v>-</v>
      </c>
      <c r="BO632" s="242">
        <f t="shared" si="233"/>
        <v>0</v>
      </c>
      <c r="BP632" s="242">
        <f t="shared" si="234"/>
        <v>0</v>
      </c>
      <c r="BQ632" s="247" t="str">
        <f t="shared" si="217"/>
        <v>-</v>
      </c>
      <c r="BR632" s="247" t="str">
        <f t="shared" si="218"/>
        <v>-</v>
      </c>
      <c r="BS632" s="247" t="str">
        <f t="shared" si="219"/>
        <v>-</v>
      </c>
      <c r="BT632" s="247" t="str">
        <f t="shared" si="220"/>
        <v>-</v>
      </c>
      <c r="BU632" s="247">
        <f t="shared" si="235"/>
        <v>0</v>
      </c>
      <c r="BV632" s="247" t="str">
        <f t="shared" si="236"/>
        <v>-</v>
      </c>
      <c r="BW632" s="232"/>
      <c r="CF632" s="232"/>
    </row>
    <row r="633" spans="1:84" ht="12.75" customHeight="1" x14ac:dyDescent="0.2">
      <c r="A633" s="240"/>
      <c r="B633" s="228">
        <v>610</v>
      </c>
      <c r="C633" s="137"/>
      <c r="D633" s="65"/>
      <c r="E633" s="241" t="str">
        <f>IF(ISBLANK(D633), "", VLOOKUP(D633, Z!$A$2:$C$4127, 3, FALSE))</f>
        <v/>
      </c>
      <c r="F633" s="138"/>
      <c r="G633" s="120"/>
      <c r="H633" s="120"/>
      <c r="I633" s="120"/>
      <c r="J633" s="120"/>
      <c r="K633" s="139"/>
      <c r="L633" s="168"/>
      <c r="M633" s="139"/>
      <c r="N633" s="139"/>
      <c r="O633" s="242">
        <f t="shared" si="216"/>
        <v>0</v>
      </c>
      <c r="P633" s="139"/>
      <c r="Q633" s="242">
        <f t="shared" si="221"/>
        <v>0</v>
      </c>
      <c r="R633" s="242" t="str">
        <f t="shared" si="222"/>
        <v>-</v>
      </c>
      <c r="S633" s="140"/>
      <c r="T633" s="141"/>
      <c r="U633" s="120"/>
      <c r="V633" s="139"/>
      <c r="W633" s="166"/>
      <c r="X633" s="243">
        <f t="shared" si="223"/>
        <v>0</v>
      </c>
      <c r="Y633" s="140"/>
      <c r="Z633" s="141"/>
      <c r="AA633" s="139"/>
      <c r="AB633" s="120"/>
      <c r="AC633" s="139"/>
      <c r="AD633" s="166"/>
      <c r="AE633" s="243">
        <f t="shared" si="224"/>
        <v>0</v>
      </c>
      <c r="AF633" s="142"/>
      <c r="AG633" s="137"/>
      <c r="AH633" s="65"/>
      <c r="AI633" s="241" t="str">
        <f>IF(ISBLANK(AH633), "", VLOOKUP(AH633, Z!$A$2:$C$4127, 3, FALSE))</f>
        <v/>
      </c>
      <c r="AJ633" s="143"/>
      <c r="AK633" s="244">
        <f t="shared" si="225"/>
        <v>0</v>
      </c>
      <c r="AL633" s="232"/>
      <c r="AM633" s="242">
        <f t="shared" si="226"/>
        <v>0</v>
      </c>
      <c r="AN633" s="228">
        <f>15</f>
        <v>15</v>
      </c>
      <c r="AO633" s="228">
        <v>0.75</v>
      </c>
      <c r="AP633" s="242" t="str">
        <f t="shared" si="227"/>
        <v>-</v>
      </c>
      <c r="AQ633" s="242" t="str">
        <f t="shared" si="228"/>
        <v>-</v>
      </c>
      <c r="AR633" s="245" t="str" cm="1">
        <f t="array" ref="AR633">IF($AM$20="A",
IFERROR(INDEX($BZ$33:$CC$35, $BQ633,), "-"),
IFERROR(INDEX(($BZ$26:$CC$28,$BZ$29:$CC$31), $BQ633, , $BR633), "-"))</f>
        <v>-</v>
      </c>
      <c r="AS633" s="245"/>
      <c r="AT633" s="245"/>
      <c r="AU633" s="245"/>
      <c r="AV633" s="246" t="str" cm="1">
        <f t="array" ref="AV633">IF($AM$20="A",
IFERROR(INDEX($CE$33:$CE$35, $BQ633), "-"),
IFERROR(INDEX(($CE$26:$CE$28, $CE$29:$CE$31), $BQ633, , $BR633), "-"))</f>
        <v>-</v>
      </c>
      <c r="AW633" s="242" t="str">
        <f t="shared" si="229"/>
        <v>-</v>
      </c>
      <c r="AX633" s="242" t="str">
        <f t="shared" si="229"/>
        <v>-</v>
      </c>
      <c r="AY633" s="242" t="str">
        <f t="shared" si="229"/>
        <v>-</v>
      </c>
      <c r="AZ633" s="242" t="str">
        <f t="shared" si="229"/>
        <v>-</v>
      </c>
      <c r="BA633" s="242" t="str">
        <f t="shared" si="230"/>
        <v>-</v>
      </c>
      <c r="BB633" s="242" t="str">
        <f t="shared" si="230"/>
        <v>-</v>
      </c>
      <c r="BC633" s="242" t="str">
        <f t="shared" si="230"/>
        <v>-</v>
      </c>
      <c r="BD633" s="242" t="str">
        <f t="shared" si="230"/>
        <v>-</v>
      </c>
      <c r="BE633" s="242" t="str">
        <f t="shared" si="231"/>
        <v>-</v>
      </c>
      <c r="BF633" s="242" t="str">
        <f t="shared" si="231"/>
        <v>-</v>
      </c>
      <c r="BG633" s="242" t="str">
        <f t="shared" si="231"/>
        <v>-</v>
      </c>
      <c r="BH633" s="242" t="str">
        <f t="shared" si="231"/>
        <v>-</v>
      </c>
      <c r="BI633" s="242" t="str">
        <f t="shared" si="232"/>
        <v>-</v>
      </c>
      <c r="BJ633" s="242" t="str">
        <f t="shared" si="232"/>
        <v>-</v>
      </c>
      <c r="BK633" s="242" t="str">
        <f t="shared" si="232"/>
        <v>-</v>
      </c>
      <c r="BL633" s="242" t="str">
        <f t="shared" si="232"/>
        <v>-</v>
      </c>
      <c r="BM633" s="245" t="str" cm="1">
        <f t="array" ref="BM633">IFERROR(INDEX($CD$38:$CD$41, $BT633), "-")</f>
        <v>-</v>
      </c>
      <c r="BN633" s="242" t="str" cm="1">
        <f t="array" ref="BN633">IFERROR(INDEX($CD$38:$CD$41, $BS633), "-")</f>
        <v>-</v>
      </c>
      <c r="BO633" s="242">
        <f t="shared" si="233"/>
        <v>0</v>
      </c>
      <c r="BP633" s="242">
        <f t="shared" si="234"/>
        <v>0</v>
      </c>
      <c r="BQ633" s="247" t="str">
        <f t="shared" si="217"/>
        <v>-</v>
      </c>
      <c r="BR633" s="247" t="str">
        <f t="shared" si="218"/>
        <v>-</v>
      </c>
      <c r="BS633" s="247" t="str">
        <f t="shared" si="219"/>
        <v>-</v>
      </c>
      <c r="BT633" s="247" t="str">
        <f t="shared" si="220"/>
        <v>-</v>
      </c>
      <c r="BU633" s="247">
        <f t="shared" si="235"/>
        <v>0</v>
      </c>
      <c r="BV633" s="247" t="str">
        <f t="shared" si="236"/>
        <v>-</v>
      </c>
      <c r="BW633" s="232"/>
      <c r="CF633" s="232"/>
    </row>
    <row r="634" spans="1:84" ht="12.75" customHeight="1" x14ac:dyDescent="0.2">
      <c r="A634" s="240"/>
      <c r="B634" s="228">
        <v>611</v>
      </c>
      <c r="C634" s="137"/>
      <c r="D634" s="65"/>
      <c r="E634" s="241" t="str">
        <f>IF(ISBLANK(D634), "", VLOOKUP(D634, Z!$A$2:$C$4127, 3, FALSE))</f>
        <v/>
      </c>
      <c r="F634" s="138"/>
      <c r="G634" s="120"/>
      <c r="H634" s="120"/>
      <c r="I634" s="120"/>
      <c r="J634" s="120"/>
      <c r="K634" s="139"/>
      <c r="L634" s="168"/>
      <c r="M634" s="139"/>
      <c r="N634" s="139"/>
      <c r="O634" s="242">
        <f t="shared" si="216"/>
        <v>0</v>
      </c>
      <c r="P634" s="139"/>
      <c r="Q634" s="242">
        <f t="shared" si="221"/>
        <v>0</v>
      </c>
      <c r="R634" s="242" t="str">
        <f t="shared" si="222"/>
        <v>-</v>
      </c>
      <c r="S634" s="140"/>
      <c r="T634" s="141"/>
      <c r="U634" s="120"/>
      <c r="V634" s="139"/>
      <c r="W634" s="166"/>
      <c r="X634" s="243">
        <f t="shared" si="223"/>
        <v>0</v>
      </c>
      <c r="Y634" s="140"/>
      <c r="Z634" s="141"/>
      <c r="AA634" s="139"/>
      <c r="AB634" s="120"/>
      <c r="AC634" s="139"/>
      <c r="AD634" s="166"/>
      <c r="AE634" s="243">
        <f t="shared" si="224"/>
        <v>0</v>
      </c>
      <c r="AF634" s="142"/>
      <c r="AG634" s="137"/>
      <c r="AH634" s="65"/>
      <c r="AI634" s="241" t="str">
        <f>IF(ISBLANK(AH634), "", VLOOKUP(AH634, Z!$A$2:$C$4127, 3, FALSE))</f>
        <v/>
      </c>
      <c r="AJ634" s="143"/>
      <c r="AK634" s="244">
        <f t="shared" si="225"/>
        <v>0</v>
      </c>
      <c r="AL634" s="232"/>
      <c r="AM634" s="242">
        <f t="shared" si="226"/>
        <v>0</v>
      </c>
      <c r="AN634" s="228">
        <f>15</f>
        <v>15</v>
      </c>
      <c r="AO634" s="228">
        <v>0.75</v>
      </c>
      <c r="AP634" s="242" t="str">
        <f t="shared" si="227"/>
        <v>-</v>
      </c>
      <c r="AQ634" s="242" t="str">
        <f t="shared" si="228"/>
        <v>-</v>
      </c>
      <c r="AR634" s="245" t="str" cm="1">
        <f t="array" ref="AR634">IF($AM$20="A",
IFERROR(INDEX($BZ$33:$CC$35, $BQ634,), "-"),
IFERROR(INDEX(($BZ$26:$CC$28,$BZ$29:$CC$31), $BQ634, , $BR634), "-"))</f>
        <v>-</v>
      </c>
      <c r="AS634" s="245"/>
      <c r="AT634" s="245"/>
      <c r="AU634" s="245"/>
      <c r="AV634" s="246" t="str" cm="1">
        <f t="array" ref="AV634">IF($AM$20="A",
IFERROR(INDEX($CE$33:$CE$35, $BQ634), "-"),
IFERROR(INDEX(($CE$26:$CE$28, $CE$29:$CE$31), $BQ634, , $BR634), "-"))</f>
        <v>-</v>
      </c>
      <c r="AW634" s="242" t="str">
        <f t="shared" si="229"/>
        <v>-</v>
      </c>
      <c r="AX634" s="242" t="str">
        <f t="shared" si="229"/>
        <v>-</v>
      </c>
      <c r="AY634" s="242" t="str">
        <f t="shared" si="229"/>
        <v>-</v>
      </c>
      <c r="AZ634" s="242" t="str">
        <f t="shared" si="229"/>
        <v>-</v>
      </c>
      <c r="BA634" s="242" t="str">
        <f t="shared" si="230"/>
        <v>-</v>
      </c>
      <c r="BB634" s="242" t="str">
        <f t="shared" si="230"/>
        <v>-</v>
      </c>
      <c r="BC634" s="242" t="str">
        <f t="shared" si="230"/>
        <v>-</v>
      </c>
      <c r="BD634" s="242" t="str">
        <f t="shared" si="230"/>
        <v>-</v>
      </c>
      <c r="BE634" s="242" t="str">
        <f t="shared" si="231"/>
        <v>-</v>
      </c>
      <c r="BF634" s="242" t="str">
        <f t="shared" si="231"/>
        <v>-</v>
      </c>
      <c r="BG634" s="242" t="str">
        <f t="shared" si="231"/>
        <v>-</v>
      </c>
      <c r="BH634" s="242" t="str">
        <f t="shared" si="231"/>
        <v>-</v>
      </c>
      <c r="BI634" s="242" t="str">
        <f t="shared" si="232"/>
        <v>-</v>
      </c>
      <c r="BJ634" s="242" t="str">
        <f t="shared" si="232"/>
        <v>-</v>
      </c>
      <c r="BK634" s="242" t="str">
        <f t="shared" si="232"/>
        <v>-</v>
      </c>
      <c r="BL634" s="242" t="str">
        <f t="shared" si="232"/>
        <v>-</v>
      </c>
      <c r="BM634" s="245" t="str" cm="1">
        <f t="array" ref="BM634">IFERROR(INDEX($CD$38:$CD$41, $BT634), "-")</f>
        <v>-</v>
      </c>
      <c r="BN634" s="242" t="str" cm="1">
        <f t="array" ref="BN634">IFERROR(INDEX($CD$38:$CD$41, $BS634), "-")</f>
        <v>-</v>
      </c>
      <c r="BO634" s="242">
        <f t="shared" si="233"/>
        <v>0</v>
      </c>
      <c r="BP634" s="242">
        <f t="shared" si="234"/>
        <v>0</v>
      </c>
      <c r="BQ634" s="247" t="str">
        <f t="shared" si="217"/>
        <v>-</v>
      </c>
      <c r="BR634" s="247" t="str">
        <f t="shared" si="218"/>
        <v>-</v>
      </c>
      <c r="BS634" s="247" t="str">
        <f t="shared" si="219"/>
        <v>-</v>
      </c>
      <c r="BT634" s="247" t="str">
        <f t="shared" si="220"/>
        <v>-</v>
      </c>
      <c r="BU634" s="247">
        <f t="shared" si="235"/>
        <v>0</v>
      </c>
      <c r="BV634" s="247" t="str">
        <f t="shared" si="236"/>
        <v>-</v>
      </c>
      <c r="BW634" s="232"/>
      <c r="CF634" s="232"/>
    </row>
    <row r="635" spans="1:84" ht="12.75" customHeight="1" x14ac:dyDescent="0.2">
      <c r="A635" s="240"/>
      <c r="B635" s="228">
        <v>612</v>
      </c>
      <c r="C635" s="137"/>
      <c r="D635" s="65"/>
      <c r="E635" s="241" t="str">
        <f>IF(ISBLANK(D635), "", VLOOKUP(D635, Z!$A$2:$C$4127, 3, FALSE))</f>
        <v/>
      </c>
      <c r="F635" s="138"/>
      <c r="G635" s="120"/>
      <c r="H635" s="120"/>
      <c r="I635" s="120"/>
      <c r="J635" s="120"/>
      <c r="K635" s="139"/>
      <c r="L635" s="168"/>
      <c r="M635" s="139"/>
      <c r="N635" s="139"/>
      <c r="O635" s="242">
        <f t="shared" si="216"/>
        <v>0</v>
      </c>
      <c r="P635" s="139"/>
      <c r="Q635" s="242">
        <f t="shared" si="221"/>
        <v>0</v>
      </c>
      <c r="R635" s="242" t="str">
        <f t="shared" si="222"/>
        <v>-</v>
      </c>
      <c r="S635" s="140"/>
      <c r="T635" s="141"/>
      <c r="U635" s="120"/>
      <c r="V635" s="139"/>
      <c r="W635" s="166"/>
      <c r="X635" s="243">
        <f t="shared" si="223"/>
        <v>0</v>
      </c>
      <c r="Y635" s="140"/>
      <c r="Z635" s="141"/>
      <c r="AA635" s="139"/>
      <c r="AB635" s="120"/>
      <c r="AC635" s="139"/>
      <c r="AD635" s="166"/>
      <c r="AE635" s="243">
        <f t="shared" si="224"/>
        <v>0</v>
      </c>
      <c r="AF635" s="142"/>
      <c r="AG635" s="137"/>
      <c r="AH635" s="65"/>
      <c r="AI635" s="241" t="str">
        <f>IF(ISBLANK(AH635), "", VLOOKUP(AH635, Z!$A$2:$C$4127, 3, FALSE))</f>
        <v/>
      </c>
      <c r="AJ635" s="143"/>
      <c r="AK635" s="244">
        <f t="shared" si="225"/>
        <v>0</v>
      </c>
      <c r="AL635" s="232"/>
      <c r="AM635" s="242">
        <f t="shared" si="226"/>
        <v>0</v>
      </c>
      <c r="AN635" s="228">
        <f>15</f>
        <v>15</v>
      </c>
      <c r="AO635" s="228">
        <v>0.75</v>
      </c>
      <c r="AP635" s="242" t="str">
        <f t="shared" si="227"/>
        <v>-</v>
      </c>
      <c r="AQ635" s="242" t="str">
        <f t="shared" si="228"/>
        <v>-</v>
      </c>
      <c r="AR635" s="245" t="str" cm="1">
        <f t="array" ref="AR635">IF($AM$20="A",
IFERROR(INDEX($BZ$33:$CC$35, $BQ635,), "-"),
IFERROR(INDEX(($BZ$26:$CC$28,$BZ$29:$CC$31), $BQ635, , $BR635), "-"))</f>
        <v>-</v>
      </c>
      <c r="AS635" s="245"/>
      <c r="AT635" s="245"/>
      <c r="AU635" s="245"/>
      <c r="AV635" s="246" t="str" cm="1">
        <f t="array" ref="AV635">IF($AM$20="A",
IFERROR(INDEX($CE$33:$CE$35, $BQ635), "-"),
IFERROR(INDEX(($CE$26:$CE$28, $CE$29:$CE$31), $BQ635, , $BR635), "-"))</f>
        <v>-</v>
      </c>
      <c r="AW635" s="242" t="str">
        <f t="shared" si="229"/>
        <v>-</v>
      </c>
      <c r="AX635" s="242" t="str">
        <f t="shared" si="229"/>
        <v>-</v>
      </c>
      <c r="AY635" s="242" t="str">
        <f t="shared" si="229"/>
        <v>-</v>
      </c>
      <c r="AZ635" s="242" t="str">
        <f t="shared" si="229"/>
        <v>-</v>
      </c>
      <c r="BA635" s="242" t="str">
        <f t="shared" si="230"/>
        <v>-</v>
      </c>
      <c r="BB635" s="242" t="str">
        <f t="shared" si="230"/>
        <v>-</v>
      </c>
      <c r="BC635" s="242" t="str">
        <f t="shared" si="230"/>
        <v>-</v>
      </c>
      <c r="BD635" s="242" t="str">
        <f t="shared" si="230"/>
        <v>-</v>
      </c>
      <c r="BE635" s="242" t="str">
        <f t="shared" si="231"/>
        <v>-</v>
      </c>
      <c r="BF635" s="242" t="str">
        <f t="shared" si="231"/>
        <v>-</v>
      </c>
      <c r="BG635" s="242" t="str">
        <f t="shared" si="231"/>
        <v>-</v>
      </c>
      <c r="BH635" s="242" t="str">
        <f t="shared" si="231"/>
        <v>-</v>
      </c>
      <c r="BI635" s="242" t="str">
        <f t="shared" si="232"/>
        <v>-</v>
      </c>
      <c r="BJ635" s="242" t="str">
        <f t="shared" si="232"/>
        <v>-</v>
      </c>
      <c r="BK635" s="242" t="str">
        <f t="shared" si="232"/>
        <v>-</v>
      </c>
      <c r="BL635" s="242" t="str">
        <f t="shared" si="232"/>
        <v>-</v>
      </c>
      <c r="BM635" s="245" t="str" cm="1">
        <f t="array" ref="BM635">IFERROR(INDEX($CD$38:$CD$41, $BT635), "-")</f>
        <v>-</v>
      </c>
      <c r="BN635" s="242" t="str" cm="1">
        <f t="array" ref="BN635">IFERROR(INDEX($CD$38:$CD$41, $BS635), "-")</f>
        <v>-</v>
      </c>
      <c r="BO635" s="242">
        <f t="shared" si="233"/>
        <v>0</v>
      </c>
      <c r="BP635" s="242">
        <f t="shared" si="234"/>
        <v>0</v>
      </c>
      <c r="BQ635" s="247" t="str">
        <f t="shared" si="217"/>
        <v>-</v>
      </c>
      <c r="BR635" s="247" t="str">
        <f t="shared" si="218"/>
        <v>-</v>
      </c>
      <c r="BS635" s="247" t="str">
        <f t="shared" si="219"/>
        <v>-</v>
      </c>
      <c r="BT635" s="247" t="str">
        <f t="shared" si="220"/>
        <v>-</v>
      </c>
      <c r="BU635" s="247">
        <f t="shared" si="235"/>
        <v>0</v>
      </c>
      <c r="BV635" s="247" t="str">
        <f t="shared" si="236"/>
        <v>-</v>
      </c>
      <c r="BW635" s="232"/>
      <c r="CF635" s="232"/>
    </row>
    <row r="636" spans="1:84" ht="12.75" customHeight="1" x14ac:dyDescent="0.2">
      <c r="A636" s="240"/>
      <c r="B636" s="228">
        <v>613</v>
      </c>
      <c r="C636" s="137"/>
      <c r="D636" s="65"/>
      <c r="E636" s="241" t="str">
        <f>IF(ISBLANK(D636), "", VLOOKUP(D636, Z!$A$2:$C$4127, 3, FALSE))</f>
        <v/>
      </c>
      <c r="F636" s="138"/>
      <c r="G636" s="120"/>
      <c r="H636" s="120"/>
      <c r="I636" s="120"/>
      <c r="J636" s="120"/>
      <c r="K636" s="139"/>
      <c r="L636" s="168"/>
      <c r="M636" s="139"/>
      <c r="N636" s="139"/>
      <c r="O636" s="242">
        <f t="shared" si="216"/>
        <v>0</v>
      </c>
      <c r="P636" s="139"/>
      <c r="Q636" s="242">
        <f t="shared" si="221"/>
        <v>0</v>
      </c>
      <c r="R636" s="242" t="str">
        <f t="shared" si="222"/>
        <v>-</v>
      </c>
      <c r="S636" s="140"/>
      <c r="T636" s="141"/>
      <c r="U636" s="120"/>
      <c r="V636" s="139"/>
      <c r="W636" s="166"/>
      <c r="X636" s="243">
        <f t="shared" si="223"/>
        <v>0</v>
      </c>
      <c r="Y636" s="140"/>
      <c r="Z636" s="141"/>
      <c r="AA636" s="139"/>
      <c r="AB636" s="120"/>
      <c r="AC636" s="139"/>
      <c r="AD636" s="166"/>
      <c r="AE636" s="243">
        <f t="shared" si="224"/>
        <v>0</v>
      </c>
      <c r="AF636" s="142"/>
      <c r="AG636" s="137"/>
      <c r="AH636" s="65"/>
      <c r="AI636" s="241" t="str">
        <f>IF(ISBLANK(AH636), "", VLOOKUP(AH636, Z!$A$2:$C$4127, 3, FALSE))</f>
        <v/>
      </c>
      <c r="AJ636" s="143"/>
      <c r="AK636" s="244">
        <f t="shared" si="225"/>
        <v>0</v>
      </c>
      <c r="AL636" s="232"/>
      <c r="AM636" s="242">
        <f t="shared" si="226"/>
        <v>0</v>
      </c>
      <c r="AN636" s="228">
        <f>15</f>
        <v>15</v>
      </c>
      <c r="AO636" s="228">
        <v>0.75</v>
      </c>
      <c r="AP636" s="242" t="str">
        <f t="shared" si="227"/>
        <v>-</v>
      </c>
      <c r="AQ636" s="242" t="str">
        <f t="shared" si="228"/>
        <v>-</v>
      </c>
      <c r="AR636" s="245" t="str" cm="1">
        <f t="array" ref="AR636">IF($AM$20="A",
IFERROR(INDEX($BZ$33:$CC$35, $BQ636,), "-"),
IFERROR(INDEX(($BZ$26:$CC$28,$BZ$29:$CC$31), $BQ636, , $BR636), "-"))</f>
        <v>-</v>
      </c>
      <c r="AS636" s="245"/>
      <c r="AT636" s="245"/>
      <c r="AU636" s="245"/>
      <c r="AV636" s="246" t="str" cm="1">
        <f t="array" ref="AV636">IF($AM$20="A",
IFERROR(INDEX($CE$33:$CE$35, $BQ636), "-"),
IFERROR(INDEX(($CE$26:$CE$28, $CE$29:$CE$31), $BQ636, , $BR636), "-"))</f>
        <v>-</v>
      </c>
      <c r="AW636" s="242" t="str">
        <f t="shared" si="229"/>
        <v>-</v>
      </c>
      <c r="AX636" s="242" t="str">
        <f t="shared" si="229"/>
        <v>-</v>
      </c>
      <c r="AY636" s="242" t="str">
        <f t="shared" si="229"/>
        <v>-</v>
      </c>
      <c r="AZ636" s="242" t="str">
        <f t="shared" si="229"/>
        <v>-</v>
      </c>
      <c r="BA636" s="242" t="str">
        <f t="shared" si="230"/>
        <v>-</v>
      </c>
      <c r="BB636" s="242" t="str">
        <f t="shared" si="230"/>
        <v>-</v>
      </c>
      <c r="BC636" s="242" t="str">
        <f t="shared" si="230"/>
        <v>-</v>
      </c>
      <c r="BD636" s="242" t="str">
        <f t="shared" si="230"/>
        <v>-</v>
      </c>
      <c r="BE636" s="242" t="str">
        <f t="shared" si="231"/>
        <v>-</v>
      </c>
      <c r="BF636" s="242" t="str">
        <f t="shared" si="231"/>
        <v>-</v>
      </c>
      <c r="BG636" s="242" t="str">
        <f t="shared" si="231"/>
        <v>-</v>
      </c>
      <c r="BH636" s="242" t="str">
        <f t="shared" si="231"/>
        <v>-</v>
      </c>
      <c r="BI636" s="242" t="str">
        <f t="shared" si="232"/>
        <v>-</v>
      </c>
      <c r="BJ636" s="242" t="str">
        <f t="shared" si="232"/>
        <v>-</v>
      </c>
      <c r="BK636" s="242" t="str">
        <f t="shared" si="232"/>
        <v>-</v>
      </c>
      <c r="BL636" s="242" t="str">
        <f t="shared" si="232"/>
        <v>-</v>
      </c>
      <c r="BM636" s="245" t="str" cm="1">
        <f t="array" ref="BM636">IFERROR(INDEX($CD$38:$CD$41, $BT636), "-")</f>
        <v>-</v>
      </c>
      <c r="BN636" s="242" t="str" cm="1">
        <f t="array" ref="BN636">IFERROR(INDEX($CD$38:$CD$41, $BS636), "-")</f>
        <v>-</v>
      </c>
      <c r="BO636" s="242">
        <f t="shared" si="233"/>
        <v>0</v>
      </c>
      <c r="BP636" s="242">
        <f t="shared" si="234"/>
        <v>0</v>
      </c>
      <c r="BQ636" s="247" t="str">
        <f t="shared" si="217"/>
        <v>-</v>
      </c>
      <c r="BR636" s="247" t="str">
        <f t="shared" si="218"/>
        <v>-</v>
      </c>
      <c r="BS636" s="247" t="str">
        <f t="shared" si="219"/>
        <v>-</v>
      </c>
      <c r="BT636" s="247" t="str">
        <f t="shared" si="220"/>
        <v>-</v>
      </c>
      <c r="BU636" s="247">
        <f t="shared" si="235"/>
        <v>0</v>
      </c>
      <c r="BV636" s="247" t="str">
        <f t="shared" si="236"/>
        <v>-</v>
      </c>
      <c r="BW636" s="232"/>
      <c r="CF636" s="232"/>
    </row>
    <row r="637" spans="1:84" ht="12.75" customHeight="1" x14ac:dyDescent="0.2">
      <c r="A637" s="240"/>
      <c r="B637" s="228">
        <v>614</v>
      </c>
      <c r="C637" s="137"/>
      <c r="D637" s="65"/>
      <c r="E637" s="241" t="str">
        <f>IF(ISBLANK(D637), "", VLOOKUP(D637, Z!$A$2:$C$4127, 3, FALSE))</f>
        <v/>
      </c>
      <c r="F637" s="138"/>
      <c r="G637" s="120"/>
      <c r="H637" s="120"/>
      <c r="I637" s="120"/>
      <c r="J637" s="120"/>
      <c r="K637" s="139"/>
      <c r="L637" s="168"/>
      <c r="M637" s="139"/>
      <c r="N637" s="139"/>
      <c r="O637" s="242">
        <f t="shared" si="216"/>
        <v>0</v>
      </c>
      <c r="P637" s="139"/>
      <c r="Q637" s="242">
        <f t="shared" si="221"/>
        <v>0</v>
      </c>
      <c r="R637" s="242" t="str">
        <f t="shared" si="222"/>
        <v>-</v>
      </c>
      <c r="S637" s="140"/>
      <c r="T637" s="141"/>
      <c r="U637" s="120"/>
      <c r="V637" s="139"/>
      <c r="W637" s="166"/>
      <c r="X637" s="243">
        <f t="shared" si="223"/>
        <v>0</v>
      </c>
      <c r="Y637" s="140"/>
      <c r="Z637" s="141"/>
      <c r="AA637" s="139"/>
      <c r="AB637" s="120"/>
      <c r="AC637" s="139"/>
      <c r="AD637" s="166"/>
      <c r="AE637" s="243">
        <f t="shared" si="224"/>
        <v>0</v>
      </c>
      <c r="AF637" s="142"/>
      <c r="AG637" s="137"/>
      <c r="AH637" s="65"/>
      <c r="AI637" s="241" t="str">
        <f>IF(ISBLANK(AH637), "", VLOOKUP(AH637, Z!$A$2:$C$4127, 3, FALSE))</f>
        <v/>
      </c>
      <c r="AJ637" s="143"/>
      <c r="AK637" s="244">
        <f t="shared" si="225"/>
        <v>0</v>
      </c>
      <c r="AL637" s="232"/>
      <c r="AM637" s="242">
        <f t="shared" si="226"/>
        <v>0</v>
      </c>
      <c r="AN637" s="228">
        <f>15</f>
        <v>15</v>
      </c>
      <c r="AO637" s="228">
        <v>0.75</v>
      </c>
      <c r="AP637" s="242" t="str">
        <f t="shared" si="227"/>
        <v>-</v>
      </c>
      <c r="AQ637" s="242" t="str">
        <f t="shared" si="228"/>
        <v>-</v>
      </c>
      <c r="AR637" s="245" t="str" cm="1">
        <f t="array" ref="AR637">IF($AM$20="A",
IFERROR(INDEX($BZ$33:$CC$35, $BQ637,), "-"),
IFERROR(INDEX(($BZ$26:$CC$28,$BZ$29:$CC$31), $BQ637, , $BR637), "-"))</f>
        <v>-</v>
      </c>
      <c r="AS637" s="245"/>
      <c r="AT637" s="245"/>
      <c r="AU637" s="245"/>
      <c r="AV637" s="246" t="str" cm="1">
        <f t="array" ref="AV637">IF($AM$20="A",
IFERROR(INDEX($CE$33:$CE$35, $BQ637), "-"),
IFERROR(INDEX(($CE$26:$CE$28, $CE$29:$CE$31), $BQ637, , $BR637), "-"))</f>
        <v>-</v>
      </c>
      <c r="AW637" s="242" t="str">
        <f t="shared" si="229"/>
        <v>-</v>
      </c>
      <c r="AX637" s="242" t="str">
        <f t="shared" si="229"/>
        <v>-</v>
      </c>
      <c r="AY637" s="242" t="str">
        <f t="shared" si="229"/>
        <v>-</v>
      </c>
      <c r="AZ637" s="242" t="str">
        <f t="shared" si="229"/>
        <v>-</v>
      </c>
      <c r="BA637" s="242" t="str">
        <f t="shared" si="230"/>
        <v>-</v>
      </c>
      <c r="BB637" s="242" t="str">
        <f t="shared" si="230"/>
        <v>-</v>
      </c>
      <c r="BC637" s="242" t="str">
        <f t="shared" si="230"/>
        <v>-</v>
      </c>
      <c r="BD637" s="242" t="str">
        <f t="shared" si="230"/>
        <v>-</v>
      </c>
      <c r="BE637" s="242" t="str">
        <f t="shared" si="231"/>
        <v>-</v>
      </c>
      <c r="BF637" s="242" t="str">
        <f t="shared" si="231"/>
        <v>-</v>
      </c>
      <c r="BG637" s="242" t="str">
        <f t="shared" si="231"/>
        <v>-</v>
      </c>
      <c r="BH637" s="242" t="str">
        <f t="shared" si="231"/>
        <v>-</v>
      </c>
      <c r="BI637" s="242" t="str">
        <f t="shared" si="232"/>
        <v>-</v>
      </c>
      <c r="BJ637" s="242" t="str">
        <f t="shared" si="232"/>
        <v>-</v>
      </c>
      <c r="BK637" s="242" t="str">
        <f t="shared" si="232"/>
        <v>-</v>
      </c>
      <c r="BL637" s="242" t="str">
        <f t="shared" si="232"/>
        <v>-</v>
      </c>
      <c r="BM637" s="245" t="str" cm="1">
        <f t="array" ref="BM637">IFERROR(INDEX($CD$38:$CD$41, $BT637), "-")</f>
        <v>-</v>
      </c>
      <c r="BN637" s="242" t="str" cm="1">
        <f t="array" ref="BN637">IFERROR(INDEX($CD$38:$CD$41, $BS637), "-")</f>
        <v>-</v>
      </c>
      <c r="BO637" s="242">
        <f t="shared" si="233"/>
        <v>0</v>
      </c>
      <c r="BP637" s="242">
        <f t="shared" si="234"/>
        <v>0</v>
      </c>
      <c r="BQ637" s="247" t="str">
        <f t="shared" si="217"/>
        <v>-</v>
      </c>
      <c r="BR637" s="247" t="str">
        <f t="shared" si="218"/>
        <v>-</v>
      </c>
      <c r="BS637" s="247" t="str">
        <f t="shared" si="219"/>
        <v>-</v>
      </c>
      <c r="BT637" s="247" t="str">
        <f t="shared" si="220"/>
        <v>-</v>
      </c>
      <c r="BU637" s="247">
        <f t="shared" si="235"/>
        <v>0</v>
      </c>
      <c r="BV637" s="247" t="str">
        <f t="shared" si="236"/>
        <v>-</v>
      </c>
      <c r="BW637" s="232"/>
      <c r="CF637" s="232"/>
    </row>
    <row r="638" spans="1:84" ht="12.75" customHeight="1" x14ac:dyDescent="0.2">
      <c r="A638" s="240"/>
      <c r="B638" s="228">
        <v>615</v>
      </c>
      <c r="C638" s="137"/>
      <c r="D638" s="65"/>
      <c r="E638" s="241" t="str">
        <f>IF(ISBLANK(D638), "", VLOOKUP(D638, Z!$A$2:$C$4127, 3, FALSE))</f>
        <v/>
      </c>
      <c r="F638" s="138"/>
      <c r="G638" s="120"/>
      <c r="H638" s="120"/>
      <c r="I638" s="120"/>
      <c r="J638" s="120"/>
      <c r="K638" s="139"/>
      <c r="L638" s="168"/>
      <c r="M638" s="139"/>
      <c r="N638" s="139"/>
      <c r="O638" s="242">
        <f t="shared" si="216"/>
        <v>0</v>
      </c>
      <c r="P638" s="139"/>
      <c r="Q638" s="242">
        <f t="shared" si="221"/>
        <v>0</v>
      </c>
      <c r="R638" s="242" t="str">
        <f t="shared" si="222"/>
        <v>-</v>
      </c>
      <c r="S638" s="140"/>
      <c r="T638" s="141"/>
      <c r="U638" s="120"/>
      <c r="V638" s="139"/>
      <c r="W638" s="166"/>
      <c r="X638" s="243">
        <f t="shared" si="223"/>
        <v>0</v>
      </c>
      <c r="Y638" s="140"/>
      <c r="Z638" s="141"/>
      <c r="AA638" s="139"/>
      <c r="AB638" s="120"/>
      <c r="AC638" s="139"/>
      <c r="AD638" s="166"/>
      <c r="AE638" s="243">
        <f t="shared" si="224"/>
        <v>0</v>
      </c>
      <c r="AF638" s="142"/>
      <c r="AG638" s="137"/>
      <c r="AH638" s="65"/>
      <c r="AI638" s="241" t="str">
        <f>IF(ISBLANK(AH638), "", VLOOKUP(AH638, Z!$A$2:$C$4127, 3, FALSE))</f>
        <v/>
      </c>
      <c r="AJ638" s="143"/>
      <c r="AK638" s="244">
        <f t="shared" si="225"/>
        <v>0</v>
      </c>
      <c r="AL638" s="232"/>
      <c r="AM638" s="242">
        <f t="shared" si="226"/>
        <v>0</v>
      </c>
      <c r="AN638" s="228">
        <f>15</f>
        <v>15</v>
      </c>
      <c r="AO638" s="228">
        <v>0.75</v>
      </c>
      <c r="AP638" s="242" t="str">
        <f t="shared" si="227"/>
        <v>-</v>
      </c>
      <c r="AQ638" s="242" t="str">
        <f t="shared" si="228"/>
        <v>-</v>
      </c>
      <c r="AR638" s="245" t="str" cm="1">
        <f t="array" ref="AR638">IF($AM$20="A",
IFERROR(INDEX($BZ$33:$CC$35, $BQ638,), "-"),
IFERROR(INDEX(($BZ$26:$CC$28,$BZ$29:$CC$31), $BQ638, , $BR638), "-"))</f>
        <v>-</v>
      </c>
      <c r="AS638" s="245"/>
      <c r="AT638" s="245"/>
      <c r="AU638" s="245"/>
      <c r="AV638" s="246" t="str" cm="1">
        <f t="array" ref="AV638">IF($AM$20="A",
IFERROR(INDEX($CE$33:$CE$35, $BQ638), "-"),
IFERROR(INDEX(($CE$26:$CE$28, $CE$29:$CE$31), $BQ638, , $BR638), "-"))</f>
        <v>-</v>
      </c>
      <c r="AW638" s="242" t="str">
        <f t="shared" si="229"/>
        <v>-</v>
      </c>
      <c r="AX638" s="242" t="str">
        <f t="shared" si="229"/>
        <v>-</v>
      </c>
      <c r="AY638" s="242" t="str">
        <f t="shared" si="229"/>
        <v>-</v>
      </c>
      <c r="AZ638" s="242" t="str">
        <f t="shared" si="229"/>
        <v>-</v>
      </c>
      <c r="BA638" s="242" t="str">
        <f t="shared" si="230"/>
        <v>-</v>
      </c>
      <c r="BB638" s="242" t="str">
        <f t="shared" si="230"/>
        <v>-</v>
      </c>
      <c r="BC638" s="242" t="str">
        <f t="shared" si="230"/>
        <v>-</v>
      </c>
      <c r="BD638" s="242" t="str">
        <f t="shared" si="230"/>
        <v>-</v>
      </c>
      <c r="BE638" s="242" t="str">
        <f t="shared" si="231"/>
        <v>-</v>
      </c>
      <c r="BF638" s="242" t="str">
        <f t="shared" si="231"/>
        <v>-</v>
      </c>
      <c r="BG638" s="242" t="str">
        <f t="shared" si="231"/>
        <v>-</v>
      </c>
      <c r="BH638" s="242" t="str">
        <f t="shared" si="231"/>
        <v>-</v>
      </c>
      <c r="BI638" s="242" t="str">
        <f t="shared" si="232"/>
        <v>-</v>
      </c>
      <c r="BJ638" s="242" t="str">
        <f t="shared" si="232"/>
        <v>-</v>
      </c>
      <c r="BK638" s="242" t="str">
        <f t="shared" si="232"/>
        <v>-</v>
      </c>
      <c r="BL638" s="242" t="str">
        <f t="shared" si="232"/>
        <v>-</v>
      </c>
      <c r="BM638" s="245" t="str" cm="1">
        <f t="array" ref="BM638">IFERROR(INDEX($CD$38:$CD$41, $BT638), "-")</f>
        <v>-</v>
      </c>
      <c r="BN638" s="242" t="str" cm="1">
        <f t="array" ref="BN638">IFERROR(INDEX($CD$38:$CD$41, $BS638), "-")</f>
        <v>-</v>
      </c>
      <c r="BO638" s="242">
        <f t="shared" si="233"/>
        <v>0</v>
      </c>
      <c r="BP638" s="242">
        <f t="shared" si="234"/>
        <v>0</v>
      </c>
      <c r="BQ638" s="247" t="str">
        <f t="shared" si="217"/>
        <v>-</v>
      </c>
      <c r="BR638" s="247" t="str">
        <f t="shared" si="218"/>
        <v>-</v>
      </c>
      <c r="BS638" s="247" t="str">
        <f t="shared" si="219"/>
        <v>-</v>
      </c>
      <c r="BT638" s="247" t="str">
        <f t="shared" si="220"/>
        <v>-</v>
      </c>
      <c r="BU638" s="247">
        <f t="shared" si="235"/>
        <v>0</v>
      </c>
      <c r="BV638" s="247" t="str">
        <f t="shared" si="236"/>
        <v>-</v>
      </c>
      <c r="BW638" s="232"/>
      <c r="CF638" s="232"/>
    </row>
    <row r="639" spans="1:84" ht="12.75" customHeight="1" x14ac:dyDescent="0.2">
      <c r="A639" s="240"/>
      <c r="B639" s="228">
        <v>616</v>
      </c>
      <c r="C639" s="137"/>
      <c r="D639" s="65"/>
      <c r="E639" s="241" t="str">
        <f>IF(ISBLANK(D639), "", VLOOKUP(D639, Z!$A$2:$C$4127, 3, FALSE))</f>
        <v/>
      </c>
      <c r="F639" s="138"/>
      <c r="G639" s="120"/>
      <c r="H639" s="120"/>
      <c r="I639" s="120"/>
      <c r="J639" s="120"/>
      <c r="K639" s="139"/>
      <c r="L639" s="168"/>
      <c r="M639" s="139"/>
      <c r="N639" s="139"/>
      <c r="O639" s="242">
        <f t="shared" si="216"/>
        <v>0</v>
      </c>
      <c r="P639" s="139"/>
      <c r="Q639" s="242">
        <f t="shared" si="221"/>
        <v>0</v>
      </c>
      <c r="R639" s="242" t="str">
        <f t="shared" si="222"/>
        <v>-</v>
      </c>
      <c r="S639" s="140"/>
      <c r="T639" s="141"/>
      <c r="U639" s="120"/>
      <c r="V639" s="139"/>
      <c r="W639" s="166"/>
      <c r="X639" s="243">
        <f t="shared" si="223"/>
        <v>0</v>
      </c>
      <c r="Y639" s="140"/>
      <c r="Z639" s="141"/>
      <c r="AA639" s="139"/>
      <c r="AB639" s="120"/>
      <c r="AC639" s="139"/>
      <c r="AD639" s="166"/>
      <c r="AE639" s="243">
        <f t="shared" si="224"/>
        <v>0</v>
      </c>
      <c r="AF639" s="142"/>
      <c r="AG639" s="137"/>
      <c r="AH639" s="65"/>
      <c r="AI639" s="241" t="str">
        <f>IF(ISBLANK(AH639), "", VLOOKUP(AH639, Z!$A$2:$C$4127, 3, FALSE))</f>
        <v/>
      </c>
      <c r="AJ639" s="143"/>
      <c r="AK639" s="244">
        <f t="shared" si="225"/>
        <v>0</v>
      </c>
      <c r="AL639" s="232"/>
      <c r="AM639" s="242">
        <f t="shared" si="226"/>
        <v>0</v>
      </c>
      <c r="AN639" s="228">
        <f>15</f>
        <v>15</v>
      </c>
      <c r="AO639" s="228">
        <v>0.75</v>
      </c>
      <c r="AP639" s="242" t="str">
        <f t="shared" si="227"/>
        <v>-</v>
      </c>
      <c r="AQ639" s="242" t="str">
        <f t="shared" si="228"/>
        <v>-</v>
      </c>
      <c r="AR639" s="245" t="str" cm="1">
        <f t="array" ref="AR639">IF($AM$20="A",
IFERROR(INDEX($BZ$33:$CC$35, $BQ639,), "-"),
IFERROR(INDEX(($BZ$26:$CC$28,$BZ$29:$CC$31), $BQ639, , $BR639), "-"))</f>
        <v>-</v>
      </c>
      <c r="AS639" s="245"/>
      <c r="AT639" s="245"/>
      <c r="AU639" s="245"/>
      <c r="AV639" s="246" t="str" cm="1">
        <f t="array" ref="AV639">IF($AM$20="A",
IFERROR(INDEX($CE$33:$CE$35, $BQ639), "-"),
IFERROR(INDEX(($CE$26:$CE$28, $CE$29:$CE$31), $BQ639, , $BR639), "-"))</f>
        <v>-</v>
      </c>
      <c r="AW639" s="242" t="str">
        <f t="shared" si="229"/>
        <v>-</v>
      </c>
      <c r="AX639" s="242" t="str">
        <f t="shared" si="229"/>
        <v>-</v>
      </c>
      <c r="AY639" s="242" t="str">
        <f t="shared" si="229"/>
        <v>-</v>
      </c>
      <c r="AZ639" s="242" t="str">
        <f t="shared" si="229"/>
        <v>-</v>
      </c>
      <c r="BA639" s="242" t="str">
        <f t="shared" si="230"/>
        <v>-</v>
      </c>
      <c r="BB639" s="242" t="str">
        <f t="shared" si="230"/>
        <v>-</v>
      </c>
      <c r="BC639" s="242" t="str">
        <f t="shared" si="230"/>
        <v>-</v>
      </c>
      <c r="BD639" s="242" t="str">
        <f t="shared" si="230"/>
        <v>-</v>
      </c>
      <c r="BE639" s="242" t="str">
        <f t="shared" si="231"/>
        <v>-</v>
      </c>
      <c r="BF639" s="242" t="str">
        <f t="shared" si="231"/>
        <v>-</v>
      </c>
      <c r="BG639" s="242" t="str">
        <f t="shared" si="231"/>
        <v>-</v>
      </c>
      <c r="BH639" s="242" t="str">
        <f t="shared" si="231"/>
        <v>-</v>
      </c>
      <c r="BI639" s="242" t="str">
        <f t="shared" si="232"/>
        <v>-</v>
      </c>
      <c r="BJ639" s="242" t="str">
        <f t="shared" si="232"/>
        <v>-</v>
      </c>
      <c r="BK639" s="242" t="str">
        <f t="shared" si="232"/>
        <v>-</v>
      </c>
      <c r="BL639" s="242" t="str">
        <f t="shared" si="232"/>
        <v>-</v>
      </c>
      <c r="BM639" s="245" t="str" cm="1">
        <f t="array" ref="BM639">IFERROR(INDEX($CD$38:$CD$41, $BT639), "-")</f>
        <v>-</v>
      </c>
      <c r="BN639" s="242" t="str" cm="1">
        <f t="array" ref="BN639">IFERROR(INDEX($CD$38:$CD$41, $BS639), "-")</f>
        <v>-</v>
      </c>
      <c r="BO639" s="242">
        <f t="shared" si="233"/>
        <v>0</v>
      </c>
      <c r="BP639" s="242">
        <f t="shared" si="234"/>
        <v>0</v>
      </c>
      <c r="BQ639" s="247" t="str">
        <f t="shared" si="217"/>
        <v>-</v>
      </c>
      <c r="BR639" s="247" t="str">
        <f t="shared" si="218"/>
        <v>-</v>
      </c>
      <c r="BS639" s="247" t="str">
        <f t="shared" si="219"/>
        <v>-</v>
      </c>
      <c r="BT639" s="247" t="str">
        <f t="shared" si="220"/>
        <v>-</v>
      </c>
      <c r="BU639" s="247">
        <f t="shared" si="235"/>
        <v>0</v>
      </c>
      <c r="BV639" s="247" t="str">
        <f t="shared" si="236"/>
        <v>-</v>
      </c>
      <c r="BW639" s="232"/>
      <c r="CF639" s="232"/>
    </row>
    <row r="640" spans="1:84" ht="12.75" customHeight="1" x14ac:dyDescent="0.2">
      <c r="A640" s="240"/>
      <c r="B640" s="228">
        <v>617</v>
      </c>
      <c r="C640" s="137"/>
      <c r="D640" s="65"/>
      <c r="E640" s="241" t="str">
        <f>IF(ISBLANK(D640), "", VLOOKUP(D640, Z!$A$2:$C$4127, 3, FALSE))</f>
        <v/>
      </c>
      <c r="F640" s="138"/>
      <c r="G640" s="120"/>
      <c r="H640" s="120"/>
      <c r="I640" s="120"/>
      <c r="J640" s="120"/>
      <c r="K640" s="139"/>
      <c r="L640" s="168"/>
      <c r="M640" s="139"/>
      <c r="N640" s="139"/>
      <c r="O640" s="242">
        <f t="shared" si="216"/>
        <v>0</v>
      </c>
      <c r="P640" s="139"/>
      <c r="Q640" s="242">
        <f t="shared" si="221"/>
        <v>0</v>
      </c>
      <c r="R640" s="242" t="str">
        <f t="shared" si="222"/>
        <v>-</v>
      </c>
      <c r="S640" s="140"/>
      <c r="T640" s="141"/>
      <c r="U640" s="120"/>
      <c r="V640" s="139"/>
      <c r="W640" s="166"/>
      <c r="X640" s="243">
        <f t="shared" si="223"/>
        <v>0</v>
      </c>
      <c r="Y640" s="140"/>
      <c r="Z640" s="141"/>
      <c r="AA640" s="139"/>
      <c r="AB640" s="120"/>
      <c r="AC640" s="139"/>
      <c r="AD640" s="166"/>
      <c r="AE640" s="243">
        <f t="shared" si="224"/>
        <v>0</v>
      </c>
      <c r="AF640" s="142"/>
      <c r="AG640" s="137"/>
      <c r="AH640" s="65"/>
      <c r="AI640" s="241" t="str">
        <f>IF(ISBLANK(AH640), "", VLOOKUP(AH640, Z!$A$2:$C$4127, 3, FALSE))</f>
        <v/>
      </c>
      <c r="AJ640" s="143"/>
      <c r="AK640" s="244">
        <f t="shared" si="225"/>
        <v>0</v>
      </c>
      <c r="AL640" s="232"/>
      <c r="AM640" s="242">
        <f t="shared" si="226"/>
        <v>0</v>
      </c>
      <c r="AN640" s="228">
        <f>15</f>
        <v>15</v>
      </c>
      <c r="AO640" s="228">
        <v>0.75</v>
      </c>
      <c r="AP640" s="242" t="str">
        <f t="shared" si="227"/>
        <v>-</v>
      </c>
      <c r="AQ640" s="242" t="str">
        <f t="shared" si="228"/>
        <v>-</v>
      </c>
      <c r="AR640" s="245" t="str" cm="1">
        <f t="array" ref="AR640">IF($AM$20="A",
IFERROR(INDEX($BZ$33:$CC$35, $BQ640,), "-"),
IFERROR(INDEX(($BZ$26:$CC$28,$BZ$29:$CC$31), $BQ640, , $BR640), "-"))</f>
        <v>-</v>
      </c>
      <c r="AS640" s="245"/>
      <c r="AT640" s="245"/>
      <c r="AU640" s="245"/>
      <c r="AV640" s="246" t="str" cm="1">
        <f t="array" ref="AV640">IF($AM$20="A",
IFERROR(INDEX($CE$33:$CE$35, $BQ640), "-"),
IFERROR(INDEX(($CE$26:$CE$28, $CE$29:$CE$31), $BQ640, , $BR640), "-"))</f>
        <v>-</v>
      </c>
      <c r="AW640" s="242" t="str">
        <f t="shared" si="229"/>
        <v>-</v>
      </c>
      <c r="AX640" s="242" t="str">
        <f t="shared" si="229"/>
        <v>-</v>
      </c>
      <c r="AY640" s="242" t="str">
        <f t="shared" si="229"/>
        <v>-</v>
      </c>
      <c r="AZ640" s="242" t="str">
        <f t="shared" si="229"/>
        <v>-</v>
      </c>
      <c r="BA640" s="242" t="str">
        <f t="shared" si="230"/>
        <v>-</v>
      </c>
      <c r="BB640" s="242" t="str">
        <f t="shared" si="230"/>
        <v>-</v>
      </c>
      <c r="BC640" s="242" t="str">
        <f t="shared" si="230"/>
        <v>-</v>
      </c>
      <c r="BD640" s="242" t="str">
        <f t="shared" si="230"/>
        <v>-</v>
      </c>
      <c r="BE640" s="242" t="str">
        <f t="shared" si="231"/>
        <v>-</v>
      </c>
      <c r="BF640" s="242" t="str">
        <f t="shared" si="231"/>
        <v>-</v>
      </c>
      <c r="BG640" s="242" t="str">
        <f t="shared" si="231"/>
        <v>-</v>
      </c>
      <c r="BH640" s="242" t="str">
        <f t="shared" si="231"/>
        <v>-</v>
      </c>
      <c r="BI640" s="242" t="str">
        <f t="shared" si="232"/>
        <v>-</v>
      </c>
      <c r="BJ640" s="242" t="str">
        <f t="shared" si="232"/>
        <v>-</v>
      </c>
      <c r="BK640" s="242" t="str">
        <f t="shared" si="232"/>
        <v>-</v>
      </c>
      <c r="BL640" s="242" t="str">
        <f t="shared" si="232"/>
        <v>-</v>
      </c>
      <c r="BM640" s="245" t="str" cm="1">
        <f t="array" ref="BM640">IFERROR(INDEX($CD$38:$CD$41, $BT640), "-")</f>
        <v>-</v>
      </c>
      <c r="BN640" s="242" t="str" cm="1">
        <f t="array" ref="BN640">IFERROR(INDEX($CD$38:$CD$41, $BS640), "-")</f>
        <v>-</v>
      </c>
      <c r="BO640" s="242">
        <f t="shared" si="233"/>
        <v>0</v>
      </c>
      <c r="BP640" s="242">
        <f t="shared" si="234"/>
        <v>0</v>
      </c>
      <c r="BQ640" s="247" t="str">
        <f t="shared" si="217"/>
        <v>-</v>
      </c>
      <c r="BR640" s="247" t="str">
        <f t="shared" si="218"/>
        <v>-</v>
      </c>
      <c r="BS640" s="247" t="str">
        <f t="shared" si="219"/>
        <v>-</v>
      </c>
      <c r="BT640" s="247" t="str">
        <f t="shared" si="220"/>
        <v>-</v>
      </c>
      <c r="BU640" s="247">
        <f t="shared" si="235"/>
        <v>0</v>
      </c>
      <c r="BV640" s="247" t="str">
        <f t="shared" si="236"/>
        <v>-</v>
      </c>
      <c r="BW640" s="232"/>
      <c r="CF640" s="232"/>
    </row>
    <row r="641" spans="1:84" ht="12.75" customHeight="1" x14ac:dyDescent="0.2">
      <c r="A641" s="240"/>
      <c r="B641" s="228">
        <v>618</v>
      </c>
      <c r="C641" s="137"/>
      <c r="D641" s="65"/>
      <c r="E641" s="241" t="str">
        <f>IF(ISBLANK(D641), "", VLOOKUP(D641, Z!$A$2:$C$4127, 3, FALSE))</f>
        <v/>
      </c>
      <c r="F641" s="138"/>
      <c r="G641" s="120"/>
      <c r="H641" s="120"/>
      <c r="I641" s="120"/>
      <c r="J641" s="120"/>
      <c r="K641" s="139"/>
      <c r="L641" s="168"/>
      <c r="M641" s="139"/>
      <c r="N641" s="139"/>
      <c r="O641" s="242">
        <f t="shared" si="216"/>
        <v>0</v>
      </c>
      <c r="P641" s="139"/>
      <c r="Q641" s="242">
        <f t="shared" si="221"/>
        <v>0</v>
      </c>
      <c r="R641" s="242" t="str">
        <f t="shared" si="222"/>
        <v>-</v>
      </c>
      <c r="S641" s="140"/>
      <c r="T641" s="141"/>
      <c r="U641" s="120"/>
      <c r="V641" s="139"/>
      <c r="W641" s="166"/>
      <c r="X641" s="243">
        <f t="shared" si="223"/>
        <v>0</v>
      </c>
      <c r="Y641" s="140"/>
      <c r="Z641" s="141"/>
      <c r="AA641" s="139"/>
      <c r="AB641" s="120"/>
      <c r="AC641" s="139"/>
      <c r="AD641" s="166"/>
      <c r="AE641" s="243">
        <f t="shared" si="224"/>
        <v>0</v>
      </c>
      <c r="AF641" s="142"/>
      <c r="AG641" s="137"/>
      <c r="AH641" s="65"/>
      <c r="AI641" s="241" t="str">
        <f>IF(ISBLANK(AH641), "", VLOOKUP(AH641, Z!$A$2:$C$4127, 3, FALSE))</f>
        <v/>
      </c>
      <c r="AJ641" s="143"/>
      <c r="AK641" s="244">
        <f t="shared" si="225"/>
        <v>0</v>
      </c>
      <c r="AL641" s="232"/>
      <c r="AM641" s="242">
        <f t="shared" si="226"/>
        <v>0</v>
      </c>
      <c r="AN641" s="228">
        <f>15</f>
        <v>15</v>
      </c>
      <c r="AO641" s="228">
        <v>0.75</v>
      </c>
      <c r="AP641" s="242" t="str">
        <f t="shared" si="227"/>
        <v>-</v>
      </c>
      <c r="AQ641" s="242" t="str">
        <f t="shared" si="228"/>
        <v>-</v>
      </c>
      <c r="AR641" s="245" t="str" cm="1">
        <f t="array" ref="AR641">IF($AM$20="A",
IFERROR(INDEX($BZ$33:$CC$35, $BQ641,), "-"),
IFERROR(INDEX(($BZ$26:$CC$28,$BZ$29:$CC$31), $BQ641, , $BR641), "-"))</f>
        <v>-</v>
      </c>
      <c r="AS641" s="245"/>
      <c r="AT641" s="245"/>
      <c r="AU641" s="245"/>
      <c r="AV641" s="246" t="str" cm="1">
        <f t="array" ref="AV641">IF($AM$20="A",
IFERROR(INDEX($CE$33:$CE$35, $BQ641), "-"),
IFERROR(INDEX(($CE$26:$CE$28, $CE$29:$CE$31), $BQ641, , $BR641), "-"))</f>
        <v>-</v>
      </c>
      <c r="AW641" s="242" t="str">
        <f t="shared" si="229"/>
        <v>-</v>
      </c>
      <c r="AX641" s="242" t="str">
        <f t="shared" si="229"/>
        <v>-</v>
      </c>
      <c r="AY641" s="242" t="str">
        <f t="shared" si="229"/>
        <v>-</v>
      </c>
      <c r="AZ641" s="242" t="str">
        <f t="shared" si="229"/>
        <v>-</v>
      </c>
      <c r="BA641" s="242" t="str">
        <f t="shared" si="230"/>
        <v>-</v>
      </c>
      <c r="BB641" s="242" t="str">
        <f t="shared" si="230"/>
        <v>-</v>
      </c>
      <c r="BC641" s="242" t="str">
        <f t="shared" si="230"/>
        <v>-</v>
      </c>
      <c r="BD641" s="242" t="str">
        <f t="shared" si="230"/>
        <v>-</v>
      </c>
      <c r="BE641" s="242" t="str">
        <f t="shared" si="231"/>
        <v>-</v>
      </c>
      <c r="BF641" s="242" t="str">
        <f t="shared" si="231"/>
        <v>-</v>
      </c>
      <c r="BG641" s="242" t="str">
        <f t="shared" si="231"/>
        <v>-</v>
      </c>
      <c r="BH641" s="242" t="str">
        <f t="shared" si="231"/>
        <v>-</v>
      </c>
      <c r="BI641" s="242" t="str">
        <f t="shared" si="232"/>
        <v>-</v>
      </c>
      <c r="BJ641" s="242" t="str">
        <f t="shared" si="232"/>
        <v>-</v>
      </c>
      <c r="BK641" s="242" t="str">
        <f t="shared" si="232"/>
        <v>-</v>
      </c>
      <c r="BL641" s="242" t="str">
        <f t="shared" si="232"/>
        <v>-</v>
      </c>
      <c r="BM641" s="245" t="str" cm="1">
        <f t="array" ref="BM641">IFERROR(INDEX($CD$38:$CD$41, $BT641), "-")</f>
        <v>-</v>
      </c>
      <c r="BN641" s="242" t="str" cm="1">
        <f t="array" ref="BN641">IFERROR(INDEX($CD$38:$CD$41, $BS641), "-")</f>
        <v>-</v>
      </c>
      <c r="BO641" s="242">
        <f t="shared" si="233"/>
        <v>0</v>
      </c>
      <c r="BP641" s="242">
        <f t="shared" si="234"/>
        <v>0</v>
      </c>
      <c r="BQ641" s="247" t="str">
        <f t="shared" si="217"/>
        <v>-</v>
      </c>
      <c r="BR641" s="247" t="str">
        <f t="shared" si="218"/>
        <v>-</v>
      </c>
      <c r="BS641" s="247" t="str">
        <f t="shared" si="219"/>
        <v>-</v>
      </c>
      <c r="BT641" s="247" t="str">
        <f t="shared" si="220"/>
        <v>-</v>
      </c>
      <c r="BU641" s="247">
        <f t="shared" si="235"/>
        <v>0</v>
      </c>
      <c r="BV641" s="247" t="str">
        <f t="shared" si="236"/>
        <v>-</v>
      </c>
      <c r="BW641" s="232"/>
      <c r="CF641" s="232"/>
    </row>
    <row r="642" spans="1:84" ht="12.75" customHeight="1" x14ac:dyDescent="0.2">
      <c r="A642" s="240"/>
      <c r="B642" s="228">
        <v>619</v>
      </c>
      <c r="C642" s="137"/>
      <c r="D642" s="65"/>
      <c r="E642" s="241" t="str">
        <f>IF(ISBLANK(D642), "", VLOOKUP(D642, Z!$A$2:$C$4127, 3, FALSE))</f>
        <v/>
      </c>
      <c r="F642" s="138"/>
      <c r="G642" s="120"/>
      <c r="H642" s="120"/>
      <c r="I642" s="120"/>
      <c r="J642" s="120"/>
      <c r="K642" s="139"/>
      <c r="L642" s="168"/>
      <c r="M642" s="139"/>
      <c r="N642" s="139"/>
      <c r="O642" s="242">
        <f t="shared" si="216"/>
        <v>0</v>
      </c>
      <c r="P642" s="139"/>
      <c r="Q642" s="242">
        <f t="shared" si="221"/>
        <v>0</v>
      </c>
      <c r="R642" s="242" t="str">
        <f t="shared" si="222"/>
        <v>-</v>
      </c>
      <c r="S642" s="140"/>
      <c r="T642" s="141"/>
      <c r="U642" s="120"/>
      <c r="V642" s="139"/>
      <c r="W642" s="166"/>
      <c r="X642" s="243">
        <f t="shared" si="223"/>
        <v>0</v>
      </c>
      <c r="Y642" s="140"/>
      <c r="Z642" s="141"/>
      <c r="AA642" s="139"/>
      <c r="AB642" s="120"/>
      <c r="AC642" s="139"/>
      <c r="AD642" s="166"/>
      <c r="AE642" s="243">
        <f t="shared" si="224"/>
        <v>0</v>
      </c>
      <c r="AF642" s="142"/>
      <c r="AG642" s="137"/>
      <c r="AH642" s="65"/>
      <c r="AI642" s="241" t="str">
        <f>IF(ISBLANK(AH642), "", VLOOKUP(AH642, Z!$A$2:$C$4127, 3, FALSE))</f>
        <v/>
      </c>
      <c r="AJ642" s="143"/>
      <c r="AK642" s="244">
        <f t="shared" si="225"/>
        <v>0</v>
      </c>
      <c r="AL642" s="232"/>
      <c r="AM642" s="242">
        <f t="shared" si="226"/>
        <v>0</v>
      </c>
      <c r="AN642" s="228">
        <f>15</f>
        <v>15</v>
      </c>
      <c r="AO642" s="228">
        <v>0.75</v>
      </c>
      <c r="AP642" s="242" t="str">
        <f t="shared" si="227"/>
        <v>-</v>
      </c>
      <c r="AQ642" s="242" t="str">
        <f t="shared" si="228"/>
        <v>-</v>
      </c>
      <c r="AR642" s="245" t="str" cm="1">
        <f t="array" ref="AR642">IF($AM$20="A",
IFERROR(INDEX($BZ$33:$CC$35, $BQ642,), "-"),
IFERROR(INDEX(($BZ$26:$CC$28,$BZ$29:$CC$31), $BQ642, , $BR642), "-"))</f>
        <v>-</v>
      </c>
      <c r="AS642" s="245"/>
      <c r="AT642" s="245"/>
      <c r="AU642" s="245"/>
      <c r="AV642" s="246" t="str" cm="1">
        <f t="array" ref="AV642">IF($AM$20="A",
IFERROR(INDEX($CE$33:$CE$35, $BQ642), "-"),
IFERROR(INDEX(($CE$26:$CE$28, $CE$29:$CE$31), $BQ642, , $BR642), "-"))</f>
        <v>-</v>
      </c>
      <c r="AW642" s="242" t="str">
        <f t="shared" si="229"/>
        <v>-</v>
      </c>
      <c r="AX642" s="242" t="str">
        <f t="shared" si="229"/>
        <v>-</v>
      </c>
      <c r="AY642" s="242" t="str">
        <f t="shared" si="229"/>
        <v>-</v>
      </c>
      <c r="AZ642" s="242" t="str">
        <f t="shared" si="229"/>
        <v>-</v>
      </c>
      <c r="BA642" s="242" t="str">
        <f t="shared" si="230"/>
        <v>-</v>
      </c>
      <c r="BB642" s="242" t="str">
        <f t="shared" si="230"/>
        <v>-</v>
      </c>
      <c r="BC642" s="242" t="str">
        <f t="shared" si="230"/>
        <v>-</v>
      </c>
      <c r="BD642" s="242" t="str">
        <f t="shared" si="230"/>
        <v>-</v>
      </c>
      <c r="BE642" s="242" t="str">
        <f t="shared" si="231"/>
        <v>-</v>
      </c>
      <c r="BF642" s="242" t="str">
        <f t="shared" si="231"/>
        <v>-</v>
      </c>
      <c r="BG642" s="242" t="str">
        <f t="shared" si="231"/>
        <v>-</v>
      </c>
      <c r="BH642" s="242" t="str">
        <f t="shared" si="231"/>
        <v>-</v>
      </c>
      <c r="BI642" s="242" t="str">
        <f t="shared" si="232"/>
        <v>-</v>
      </c>
      <c r="BJ642" s="242" t="str">
        <f t="shared" si="232"/>
        <v>-</v>
      </c>
      <c r="BK642" s="242" t="str">
        <f t="shared" si="232"/>
        <v>-</v>
      </c>
      <c r="BL642" s="242" t="str">
        <f t="shared" si="232"/>
        <v>-</v>
      </c>
      <c r="BM642" s="245" t="str" cm="1">
        <f t="array" ref="BM642">IFERROR(INDEX($CD$38:$CD$41, $BT642), "-")</f>
        <v>-</v>
      </c>
      <c r="BN642" s="242" t="str" cm="1">
        <f t="array" ref="BN642">IFERROR(INDEX($CD$38:$CD$41, $BS642), "-")</f>
        <v>-</v>
      </c>
      <c r="BO642" s="242">
        <f t="shared" si="233"/>
        <v>0</v>
      </c>
      <c r="BP642" s="242">
        <f t="shared" si="234"/>
        <v>0</v>
      </c>
      <c r="BQ642" s="247" t="str">
        <f t="shared" si="217"/>
        <v>-</v>
      </c>
      <c r="BR642" s="247" t="str">
        <f t="shared" si="218"/>
        <v>-</v>
      </c>
      <c r="BS642" s="247" t="str">
        <f t="shared" si="219"/>
        <v>-</v>
      </c>
      <c r="BT642" s="247" t="str">
        <f t="shared" si="220"/>
        <v>-</v>
      </c>
      <c r="BU642" s="247">
        <f t="shared" si="235"/>
        <v>0</v>
      </c>
      <c r="BV642" s="247" t="str">
        <f t="shared" si="236"/>
        <v>-</v>
      </c>
      <c r="BW642" s="232"/>
      <c r="CF642" s="232"/>
    </row>
    <row r="643" spans="1:84" ht="12.75" customHeight="1" x14ac:dyDescent="0.2">
      <c r="A643" s="240"/>
      <c r="B643" s="228">
        <v>620</v>
      </c>
      <c r="C643" s="137"/>
      <c r="D643" s="65"/>
      <c r="E643" s="241" t="str">
        <f>IF(ISBLANK(D643), "", VLOOKUP(D643, Z!$A$2:$C$4127, 3, FALSE))</f>
        <v/>
      </c>
      <c r="F643" s="138"/>
      <c r="G643" s="120"/>
      <c r="H643" s="120"/>
      <c r="I643" s="120"/>
      <c r="J643" s="120"/>
      <c r="K643" s="139"/>
      <c r="L643" s="168"/>
      <c r="M643" s="139"/>
      <c r="N643" s="139"/>
      <c r="O643" s="242">
        <f t="shared" si="216"/>
        <v>0</v>
      </c>
      <c r="P643" s="139"/>
      <c r="Q643" s="242">
        <f t="shared" si="221"/>
        <v>0</v>
      </c>
      <c r="R643" s="242" t="str">
        <f t="shared" si="222"/>
        <v>-</v>
      </c>
      <c r="S643" s="140"/>
      <c r="T643" s="141"/>
      <c r="U643" s="120"/>
      <c r="V643" s="139"/>
      <c r="W643" s="166"/>
      <c r="X643" s="243">
        <f t="shared" si="223"/>
        <v>0</v>
      </c>
      <c r="Y643" s="140"/>
      <c r="Z643" s="141"/>
      <c r="AA643" s="139"/>
      <c r="AB643" s="120"/>
      <c r="AC643" s="139"/>
      <c r="AD643" s="166"/>
      <c r="AE643" s="243">
        <f t="shared" si="224"/>
        <v>0</v>
      </c>
      <c r="AF643" s="142"/>
      <c r="AG643" s="137"/>
      <c r="AH643" s="65"/>
      <c r="AI643" s="241" t="str">
        <f>IF(ISBLANK(AH643), "", VLOOKUP(AH643, Z!$A$2:$C$4127, 3, FALSE))</f>
        <v/>
      </c>
      <c r="AJ643" s="143"/>
      <c r="AK643" s="244">
        <f t="shared" si="225"/>
        <v>0</v>
      </c>
      <c r="AL643" s="232"/>
      <c r="AM643" s="242">
        <f t="shared" si="226"/>
        <v>0</v>
      </c>
      <c r="AN643" s="228">
        <f>15</f>
        <v>15</v>
      </c>
      <c r="AO643" s="228">
        <v>0.75</v>
      </c>
      <c r="AP643" s="242" t="str">
        <f t="shared" si="227"/>
        <v>-</v>
      </c>
      <c r="AQ643" s="242" t="str">
        <f t="shared" si="228"/>
        <v>-</v>
      </c>
      <c r="AR643" s="245" t="str" cm="1">
        <f t="array" ref="AR643">IF($AM$20="A",
IFERROR(INDEX($BZ$33:$CC$35, $BQ643,), "-"),
IFERROR(INDEX(($BZ$26:$CC$28,$BZ$29:$CC$31), $BQ643, , $BR643), "-"))</f>
        <v>-</v>
      </c>
      <c r="AS643" s="245"/>
      <c r="AT643" s="245"/>
      <c r="AU643" s="245"/>
      <c r="AV643" s="246" t="str" cm="1">
        <f t="array" ref="AV643">IF($AM$20="A",
IFERROR(INDEX($CE$33:$CE$35, $BQ643), "-"),
IFERROR(INDEX(($CE$26:$CE$28, $CE$29:$CE$31), $BQ643, , $BR643), "-"))</f>
        <v>-</v>
      </c>
      <c r="AW643" s="242" t="str">
        <f t="shared" si="229"/>
        <v>-</v>
      </c>
      <c r="AX643" s="242" t="str">
        <f t="shared" si="229"/>
        <v>-</v>
      </c>
      <c r="AY643" s="242" t="str">
        <f t="shared" si="229"/>
        <v>-</v>
      </c>
      <c r="AZ643" s="242" t="str">
        <f t="shared" si="229"/>
        <v>-</v>
      </c>
      <c r="BA643" s="242" t="str">
        <f t="shared" si="230"/>
        <v>-</v>
      </c>
      <c r="BB643" s="242" t="str">
        <f t="shared" si="230"/>
        <v>-</v>
      </c>
      <c r="BC643" s="242" t="str">
        <f t="shared" si="230"/>
        <v>-</v>
      </c>
      <c r="BD643" s="242" t="str">
        <f t="shared" si="230"/>
        <v>-</v>
      </c>
      <c r="BE643" s="242" t="str">
        <f t="shared" si="231"/>
        <v>-</v>
      </c>
      <c r="BF643" s="242" t="str">
        <f t="shared" si="231"/>
        <v>-</v>
      </c>
      <c r="BG643" s="242" t="str">
        <f t="shared" si="231"/>
        <v>-</v>
      </c>
      <c r="BH643" s="242" t="str">
        <f t="shared" si="231"/>
        <v>-</v>
      </c>
      <c r="BI643" s="242" t="str">
        <f t="shared" si="232"/>
        <v>-</v>
      </c>
      <c r="BJ643" s="242" t="str">
        <f t="shared" si="232"/>
        <v>-</v>
      </c>
      <c r="BK643" s="242" t="str">
        <f t="shared" si="232"/>
        <v>-</v>
      </c>
      <c r="BL643" s="242" t="str">
        <f t="shared" si="232"/>
        <v>-</v>
      </c>
      <c r="BM643" s="245" t="str" cm="1">
        <f t="array" ref="BM643">IFERROR(INDEX($CD$38:$CD$41, $BT643), "-")</f>
        <v>-</v>
      </c>
      <c r="BN643" s="242" t="str" cm="1">
        <f t="array" ref="BN643">IFERROR(INDEX($CD$38:$CD$41, $BS643), "-")</f>
        <v>-</v>
      </c>
      <c r="BO643" s="242">
        <f t="shared" si="233"/>
        <v>0</v>
      </c>
      <c r="BP643" s="242">
        <f t="shared" si="234"/>
        <v>0</v>
      </c>
      <c r="BQ643" s="247" t="str">
        <f t="shared" si="217"/>
        <v>-</v>
      </c>
      <c r="BR643" s="247" t="str">
        <f t="shared" si="218"/>
        <v>-</v>
      </c>
      <c r="BS643" s="247" t="str">
        <f t="shared" si="219"/>
        <v>-</v>
      </c>
      <c r="BT643" s="247" t="str">
        <f t="shared" si="220"/>
        <v>-</v>
      </c>
      <c r="BU643" s="247">
        <f t="shared" si="235"/>
        <v>0</v>
      </c>
      <c r="BV643" s="247" t="str">
        <f t="shared" si="236"/>
        <v>-</v>
      </c>
      <c r="BW643" s="232"/>
      <c r="CF643" s="232"/>
    </row>
    <row r="644" spans="1:84" ht="12.75" customHeight="1" x14ac:dyDescent="0.2">
      <c r="A644" s="240"/>
      <c r="B644" s="228">
        <v>621</v>
      </c>
      <c r="C644" s="137"/>
      <c r="D644" s="65"/>
      <c r="E644" s="241" t="str">
        <f>IF(ISBLANK(D644), "", VLOOKUP(D644, Z!$A$2:$C$4127, 3, FALSE))</f>
        <v/>
      </c>
      <c r="F644" s="138"/>
      <c r="G644" s="120"/>
      <c r="H644" s="120"/>
      <c r="I644" s="120"/>
      <c r="J644" s="120"/>
      <c r="K644" s="139"/>
      <c r="L644" s="168"/>
      <c r="M644" s="139"/>
      <c r="N644" s="139"/>
      <c r="O644" s="242">
        <f t="shared" si="216"/>
        <v>0</v>
      </c>
      <c r="P644" s="139"/>
      <c r="Q644" s="242">
        <f t="shared" si="221"/>
        <v>0</v>
      </c>
      <c r="R644" s="242" t="str">
        <f t="shared" si="222"/>
        <v>-</v>
      </c>
      <c r="S644" s="140"/>
      <c r="T644" s="141"/>
      <c r="U644" s="120"/>
      <c r="V644" s="139"/>
      <c r="W644" s="166"/>
      <c r="X644" s="243">
        <f t="shared" si="223"/>
        <v>0</v>
      </c>
      <c r="Y644" s="140"/>
      <c r="Z644" s="141"/>
      <c r="AA644" s="139"/>
      <c r="AB644" s="120"/>
      <c r="AC644" s="139"/>
      <c r="AD644" s="166"/>
      <c r="AE644" s="243">
        <f t="shared" si="224"/>
        <v>0</v>
      </c>
      <c r="AF644" s="142"/>
      <c r="AG644" s="137"/>
      <c r="AH644" s="65"/>
      <c r="AI644" s="241" t="str">
        <f>IF(ISBLANK(AH644), "", VLOOKUP(AH644, Z!$A$2:$C$4127, 3, FALSE))</f>
        <v/>
      </c>
      <c r="AJ644" s="143"/>
      <c r="AK644" s="244">
        <f t="shared" si="225"/>
        <v>0</v>
      </c>
      <c r="AL644" s="232"/>
      <c r="AM644" s="242">
        <f t="shared" si="226"/>
        <v>0</v>
      </c>
      <c r="AN644" s="228">
        <f>15</f>
        <v>15</v>
      </c>
      <c r="AO644" s="228">
        <v>0.75</v>
      </c>
      <c r="AP644" s="242" t="str">
        <f t="shared" si="227"/>
        <v>-</v>
      </c>
      <c r="AQ644" s="242" t="str">
        <f t="shared" si="228"/>
        <v>-</v>
      </c>
      <c r="AR644" s="245" t="str" cm="1">
        <f t="array" ref="AR644">IF($AM$20="A",
IFERROR(INDEX($BZ$33:$CC$35, $BQ644,), "-"),
IFERROR(INDEX(($BZ$26:$CC$28,$BZ$29:$CC$31), $BQ644, , $BR644), "-"))</f>
        <v>-</v>
      </c>
      <c r="AS644" s="245"/>
      <c r="AT644" s="245"/>
      <c r="AU644" s="245"/>
      <c r="AV644" s="246" t="str" cm="1">
        <f t="array" ref="AV644">IF($AM$20="A",
IFERROR(INDEX($CE$33:$CE$35, $BQ644), "-"),
IFERROR(INDEX(($CE$26:$CE$28, $CE$29:$CE$31), $BQ644, , $BR644), "-"))</f>
        <v>-</v>
      </c>
      <c r="AW644" s="242" t="str">
        <f t="shared" si="229"/>
        <v>-</v>
      </c>
      <c r="AX644" s="242" t="str">
        <f t="shared" si="229"/>
        <v>-</v>
      </c>
      <c r="AY644" s="242" t="str">
        <f t="shared" si="229"/>
        <v>-</v>
      </c>
      <c r="AZ644" s="242" t="str">
        <f t="shared" si="229"/>
        <v>-</v>
      </c>
      <c r="BA644" s="242" t="str">
        <f t="shared" si="230"/>
        <v>-</v>
      </c>
      <c r="BB644" s="242" t="str">
        <f t="shared" si="230"/>
        <v>-</v>
      </c>
      <c r="BC644" s="242" t="str">
        <f t="shared" si="230"/>
        <v>-</v>
      </c>
      <c r="BD644" s="242" t="str">
        <f t="shared" si="230"/>
        <v>-</v>
      </c>
      <c r="BE644" s="242" t="str">
        <f t="shared" si="231"/>
        <v>-</v>
      </c>
      <c r="BF644" s="242" t="str">
        <f t="shared" si="231"/>
        <v>-</v>
      </c>
      <c r="BG644" s="242" t="str">
        <f t="shared" si="231"/>
        <v>-</v>
      </c>
      <c r="BH644" s="242" t="str">
        <f t="shared" si="231"/>
        <v>-</v>
      </c>
      <c r="BI644" s="242" t="str">
        <f t="shared" si="232"/>
        <v>-</v>
      </c>
      <c r="BJ644" s="242" t="str">
        <f t="shared" si="232"/>
        <v>-</v>
      </c>
      <c r="BK644" s="242" t="str">
        <f t="shared" si="232"/>
        <v>-</v>
      </c>
      <c r="BL644" s="242" t="str">
        <f t="shared" si="232"/>
        <v>-</v>
      </c>
      <c r="BM644" s="245" t="str" cm="1">
        <f t="array" ref="BM644">IFERROR(INDEX($CD$38:$CD$41, $BT644), "-")</f>
        <v>-</v>
      </c>
      <c r="BN644" s="242" t="str" cm="1">
        <f t="array" ref="BN644">IFERROR(INDEX($CD$38:$CD$41, $BS644), "-")</f>
        <v>-</v>
      </c>
      <c r="BO644" s="242">
        <f t="shared" si="233"/>
        <v>0</v>
      </c>
      <c r="BP644" s="242">
        <f t="shared" si="234"/>
        <v>0</v>
      </c>
      <c r="BQ644" s="247" t="str">
        <f t="shared" si="217"/>
        <v>-</v>
      </c>
      <c r="BR644" s="247" t="str">
        <f t="shared" si="218"/>
        <v>-</v>
      </c>
      <c r="BS644" s="247" t="str">
        <f t="shared" si="219"/>
        <v>-</v>
      </c>
      <c r="BT644" s="247" t="str">
        <f t="shared" si="220"/>
        <v>-</v>
      </c>
      <c r="BU644" s="247">
        <f t="shared" si="235"/>
        <v>0</v>
      </c>
      <c r="BV644" s="247" t="str">
        <f t="shared" si="236"/>
        <v>-</v>
      </c>
      <c r="BW644" s="232"/>
      <c r="CF644" s="232"/>
    </row>
    <row r="645" spans="1:84" ht="12.75" customHeight="1" x14ac:dyDescent="0.2">
      <c r="A645" s="240"/>
      <c r="B645" s="228">
        <v>622</v>
      </c>
      <c r="C645" s="137"/>
      <c r="D645" s="65"/>
      <c r="E645" s="241" t="str">
        <f>IF(ISBLANK(D645), "", VLOOKUP(D645, Z!$A$2:$C$4127, 3, FALSE))</f>
        <v/>
      </c>
      <c r="F645" s="138"/>
      <c r="G645" s="120"/>
      <c r="H645" s="120"/>
      <c r="I645" s="120"/>
      <c r="J645" s="120"/>
      <c r="K645" s="139"/>
      <c r="L645" s="168"/>
      <c r="M645" s="139"/>
      <c r="N645" s="139"/>
      <c r="O645" s="242">
        <f t="shared" si="216"/>
        <v>0</v>
      </c>
      <c r="P645" s="139"/>
      <c r="Q645" s="242">
        <f t="shared" si="221"/>
        <v>0</v>
      </c>
      <c r="R645" s="242" t="str">
        <f t="shared" si="222"/>
        <v>-</v>
      </c>
      <c r="S645" s="140"/>
      <c r="T645" s="141"/>
      <c r="U645" s="120"/>
      <c r="V645" s="139"/>
      <c r="W645" s="166"/>
      <c r="X645" s="243">
        <f t="shared" si="223"/>
        <v>0</v>
      </c>
      <c r="Y645" s="140"/>
      <c r="Z645" s="141"/>
      <c r="AA645" s="139"/>
      <c r="AB645" s="120"/>
      <c r="AC645" s="139"/>
      <c r="AD645" s="166"/>
      <c r="AE645" s="243">
        <f t="shared" si="224"/>
        <v>0</v>
      </c>
      <c r="AF645" s="142"/>
      <c r="AG645" s="137"/>
      <c r="AH645" s="65"/>
      <c r="AI645" s="241" t="str">
        <f>IF(ISBLANK(AH645), "", VLOOKUP(AH645, Z!$A$2:$C$4127, 3, FALSE))</f>
        <v/>
      </c>
      <c r="AJ645" s="143"/>
      <c r="AK645" s="244">
        <f t="shared" si="225"/>
        <v>0</v>
      </c>
      <c r="AL645" s="232"/>
      <c r="AM645" s="242">
        <f t="shared" si="226"/>
        <v>0</v>
      </c>
      <c r="AN645" s="228">
        <f>15</f>
        <v>15</v>
      </c>
      <c r="AO645" s="228">
        <v>0.75</v>
      </c>
      <c r="AP645" s="242" t="str">
        <f t="shared" si="227"/>
        <v>-</v>
      </c>
      <c r="AQ645" s="242" t="str">
        <f t="shared" si="228"/>
        <v>-</v>
      </c>
      <c r="AR645" s="245" t="str" cm="1">
        <f t="array" ref="AR645">IF($AM$20="A",
IFERROR(INDEX($BZ$33:$CC$35, $BQ645,), "-"),
IFERROR(INDEX(($BZ$26:$CC$28,$BZ$29:$CC$31), $BQ645, , $BR645), "-"))</f>
        <v>-</v>
      </c>
      <c r="AS645" s="245"/>
      <c r="AT645" s="245"/>
      <c r="AU645" s="245"/>
      <c r="AV645" s="246" t="str" cm="1">
        <f t="array" ref="AV645">IF($AM$20="A",
IFERROR(INDEX($CE$33:$CE$35, $BQ645), "-"),
IFERROR(INDEX(($CE$26:$CE$28, $CE$29:$CE$31), $BQ645, , $BR645), "-"))</f>
        <v>-</v>
      </c>
      <c r="AW645" s="242" t="str">
        <f t="shared" si="229"/>
        <v>-</v>
      </c>
      <c r="AX645" s="242" t="str">
        <f t="shared" si="229"/>
        <v>-</v>
      </c>
      <c r="AY645" s="242" t="str">
        <f t="shared" si="229"/>
        <v>-</v>
      </c>
      <c r="AZ645" s="242" t="str">
        <f t="shared" si="229"/>
        <v>-</v>
      </c>
      <c r="BA645" s="242" t="str">
        <f t="shared" si="230"/>
        <v>-</v>
      </c>
      <c r="BB645" s="242" t="str">
        <f t="shared" si="230"/>
        <v>-</v>
      </c>
      <c r="BC645" s="242" t="str">
        <f t="shared" si="230"/>
        <v>-</v>
      </c>
      <c r="BD645" s="242" t="str">
        <f t="shared" si="230"/>
        <v>-</v>
      </c>
      <c r="BE645" s="242" t="str">
        <f t="shared" si="231"/>
        <v>-</v>
      </c>
      <c r="BF645" s="242" t="str">
        <f t="shared" si="231"/>
        <v>-</v>
      </c>
      <c r="BG645" s="242" t="str">
        <f t="shared" si="231"/>
        <v>-</v>
      </c>
      <c r="BH645" s="242" t="str">
        <f t="shared" si="231"/>
        <v>-</v>
      </c>
      <c r="BI645" s="242" t="str">
        <f t="shared" si="232"/>
        <v>-</v>
      </c>
      <c r="BJ645" s="242" t="str">
        <f t="shared" si="232"/>
        <v>-</v>
      </c>
      <c r="BK645" s="242" t="str">
        <f t="shared" si="232"/>
        <v>-</v>
      </c>
      <c r="BL645" s="242" t="str">
        <f t="shared" si="232"/>
        <v>-</v>
      </c>
      <c r="BM645" s="245" t="str" cm="1">
        <f t="array" ref="BM645">IFERROR(INDEX($CD$38:$CD$41, $BT645), "-")</f>
        <v>-</v>
      </c>
      <c r="BN645" s="242" t="str" cm="1">
        <f t="array" ref="BN645">IFERROR(INDEX($CD$38:$CD$41, $BS645), "-")</f>
        <v>-</v>
      </c>
      <c r="BO645" s="242">
        <f t="shared" si="233"/>
        <v>0</v>
      </c>
      <c r="BP645" s="242">
        <f t="shared" si="234"/>
        <v>0</v>
      </c>
      <c r="BQ645" s="247" t="str">
        <f t="shared" si="217"/>
        <v>-</v>
      </c>
      <c r="BR645" s="247" t="str">
        <f t="shared" si="218"/>
        <v>-</v>
      </c>
      <c r="BS645" s="247" t="str">
        <f t="shared" si="219"/>
        <v>-</v>
      </c>
      <c r="BT645" s="247" t="str">
        <f t="shared" si="220"/>
        <v>-</v>
      </c>
      <c r="BU645" s="247">
        <f t="shared" si="235"/>
        <v>0</v>
      </c>
      <c r="BV645" s="247" t="str">
        <f t="shared" si="236"/>
        <v>-</v>
      </c>
      <c r="BW645" s="232"/>
      <c r="CF645" s="232"/>
    </row>
    <row r="646" spans="1:84" ht="12.75" customHeight="1" x14ac:dyDescent="0.2">
      <c r="A646" s="240"/>
      <c r="B646" s="228">
        <v>623</v>
      </c>
      <c r="C646" s="137"/>
      <c r="D646" s="65"/>
      <c r="E646" s="241" t="str">
        <f>IF(ISBLANK(D646), "", VLOOKUP(D646, Z!$A$2:$C$4127, 3, FALSE))</f>
        <v/>
      </c>
      <c r="F646" s="138"/>
      <c r="G646" s="120"/>
      <c r="H646" s="120"/>
      <c r="I646" s="120"/>
      <c r="J646" s="120"/>
      <c r="K646" s="139"/>
      <c r="L646" s="168"/>
      <c r="M646" s="139"/>
      <c r="N646" s="139"/>
      <c r="O646" s="242">
        <f t="shared" si="216"/>
        <v>0</v>
      </c>
      <c r="P646" s="139"/>
      <c r="Q646" s="242">
        <f t="shared" si="221"/>
        <v>0</v>
      </c>
      <c r="R646" s="242" t="str">
        <f t="shared" si="222"/>
        <v>-</v>
      </c>
      <c r="S646" s="140"/>
      <c r="T646" s="141"/>
      <c r="U646" s="120"/>
      <c r="V646" s="139"/>
      <c r="W646" s="166"/>
      <c r="X646" s="243">
        <f t="shared" si="223"/>
        <v>0</v>
      </c>
      <c r="Y646" s="140"/>
      <c r="Z646" s="141"/>
      <c r="AA646" s="139"/>
      <c r="AB646" s="120"/>
      <c r="AC646" s="139"/>
      <c r="AD646" s="166"/>
      <c r="AE646" s="243">
        <f t="shared" si="224"/>
        <v>0</v>
      </c>
      <c r="AF646" s="142"/>
      <c r="AG646" s="137"/>
      <c r="AH646" s="65"/>
      <c r="AI646" s="241" t="str">
        <f>IF(ISBLANK(AH646), "", VLOOKUP(AH646, Z!$A$2:$C$4127, 3, FALSE))</f>
        <v/>
      </c>
      <c r="AJ646" s="143"/>
      <c r="AK646" s="244">
        <f t="shared" si="225"/>
        <v>0</v>
      </c>
      <c r="AL646" s="232"/>
      <c r="AM646" s="242">
        <f t="shared" si="226"/>
        <v>0</v>
      </c>
      <c r="AN646" s="228">
        <f>15</f>
        <v>15</v>
      </c>
      <c r="AO646" s="228">
        <v>0.75</v>
      </c>
      <c r="AP646" s="242" t="str">
        <f t="shared" si="227"/>
        <v>-</v>
      </c>
      <c r="AQ646" s="242" t="str">
        <f t="shared" si="228"/>
        <v>-</v>
      </c>
      <c r="AR646" s="245" t="str" cm="1">
        <f t="array" ref="AR646">IF($AM$20="A",
IFERROR(INDEX($BZ$33:$CC$35, $BQ646,), "-"),
IFERROR(INDEX(($BZ$26:$CC$28,$BZ$29:$CC$31), $BQ646, , $BR646), "-"))</f>
        <v>-</v>
      </c>
      <c r="AS646" s="245"/>
      <c r="AT646" s="245"/>
      <c r="AU646" s="245"/>
      <c r="AV646" s="246" t="str" cm="1">
        <f t="array" ref="AV646">IF($AM$20="A",
IFERROR(INDEX($CE$33:$CE$35, $BQ646), "-"),
IFERROR(INDEX(($CE$26:$CE$28, $CE$29:$CE$31), $BQ646, , $BR646), "-"))</f>
        <v>-</v>
      </c>
      <c r="AW646" s="242" t="str">
        <f t="shared" si="229"/>
        <v>-</v>
      </c>
      <c r="AX646" s="242" t="str">
        <f t="shared" si="229"/>
        <v>-</v>
      </c>
      <c r="AY646" s="242" t="str">
        <f t="shared" si="229"/>
        <v>-</v>
      </c>
      <c r="AZ646" s="242" t="str">
        <f t="shared" si="229"/>
        <v>-</v>
      </c>
      <c r="BA646" s="242" t="str">
        <f t="shared" si="230"/>
        <v>-</v>
      </c>
      <c r="BB646" s="242" t="str">
        <f t="shared" si="230"/>
        <v>-</v>
      </c>
      <c r="BC646" s="242" t="str">
        <f t="shared" si="230"/>
        <v>-</v>
      </c>
      <c r="BD646" s="242" t="str">
        <f t="shared" si="230"/>
        <v>-</v>
      </c>
      <c r="BE646" s="242" t="str">
        <f t="shared" si="231"/>
        <v>-</v>
      </c>
      <c r="BF646" s="242" t="str">
        <f t="shared" si="231"/>
        <v>-</v>
      </c>
      <c r="BG646" s="242" t="str">
        <f t="shared" si="231"/>
        <v>-</v>
      </c>
      <c r="BH646" s="242" t="str">
        <f t="shared" si="231"/>
        <v>-</v>
      </c>
      <c r="BI646" s="242" t="str">
        <f t="shared" si="232"/>
        <v>-</v>
      </c>
      <c r="BJ646" s="242" t="str">
        <f t="shared" si="232"/>
        <v>-</v>
      </c>
      <c r="BK646" s="242" t="str">
        <f t="shared" si="232"/>
        <v>-</v>
      </c>
      <c r="BL646" s="242" t="str">
        <f t="shared" si="232"/>
        <v>-</v>
      </c>
      <c r="BM646" s="245" t="str" cm="1">
        <f t="array" ref="BM646">IFERROR(INDEX($CD$38:$CD$41, $BT646), "-")</f>
        <v>-</v>
      </c>
      <c r="BN646" s="242" t="str" cm="1">
        <f t="array" ref="BN646">IFERROR(INDEX($CD$38:$CD$41, $BS646), "-")</f>
        <v>-</v>
      </c>
      <c r="BO646" s="242">
        <f t="shared" si="233"/>
        <v>0</v>
      </c>
      <c r="BP646" s="242">
        <f t="shared" si="234"/>
        <v>0</v>
      </c>
      <c r="BQ646" s="247" t="str">
        <f t="shared" si="217"/>
        <v>-</v>
      </c>
      <c r="BR646" s="247" t="str">
        <f t="shared" si="218"/>
        <v>-</v>
      </c>
      <c r="BS646" s="247" t="str">
        <f t="shared" si="219"/>
        <v>-</v>
      </c>
      <c r="BT646" s="247" t="str">
        <f t="shared" si="220"/>
        <v>-</v>
      </c>
      <c r="BU646" s="247">
        <f t="shared" si="235"/>
        <v>0</v>
      </c>
      <c r="BV646" s="247" t="str">
        <f t="shared" si="236"/>
        <v>-</v>
      </c>
      <c r="BW646" s="232"/>
      <c r="CF646" s="232"/>
    </row>
    <row r="647" spans="1:84" ht="12.75" customHeight="1" x14ac:dyDescent="0.2">
      <c r="A647" s="240"/>
      <c r="B647" s="228">
        <v>624</v>
      </c>
      <c r="C647" s="137"/>
      <c r="D647" s="65"/>
      <c r="E647" s="241" t="str">
        <f>IF(ISBLANK(D647), "", VLOOKUP(D647, Z!$A$2:$C$4127, 3, FALSE))</f>
        <v/>
      </c>
      <c r="F647" s="138"/>
      <c r="G647" s="120"/>
      <c r="H647" s="120"/>
      <c r="I647" s="120"/>
      <c r="J647" s="120"/>
      <c r="K647" s="139"/>
      <c r="L647" s="168"/>
      <c r="M647" s="139"/>
      <c r="N647" s="139"/>
      <c r="O647" s="242">
        <f t="shared" si="216"/>
        <v>0</v>
      </c>
      <c r="P647" s="139"/>
      <c r="Q647" s="242">
        <f t="shared" si="221"/>
        <v>0</v>
      </c>
      <c r="R647" s="242" t="str">
        <f t="shared" si="222"/>
        <v>-</v>
      </c>
      <c r="S647" s="140"/>
      <c r="T647" s="141"/>
      <c r="U647" s="120"/>
      <c r="V647" s="139"/>
      <c r="W647" s="166"/>
      <c r="X647" s="243">
        <f t="shared" si="223"/>
        <v>0</v>
      </c>
      <c r="Y647" s="140"/>
      <c r="Z647" s="141"/>
      <c r="AA647" s="139"/>
      <c r="AB647" s="120"/>
      <c r="AC647" s="139"/>
      <c r="AD647" s="166"/>
      <c r="AE647" s="243">
        <f t="shared" si="224"/>
        <v>0</v>
      </c>
      <c r="AF647" s="142"/>
      <c r="AG647" s="137"/>
      <c r="AH647" s="65"/>
      <c r="AI647" s="241" t="str">
        <f>IF(ISBLANK(AH647), "", VLOOKUP(AH647, Z!$A$2:$C$4127, 3, FALSE))</f>
        <v/>
      </c>
      <c r="AJ647" s="143"/>
      <c r="AK647" s="244">
        <f t="shared" si="225"/>
        <v>0</v>
      </c>
      <c r="AL647" s="232"/>
      <c r="AM647" s="242">
        <f t="shared" si="226"/>
        <v>0</v>
      </c>
      <c r="AN647" s="228">
        <f>15</f>
        <v>15</v>
      </c>
      <c r="AO647" s="228">
        <v>0.75</v>
      </c>
      <c r="AP647" s="242" t="str">
        <f t="shared" si="227"/>
        <v>-</v>
      </c>
      <c r="AQ647" s="242" t="str">
        <f t="shared" si="228"/>
        <v>-</v>
      </c>
      <c r="AR647" s="245" t="str" cm="1">
        <f t="array" ref="AR647">IF($AM$20="A",
IFERROR(INDEX($BZ$33:$CC$35, $BQ647,), "-"),
IFERROR(INDEX(($BZ$26:$CC$28,$BZ$29:$CC$31), $BQ647, , $BR647), "-"))</f>
        <v>-</v>
      </c>
      <c r="AS647" s="245"/>
      <c r="AT647" s="245"/>
      <c r="AU647" s="245"/>
      <c r="AV647" s="246" t="str" cm="1">
        <f t="array" ref="AV647">IF($AM$20="A",
IFERROR(INDEX($CE$33:$CE$35, $BQ647), "-"),
IFERROR(INDEX(($CE$26:$CE$28, $CE$29:$CE$31), $BQ647, , $BR647), "-"))</f>
        <v>-</v>
      </c>
      <c r="AW647" s="242" t="str">
        <f t="shared" si="229"/>
        <v>-</v>
      </c>
      <c r="AX647" s="242" t="str">
        <f t="shared" si="229"/>
        <v>-</v>
      </c>
      <c r="AY647" s="242" t="str">
        <f t="shared" si="229"/>
        <v>-</v>
      </c>
      <c r="AZ647" s="242" t="str">
        <f t="shared" si="229"/>
        <v>-</v>
      </c>
      <c r="BA647" s="242" t="str">
        <f t="shared" si="230"/>
        <v>-</v>
      </c>
      <c r="BB647" s="242" t="str">
        <f t="shared" si="230"/>
        <v>-</v>
      </c>
      <c r="BC647" s="242" t="str">
        <f t="shared" si="230"/>
        <v>-</v>
      </c>
      <c r="BD647" s="242" t="str">
        <f t="shared" si="230"/>
        <v>-</v>
      </c>
      <c r="BE647" s="242" t="str">
        <f t="shared" si="231"/>
        <v>-</v>
      </c>
      <c r="BF647" s="242" t="str">
        <f t="shared" si="231"/>
        <v>-</v>
      </c>
      <c r="BG647" s="242" t="str">
        <f t="shared" si="231"/>
        <v>-</v>
      </c>
      <c r="BH647" s="242" t="str">
        <f t="shared" si="231"/>
        <v>-</v>
      </c>
      <c r="BI647" s="242" t="str">
        <f t="shared" si="232"/>
        <v>-</v>
      </c>
      <c r="BJ647" s="242" t="str">
        <f t="shared" si="232"/>
        <v>-</v>
      </c>
      <c r="BK647" s="242" t="str">
        <f t="shared" si="232"/>
        <v>-</v>
      </c>
      <c r="BL647" s="242" t="str">
        <f t="shared" si="232"/>
        <v>-</v>
      </c>
      <c r="BM647" s="245" t="str" cm="1">
        <f t="array" ref="BM647">IFERROR(INDEX($CD$38:$CD$41, $BT647), "-")</f>
        <v>-</v>
      </c>
      <c r="BN647" s="242" t="str" cm="1">
        <f t="array" ref="BN647">IFERROR(INDEX($CD$38:$CD$41, $BS647), "-")</f>
        <v>-</v>
      </c>
      <c r="BO647" s="242">
        <f t="shared" si="233"/>
        <v>0</v>
      </c>
      <c r="BP647" s="242">
        <f t="shared" si="234"/>
        <v>0</v>
      </c>
      <c r="BQ647" s="247" t="str">
        <f t="shared" si="217"/>
        <v>-</v>
      </c>
      <c r="BR647" s="247" t="str">
        <f t="shared" si="218"/>
        <v>-</v>
      </c>
      <c r="BS647" s="247" t="str">
        <f t="shared" si="219"/>
        <v>-</v>
      </c>
      <c r="BT647" s="247" t="str">
        <f t="shared" si="220"/>
        <v>-</v>
      </c>
      <c r="BU647" s="247">
        <f t="shared" si="235"/>
        <v>0</v>
      </c>
      <c r="BV647" s="247" t="str">
        <f t="shared" si="236"/>
        <v>-</v>
      </c>
      <c r="BW647" s="232"/>
      <c r="CF647" s="232"/>
    </row>
    <row r="648" spans="1:84" ht="12.75" customHeight="1" x14ac:dyDescent="0.2">
      <c r="A648" s="240"/>
      <c r="B648" s="228">
        <v>625</v>
      </c>
      <c r="C648" s="137"/>
      <c r="D648" s="65"/>
      <c r="E648" s="241" t="str">
        <f>IF(ISBLANK(D648), "", VLOOKUP(D648, Z!$A$2:$C$4127, 3, FALSE))</f>
        <v/>
      </c>
      <c r="F648" s="138"/>
      <c r="G648" s="120"/>
      <c r="H648" s="120"/>
      <c r="I648" s="120"/>
      <c r="J648" s="120"/>
      <c r="K648" s="139"/>
      <c r="L648" s="168"/>
      <c r="M648" s="139"/>
      <c r="N648" s="139"/>
      <c r="O648" s="242">
        <f t="shared" si="216"/>
        <v>0</v>
      </c>
      <c r="P648" s="139"/>
      <c r="Q648" s="242">
        <f t="shared" si="221"/>
        <v>0</v>
      </c>
      <c r="R648" s="242" t="str">
        <f t="shared" si="222"/>
        <v>-</v>
      </c>
      <c r="S648" s="140"/>
      <c r="T648" s="141"/>
      <c r="U648" s="120"/>
      <c r="V648" s="139"/>
      <c r="W648" s="166"/>
      <c r="X648" s="243">
        <f t="shared" si="223"/>
        <v>0</v>
      </c>
      <c r="Y648" s="140"/>
      <c r="Z648" s="141"/>
      <c r="AA648" s="139"/>
      <c r="AB648" s="120"/>
      <c r="AC648" s="139"/>
      <c r="AD648" s="166"/>
      <c r="AE648" s="243">
        <f t="shared" si="224"/>
        <v>0</v>
      </c>
      <c r="AF648" s="142"/>
      <c r="AG648" s="137"/>
      <c r="AH648" s="65"/>
      <c r="AI648" s="241" t="str">
        <f>IF(ISBLANK(AH648), "", VLOOKUP(AH648, Z!$A$2:$C$4127, 3, FALSE))</f>
        <v/>
      </c>
      <c r="AJ648" s="143"/>
      <c r="AK648" s="244">
        <f t="shared" si="225"/>
        <v>0</v>
      </c>
      <c r="AL648" s="232"/>
      <c r="AM648" s="242">
        <f t="shared" si="226"/>
        <v>0</v>
      </c>
      <c r="AN648" s="228">
        <f>15</f>
        <v>15</v>
      </c>
      <c r="AO648" s="228">
        <v>0.75</v>
      </c>
      <c r="AP648" s="242" t="str">
        <f t="shared" si="227"/>
        <v>-</v>
      </c>
      <c r="AQ648" s="242" t="str">
        <f t="shared" si="228"/>
        <v>-</v>
      </c>
      <c r="AR648" s="245" t="str" cm="1">
        <f t="array" ref="AR648">IF($AM$20="A",
IFERROR(INDEX($BZ$33:$CC$35, $BQ648,), "-"),
IFERROR(INDEX(($BZ$26:$CC$28,$BZ$29:$CC$31), $BQ648, , $BR648), "-"))</f>
        <v>-</v>
      </c>
      <c r="AS648" s="245"/>
      <c r="AT648" s="245"/>
      <c r="AU648" s="245"/>
      <c r="AV648" s="246" t="str" cm="1">
        <f t="array" ref="AV648">IF($AM$20="A",
IFERROR(INDEX($CE$33:$CE$35, $BQ648), "-"),
IFERROR(INDEX(($CE$26:$CE$28, $CE$29:$CE$31), $BQ648, , $BR648), "-"))</f>
        <v>-</v>
      </c>
      <c r="AW648" s="242" t="str">
        <f t="shared" si="229"/>
        <v>-</v>
      </c>
      <c r="AX648" s="242" t="str">
        <f t="shared" si="229"/>
        <v>-</v>
      </c>
      <c r="AY648" s="242" t="str">
        <f t="shared" si="229"/>
        <v>-</v>
      </c>
      <c r="AZ648" s="242" t="str">
        <f t="shared" si="229"/>
        <v>-</v>
      </c>
      <c r="BA648" s="242" t="str">
        <f t="shared" si="230"/>
        <v>-</v>
      </c>
      <c r="BB648" s="242" t="str">
        <f t="shared" si="230"/>
        <v>-</v>
      </c>
      <c r="BC648" s="242" t="str">
        <f t="shared" si="230"/>
        <v>-</v>
      </c>
      <c r="BD648" s="242" t="str">
        <f t="shared" si="230"/>
        <v>-</v>
      </c>
      <c r="BE648" s="242" t="str">
        <f t="shared" si="231"/>
        <v>-</v>
      </c>
      <c r="BF648" s="242" t="str">
        <f t="shared" si="231"/>
        <v>-</v>
      </c>
      <c r="BG648" s="242" t="str">
        <f t="shared" si="231"/>
        <v>-</v>
      </c>
      <c r="BH648" s="242" t="str">
        <f t="shared" si="231"/>
        <v>-</v>
      </c>
      <c r="BI648" s="242" t="str">
        <f t="shared" si="232"/>
        <v>-</v>
      </c>
      <c r="BJ648" s="242" t="str">
        <f t="shared" si="232"/>
        <v>-</v>
      </c>
      <c r="BK648" s="242" t="str">
        <f t="shared" si="232"/>
        <v>-</v>
      </c>
      <c r="BL648" s="242" t="str">
        <f t="shared" si="232"/>
        <v>-</v>
      </c>
      <c r="BM648" s="245" t="str" cm="1">
        <f t="array" ref="BM648">IFERROR(INDEX($CD$38:$CD$41, $BT648), "-")</f>
        <v>-</v>
      </c>
      <c r="BN648" s="242" t="str" cm="1">
        <f t="array" ref="BN648">IFERROR(INDEX($CD$38:$CD$41, $BS648), "-")</f>
        <v>-</v>
      </c>
      <c r="BO648" s="242">
        <f t="shared" si="233"/>
        <v>0</v>
      </c>
      <c r="BP648" s="242">
        <f t="shared" si="234"/>
        <v>0</v>
      </c>
      <c r="BQ648" s="247" t="str">
        <f t="shared" si="217"/>
        <v>-</v>
      </c>
      <c r="BR648" s="247" t="str">
        <f t="shared" si="218"/>
        <v>-</v>
      </c>
      <c r="BS648" s="247" t="str">
        <f t="shared" si="219"/>
        <v>-</v>
      </c>
      <c r="BT648" s="247" t="str">
        <f t="shared" si="220"/>
        <v>-</v>
      </c>
      <c r="BU648" s="247">
        <f t="shared" si="235"/>
        <v>0</v>
      </c>
      <c r="BV648" s="247" t="str">
        <f t="shared" si="236"/>
        <v>-</v>
      </c>
      <c r="BW648" s="232"/>
      <c r="CF648" s="232"/>
    </row>
    <row r="649" spans="1:84" ht="12.75" customHeight="1" x14ac:dyDescent="0.2">
      <c r="A649" s="240"/>
      <c r="B649" s="228">
        <v>626</v>
      </c>
      <c r="C649" s="137"/>
      <c r="D649" s="65"/>
      <c r="E649" s="241" t="str">
        <f>IF(ISBLANK(D649), "", VLOOKUP(D649, Z!$A$2:$C$4127, 3, FALSE))</f>
        <v/>
      </c>
      <c r="F649" s="138"/>
      <c r="G649" s="120"/>
      <c r="H649" s="120"/>
      <c r="I649" s="120"/>
      <c r="J649" s="120"/>
      <c r="K649" s="139"/>
      <c r="L649" s="168"/>
      <c r="M649" s="139"/>
      <c r="N649" s="139"/>
      <c r="O649" s="242">
        <f t="shared" si="216"/>
        <v>0</v>
      </c>
      <c r="P649" s="139"/>
      <c r="Q649" s="242">
        <f t="shared" si="221"/>
        <v>0</v>
      </c>
      <c r="R649" s="242" t="str">
        <f t="shared" si="222"/>
        <v>-</v>
      </c>
      <c r="S649" s="140"/>
      <c r="T649" s="141"/>
      <c r="U649" s="120"/>
      <c r="V649" s="139"/>
      <c r="W649" s="166"/>
      <c r="X649" s="243">
        <f t="shared" si="223"/>
        <v>0</v>
      </c>
      <c r="Y649" s="140"/>
      <c r="Z649" s="141"/>
      <c r="AA649" s="139"/>
      <c r="AB649" s="120"/>
      <c r="AC649" s="139"/>
      <c r="AD649" s="166"/>
      <c r="AE649" s="243">
        <f t="shared" si="224"/>
        <v>0</v>
      </c>
      <c r="AF649" s="142"/>
      <c r="AG649" s="137"/>
      <c r="AH649" s="65"/>
      <c r="AI649" s="241" t="str">
        <f>IF(ISBLANK(AH649), "", VLOOKUP(AH649, Z!$A$2:$C$4127, 3, FALSE))</f>
        <v/>
      </c>
      <c r="AJ649" s="143"/>
      <c r="AK649" s="244">
        <f t="shared" si="225"/>
        <v>0</v>
      </c>
      <c r="AL649" s="232"/>
      <c r="AM649" s="242">
        <f t="shared" si="226"/>
        <v>0</v>
      </c>
      <c r="AN649" s="228">
        <f>15</f>
        <v>15</v>
      </c>
      <c r="AO649" s="228">
        <v>0.75</v>
      </c>
      <c r="AP649" s="242" t="str">
        <f t="shared" si="227"/>
        <v>-</v>
      </c>
      <c r="AQ649" s="242" t="str">
        <f t="shared" si="228"/>
        <v>-</v>
      </c>
      <c r="AR649" s="245" t="str" cm="1">
        <f t="array" ref="AR649">IF($AM$20="A",
IFERROR(INDEX($BZ$33:$CC$35, $BQ649,), "-"),
IFERROR(INDEX(($BZ$26:$CC$28,$BZ$29:$CC$31), $BQ649, , $BR649), "-"))</f>
        <v>-</v>
      </c>
      <c r="AS649" s="245"/>
      <c r="AT649" s="245"/>
      <c r="AU649" s="245"/>
      <c r="AV649" s="246" t="str" cm="1">
        <f t="array" ref="AV649">IF($AM$20="A",
IFERROR(INDEX($CE$33:$CE$35, $BQ649), "-"),
IFERROR(INDEX(($CE$26:$CE$28, $CE$29:$CE$31), $BQ649, , $BR649), "-"))</f>
        <v>-</v>
      </c>
      <c r="AW649" s="242" t="str">
        <f t="shared" si="229"/>
        <v>-</v>
      </c>
      <c r="AX649" s="242" t="str">
        <f t="shared" si="229"/>
        <v>-</v>
      </c>
      <c r="AY649" s="242" t="str">
        <f t="shared" si="229"/>
        <v>-</v>
      </c>
      <c r="AZ649" s="242" t="str">
        <f t="shared" si="229"/>
        <v>-</v>
      </c>
      <c r="BA649" s="242" t="str">
        <f t="shared" si="230"/>
        <v>-</v>
      </c>
      <c r="BB649" s="242" t="str">
        <f t="shared" si="230"/>
        <v>-</v>
      </c>
      <c r="BC649" s="242" t="str">
        <f t="shared" si="230"/>
        <v>-</v>
      </c>
      <c r="BD649" s="242" t="str">
        <f t="shared" si="230"/>
        <v>-</v>
      </c>
      <c r="BE649" s="242" t="str">
        <f t="shared" si="231"/>
        <v>-</v>
      </c>
      <c r="BF649" s="242" t="str">
        <f t="shared" si="231"/>
        <v>-</v>
      </c>
      <c r="BG649" s="242" t="str">
        <f t="shared" si="231"/>
        <v>-</v>
      </c>
      <c r="BH649" s="242" t="str">
        <f t="shared" si="231"/>
        <v>-</v>
      </c>
      <c r="BI649" s="242" t="str">
        <f t="shared" si="232"/>
        <v>-</v>
      </c>
      <c r="BJ649" s="242" t="str">
        <f t="shared" si="232"/>
        <v>-</v>
      </c>
      <c r="BK649" s="242" t="str">
        <f t="shared" si="232"/>
        <v>-</v>
      </c>
      <c r="BL649" s="242" t="str">
        <f t="shared" si="232"/>
        <v>-</v>
      </c>
      <c r="BM649" s="245" t="str" cm="1">
        <f t="array" ref="BM649">IFERROR(INDEX($CD$38:$CD$41, $BT649), "-")</f>
        <v>-</v>
      </c>
      <c r="BN649" s="242" t="str" cm="1">
        <f t="array" ref="BN649">IFERROR(INDEX($CD$38:$CD$41, $BS649), "-")</f>
        <v>-</v>
      </c>
      <c r="BO649" s="242">
        <f t="shared" si="233"/>
        <v>0</v>
      </c>
      <c r="BP649" s="242">
        <f t="shared" si="234"/>
        <v>0</v>
      </c>
      <c r="BQ649" s="247" t="str">
        <f t="shared" si="217"/>
        <v>-</v>
      </c>
      <c r="BR649" s="247" t="str">
        <f t="shared" si="218"/>
        <v>-</v>
      </c>
      <c r="BS649" s="247" t="str">
        <f t="shared" si="219"/>
        <v>-</v>
      </c>
      <c r="BT649" s="247" t="str">
        <f t="shared" si="220"/>
        <v>-</v>
      </c>
      <c r="BU649" s="247">
        <f t="shared" si="235"/>
        <v>0</v>
      </c>
      <c r="BV649" s="247" t="str">
        <f t="shared" si="236"/>
        <v>-</v>
      </c>
      <c r="BW649" s="232"/>
      <c r="CF649" s="232"/>
    </row>
    <row r="650" spans="1:84" ht="12.75" customHeight="1" x14ac:dyDescent="0.2">
      <c r="A650" s="240"/>
      <c r="B650" s="228">
        <v>627</v>
      </c>
      <c r="C650" s="137"/>
      <c r="D650" s="65"/>
      <c r="E650" s="241" t="str">
        <f>IF(ISBLANK(D650), "", VLOOKUP(D650, Z!$A$2:$C$4127, 3, FALSE))</f>
        <v/>
      </c>
      <c r="F650" s="138"/>
      <c r="G650" s="120"/>
      <c r="H650" s="120"/>
      <c r="I650" s="120"/>
      <c r="J650" s="120"/>
      <c r="K650" s="139"/>
      <c r="L650" s="168"/>
      <c r="M650" s="139"/>
      <c r="N650" s="139"/>
      <c r="O650" s="242">
        <f t="shared" si="216"/>
        <v>0</v>
      </c>
      <c r="P650" s="139"/>
      <c r="Q650" s="242">
        <f t="shared" si="221"/>
        <v>0</v>
      </c>
      <c r="R650" s="242" t="str">
        <f t="shared" si="222"/>
        <v>-</v>
      </c>
      <c r="S650" s="140"/>
      <c r="T650" s="141"/>
      <c r="U650" s="120"/>
      <c r="V650" s="139"/>
      <c r="W650" s="166"/>
      <c r="X650" s="243">
        <f t="shared" si="223"/>
        <v>0</v>
      </c>
      <c r="Y650" s="140"/>
      <c r="Z650" s="141"/>
      <c r="AA650" s="139"/>
      <c r="AB650" s="120"/>
      <c r="AC650" s="139"/>
      <c r="AD650" s="166"/>
      <c r="AE650" s="243">
        <f t="shared" si="224"/>
        <v>0</v>
      </c>
      <c r="AF650" s="142"/>
      <c r="AG650" s="137"/>
      <c r="AH650" s="65"/>
      <c r="AI650" s="241" t="str">
        <f>IF(ISBLANK(AH650), "", VLOOKUP(AH650, Z!$A$2:$C$4127, 3, FALSE))</f>
        <v/>
      </c>
      <c r="AJ650" s="143"/>
      <c r="AK650" s="244">
        <f t="shared" si="225"/>
        <v>0</v>
      </c>
      <c r="AL650" s="232"/>
      <c r="AM650" s="242">
        <f t="shared" si="226"/>
        <v>0</v>
      </c>
      <c r="AN650" s="228">
        <f>15</f>
        <v>15</v>
      </c>
      <c r="AO650" s="228">
        <v>0.75</v>
      </c>
      <c r="AP650" s="242" t="str">
        <f t="shared" si="227"/>
        <v>-</v>
      </c>
      <c r="AQ650" s="242" t="str">
        <f t="shared" si="228"/>
        <v>-</v>
      </c>
      <c r="AR650" s="245" t="str" cm="1">
        <f t="array" ref="AR650">IF($AM$20="A",
IFERROR(INDEX($BZ$33:$CC$35, $BQ650,), "-"),
IFERROR(INDEX(($BZ$26:$CC$28,$BZ$29:$CC$31), $BQ650, , $BR650), "-"))</f>
        <v>-</v>
      </c>
      <c r="AS650" s="245"/>
      <c r="AT650" s="245"/>
      <c r="AU650" s="245"/>
      <c r="AV650" s="246" t="str" cm="1">
        <f t="array" ref="AV650">IF($AM$20="A",
IFERROR(INDEX($CE$33:$CE$35, $BQ650), "-"),
IFERROR(INDEX(($CE$26:$CE$28, $CE$29:$CE$31), $BQ650, , $BR650), "-"))</f>
        <v>-</v>
      </c>
      <c r="AW650" s="242" t="str">
        <f t="shared" si="229"/>
        <v>-</v>
      </c>
      <c r="AX650" s="242" t="str">
        <f t="shared" si="229"/>
        <v>-</v>
      </c>
      <c r="AY650" s="242" t="str">
        <f t="shared" si="229"/>
        <v>-</v>
      </c>
      <c r="AZ650" s="242" t="str">
        <f t="shared" si="229"/>
        <v>-</v>
      </c>
      <c r="BA650" s="242" t="str">
        <f t="shared" si="230"/>
        <v>-</v>
      </c>
      <c r="BB650" s="242" t="str">
        <f t="shared" si="230"/>
        <v>-</v>
      </c>
      <c r="BC650" s="242" t="str">
        <f t="shared" si="230"/>
        <v>-</v>
      </c>
      <c r="BD650" s="242" t="str">
        <f t="shared" si="230"/>
        <v>-</v>
      </c>
      <c r="BE650" s="242" t="str">
        <f t="shared" si="231"/>
        <v>-</v>
      </c>
      <c r="BF650" s="242" t="str">
        <f t="shared" si="231"/>
        <v>-</v>
      </c>
      <c r="BG650" s="242" t="str">
        <f t="shared" si="231"/>
        <v>-</v>
      </c>
      <c r="BH650" s="242" t="str">
        <f t="shared" si="231"/>
        <v>-</v>
      </c>
      <c r="BI650" s="242" t="str">
        <f t="shared" si="232"/>
        <v>-</v>
      </c>
      <c r="BJ650" s="242" t="str">
        <f t="shared" si="232"/>
        <v>-</v>
      </c>
      <c r="BK650" s="242" t="str">
        <f t="shared" si="232"/>
        <v>-</v>
      </c>
      <c r="BL650" s="242" t="str">
        <f t="shared" si="232"/>
        <v>-</v>
      </c>
      <c r="BM650" s="245" t="str" cm="1">
        <f t="array" ref="BM650">IFERROR(INDEX($CD$38:$CD$41, $BT650), "-")</f>
        <v>-</v>
      </c>
      <c r="BN650" s="242" t="str" cm="1">
        <f t="array" ref="BN650">IFERROR(INDEX($CD$38:$CD$41, $BS650), "-")</f>
        <v>-</v>
      </c>
      <c r="BO650" s="242">
        <f t="shared" si="233"/>
        <v>0</v>
      </c>
      <c r="BP650" s="242">
        <f t="shared" si="234"/>
        <v>0</v>
      </c>
      <c r="BQ650" s="247" t="str">
        <f t="shared" si="217"/>
        <v>-</v>
      </c>
      <c r="BR650" s="247" t="str">
        <f t="shared" si="218"/>
        <v>-</v>
      </c>
      <c r="BS650" s="247" t="str">
        <f t="shared" si="219"/>
        <v>-</v>
      </c>
      <c r="BT650" s="247" t="str">
        <f t="shared" si="220"/>
        <v>-</v>
      </c>
      <c r="BU650" s="247">
        <f t="shared" si="235"/>
        <v>0</v>
      </c>
      <c r="BV650" s="247" t="str">
        <f t="shared" si="236"/>
        <v>-</v>
      </c>
      <c r="BW650" s="232"/>
      <c r="CF650" s="232"/>
    </row>
    <row r="651" spans="1:84" ht="12.75" customHeight="1" x14ac:dyDescent="0.2">
      <c r="A651" s="240"/>
      <c r="B651" s="228">
        <v>628</v>
      </c>
      <c r="C651" s="137"/>
      <c r="D651" s="65"/>
      <c r="E651" s="241" t="str">
        <f>IF(ISBLANK(D651), "", VLOOKUP(D651, Z!$A$2:$C$4127, 3, FALSE))</f>
        <v/>
      </c>
      <c r="F651" s="138"/>
      <c r="G651" s="120"/>
      <c r="H651" s="120"/>
      <c r="I651" s="120"/>
      <c r="J651" s="120"/>
      <c r="K651" s="139"/>
      <c r="L651" s="168"/>
      <c r="M651" s="139"/>
      <c r="N651" s="139"/>
      <c r="O651" s="242">
        <f t="shared" si="216"/>
        <v>0</v>
      </c>
      <c r="P651" s="139"/>
      <c r="Q651" s="242">
        <f t="shared" si="221"/>
        <v>0</v>
      </c>
      <c r="R651" s="242" t="str">
        <f t="shared" si="222"/>
        <v>-</v>
      </c>
      <c r="S651" s="140"/>
      <c r="T651" s="141"/>
      <c r="U651" s="120"/>
      <c r="V651" s="139"/>
      <c r="W651" s="166"/>
      <c r="X651" s="243">
        <f t="shared" si="223"/>
        <v>0</v>
      </c>
      <c r="Y651" s="140"/>
      <c r="Z651" s="141"/>
      <c r="AA651" s="139"/>
      <c r="AB651" s="120"/>
      <c r="AC651" s="139"/>
      <c r="AD651" s="166"/>
      <c r="AE651" s="243">
        <f t="shared" si="224"/>
        <v>0</v>
      </c>
      <c r="AF651" s="142"/>
      <c r="AG651" s="137"/>
      <c r="AH651" s="65"/>
      <c r="AI651" s="241" t="str">
        <f>IF(ISBLANK(AH651), "", VLOOKUP(AH651, Z!$A$2:$C$4127, 3, FALSE))</f>
        <v/>
      </c>
      <c r="AJ651" s="143"/>
      <c r="AK651" s="244">
        <f t="shared" si="225"/>
        <v>0</v>
      </c>
      <c r="AL651" s="232"/>
      <c r="AM651" s="242">
        <f t="shared" si="226"/>
        <v>0</v>
      </c>
      <c r="AN651" s="228">
        <f>15</f>
        <v>15</v>
      </c>
      <c r="AO651" s="228">
        <v>0.75</v>
      </c>
      <c r="AP651" s="242" t="str">
        <f t="shared" si="227"/>
        <v>-</v>
      </c>
      <c r="AQ651" s="242" t="str">
        <f t="shared" si="228"/>
        <v>-</v>
      </c>
      <c r="AR651" s="245" t="str" cm="1">
        <f t="array" ref="AR651">IF($AM$20="A",
IFERROR(INDEX($BZ$33:$CC$35, $BQ651,), "-"),
IFERROR(INDEX(($BZ$26:$CC$28,$BZ$29:$CC$31), $BQ651, , $BR651), "-"))</f>
        <v>-</v>
      </c>
      <c r="AS651" s="245"/>
      <c r="AT651" s="245"/>
      <c r="AU651" s="245"/>
      <c r="AV651" s="246" t="str" cm="1">
        <f t="array" ref="AV651">IF($AM$20="A",
IFERROR(INDEX($CE$33:$CE$35, $BQ651), "-"),
IFERROR(INDEX(($CE$26:$CE$28, $CE$29:$CE$31), $BQ651, , $BR651), "-"))</f>
        <v>-</v>
      </c>
      <c r="AW651" s="242" t="str">
        <f t="shared" si="229"/>
        <v>-</v>
      </c>
      <c r="AX651" s="242" t="str">
        <f t="shared" si="229"/>
        <v>-</v>
      </c>
      <c r="AY651" s="242" t="str">
        <f t="shared" si="229"/>
        <v>-</v>
      </c>
      <c r="AZ651" s="242" t="str">
        <f t="shared" si="229"/>
        <v>-</v>
      </c>
      <c r="BA651" s="242" t="str">
        <f t="shared" si="230"/>
        <v>-</v>
      </c>
      <c r="BB651" s="242" t="str">
        <f t="shared" si="230"/>
        <v>-</v>
      </c>
      <c r="BC651" s="242" t="str">
        <f t="shared" si="230"/>
        <v>-</v>
      </c>
      <c r="BD651" s="242" t="str">
        <f t="shared" si="230"/>
        <v>-</v>
      </c>
      <c r="BE651" s="242" t="str">
        <f t="shared" si="231"/>
        <v>-</v>
      </c>
      <c r="BF651" s="242" t="str">
        <f t="shared" si="231"/>
        <v>-</v>
      </c>
      <c r="BG651" s="242" t="str">
        <f t="shared" si="231"/>
        <v>-</v>
      </c>
      <c r="BH651" s="242" t="str">
        <f t="shared" si="231"/>
        <v>-</v>
      </c>
      <c r="BI651" s="242" t="str">
        <f t="shared" si="232"/>
        <v>-</v>
      </c>
      <c r="BJ651" s="242" t="str">
        <f t="shared" si="232"/>
        <v>-</v>
      </c>
      <c r="BK651" s="242" t="str">
        <f t="shared" si="232"/>
        <v>-</v>
      </c>
      <c r="BL651" s="242" t="str">
        <f t="shared" si="232"/>
        <v>-</v>
      </c>
      <c r="BM651" s="245" t="str" cm="1">
        <f t="array" ref="BM651">IFERROR(INDEX($CD$38:$CD$41, $BT651), "-")</f>
        <v>-</v>
      </c>
      <c r="BN651" s="242" t="str" cm="1">
        <f t="array" ref="BN651">IFERROR(INDEX($CD$38:$CD$41, $BS651), "-")</f>
        <v>-</v>
      </c>
      <c r="BO651" s="242">
        <f t="shared" si="233"/>
        <v>0</v>
      </c>
      <c r="BP651" s="242">
        <f t="shared" si="234"/>
        <v>0</v>
      </c>
      <c r="BQ651" s="247" t="str">
        <f t="shared" si="217"/>
        <v>-</v>
      </c>
      <c r="BR651" s="247" t="str">
        <f t="shared" si="218"/>
        <v>-</v>
      </c>
      <c r="BS651" s="247" t="str">
        <f t="shared" si="219"/>
        <v>-</v>
      </c>
      <c r="BT651" s="247" t="str">
        <f t="shared" si="220"/>
        <v>-</v>
      </c>
      <c r="BU651" s="247">
        <f t="shared" si="235"/>
        <v>0</v>
      </c>
      <c r="BV651" s="247" t="str">
        <f t="shared" si="236"/>
        <v>-</v>
      </c>
      <c r="BW651" s="232"/>
      <c r="CF651" s="232"/>
    </row>
    <row r="652" spans="1:84" ht="12.75" customHeight="1" x14ac:dyDescent="0.2">
      <c r="A652" s="240"/>
      <c r="B652" s="228">
        <v>629</v>
      </c>
      <c r="C652" s="137"/>
      <c r="D652" s="65"/>
      <c r="E652" s="241" t="str">
        <f>IF(ISBLANK(D652), "", VLOOKUP(D652, Z!$A$2:$C$4127, 3, FALSE))</f>
        <v/>
      </c>
      <c r="F652" s="138"/>
      <c r="G652" s="120"/>
      <c r="H652" s="120"/>
      <c r="I652" s="120"/>
      <c r="J652" s="120"/>
      <c r="K652" s="139"/>
      <c r="L652" s="168"/>
      <c r="M652" s="139"/>
      <c r="N652" s="139"/>
      <c r="O652" s="242">
        <f t="shared" si="216"/>
        <v>0</v>
      </c>
      <c r="P652" s="139"/>
      <c r="Q652" s="242">
        <f t="shared" si="221"/>
        <v>0</v>
      </c>
      <c r="R652" s="242" t="str">
        <f t="shared" si="222"/>
        <v>-</v>
      </c>
      <c r="S652" s="140"/>
      <c r="T652" s="141"/>
      <c r="U652" s="120"/>
      <c r="V652" s="139"/>
      <c r="W652" s="166"/>
      <c r="X652" s="243">
        <f t="shared" si="223"/>
        <v>0</v>
      </c>
      <c r="Y652" s="140"/>
      <c r="Z652" s="141"/>
      <c r="AA652" s="139"/>
      <c r="AB652" s="120"/>
      <c r="AC652" s="139"/>
      <c r="AD652" s="166"/>
      <c r="AE652" s="243">
        <f t="shared" si="224"/>
        <v>0</v>
      </c>
      <c r="AF652" s="142"/>
      <c r="AG652" s="137"/>
      <c r="AH652" s="65"/>
      <c r="AI652" s="241" t="str">
        <f>IF(ISBLANK(AH652), "", VLOOKUP(AH652, Z!$A$2:$C$4127, 3, FALSE))</f>
        <v/>
      </c>
      <c r="AJ652" s="143"/>
      <c r="AK652" s="244">
        <f t="shared" si="225"/>
        <v>0</v>
      </c>
      <c r="AL652" s="232"/>
      <c r="AM652" s="242">
        <f t="shared" si="226"/>
        <v>0</v>
      </c>
      <c r="AN652" s="228">
        <f>15</f>
        <v>15</v>
      </c>
      <c r="AO652" s="228">
        <v>0.75</v>
      </c>
      <c r="AP652" s="242" t="str">
        <f t="shared" si="227"/>
        <v>-</v>
      </c>
      <c r="AQ652" s="242" t="str">
        <f t="shared" si="228"/>
        <v>-</v>
      </c>
      <c r="AR652" s="245" t="str" cm="1">
        <f t="array" ref="AR652">IF($AM$20="A",
IFERROR(INDEX($BZ$33:$CC$35, $BQ652,), "-"),
IFERROR(INDEX(($BZ$26:$CC$28,$BZ$29:$CC$31), $BQ652, , $BR652), "-"))</f>
        <v>-</v>
      </c>
      <c r="AS652" s="245"/>
      <c r="AT652" s="245"/>
      <c r="AU652" s="245"/>
      <c r="AV652" s="246" t="str" cm="1">
        <f t="array" ref="AV652">IF($AM$20="A",
IFERROR(INDEX($CE$33:$CE$35, $BQ652), "-"),
IFERROR(INDEX(($CE$26:$CE$28, $CE$29:$CE$31), $BQ652, , $BR652), "-"))</f>
        <v>-</v>
      </c>
      <c r="AW652" s="242" t="str">
        <f t="shared" si="229"/>
        <v>-</v>
      </c>
      <c r="AX652" s="242" t="str">
        <f t="shared" si="229"/>
        <v>-</v>
      </c>
      <c r="AY652" s="242" t="str">
        <f t="shared" si="229"/>
        <v>-</v>
      </c>
      <c r="AZ652" s="242" t="str">
        <f t="shared" si="229"/>
        <v>-</v>
      </c>
      <c r="BA652" s="242" t="str">
        <f t="shared" si="230"/>
        <v>-</v>
      </c>
      <c r="BB652" s="242" t="str">
        <f t="shared" si="230"/>
        <v>-</v>
      </c>
      <c r="BC652" s="242" t="str">
        <f t="shared" si="230"/>
        <v>-</v>
      </c>
      <c r="BD652" s="242" t="str">
        <f t="shared" si="230"/>
        <v>-</v>
      </c>
      <c r="BE652" s="242" t="str">
        <f t="shared" si="231"/>
        <v>-</v>
      </c>
      <c r="BF652" s="242" t="str">
        <f t="shared" si="231"/>
        <v>-</v>
      </c>
      <c r="BG652" s="242" t="str">
        <f t="shared" si="231"/>
        <v>-</v>
      </c>
      <c r="BH652" s="242" t="str">
        <f t="shared" si="231"/>
        <v>-</v>
      </c>
      <c r="BI652" s="242" t="str">
        <f t="shared" si="232"/>
        <v>-</v>
      </c>
      <c r="BJ652" s="242" t="str">
        <f t="shared" si="232"/>
        <v>-</v>
      </c>
      <c r="BK652" s="242" t="str">
        <f t="shared" si="232"/>
        <v>-</v>
      </c>
      <c r="BL652" s="242" t="str">
        <f t="shared" si="232"/>
        <v>-</v>
      </c>
      <c r="BM652" s="245" t="str" cm="1">
        <f t="array" ref="BM652">IFERROR(INDEX($CD$38:$CD$41, $BT652), "-")</f>
        <v>-</v>
      </c>
      <c r="BN652" s="242" t="str" cm="1">
        <f t="array" ref="BN652">IFERROR(INDEX($CD$38:$CD$41, $BS652), "-")</f>
        <v>-</v>
      </c>
      <c r="BO652" s="242">
        <f t="shared" si="233"/>
        <v>0</v>
      </c>
      <c r="BP652" s="242">
        <f t="shared" si="234"/>
        <v>0</v>
      </c>
      <c r="BQ652" s="247" t="str">
        <f t="shared" si="217"/>
        <v>-</v>
      </c>
      <c r="BR652" s="247" t="str">
        <f t="shared" si="218"/>
        <v>-</v>
      </c>
      <c r="BS652" s="247" t="str">
        <f t="shared" si="219"/>
        <v>-</v>
      </c>
      <c r="BT652" s="247" t="str">
        <f t="shared" si="220"/>
        <v>-</v>
      </c>
      <c r="BU652" s="247">
        <f t="shared" si="235"/>
        <v>0</v>
      </c>
      <c r="BV652" s="247" t="str">
        <f t="shared" si="236"/>
        <v>-</v>
      </c>
      <c r="BW652" s="232"/>
      <c r="CF652" s="232"/>
    </row>
    <row r="653" spans="1:84" ht="12.75" customHeight="1" x14ac:dyDescent="0.2">
      <c r="A653" s="240"/>
      <c r="B653" s="228">
        <v>630</v>
      </c>
      <c r="C653" s="137"/>
      <c r="D653" s="65"/>
      <c r="E653" s="241" t="str">
        <f>IF(ISBLANK(D653), "", VLOOKUP(D653, Z!$A$2:$C$4127, 3, FALSE))</f>
        <v/>
      </c>
      <c r="F653" s="138"/>
      <c r="G653" s="120"/>
      <c r="H653" s="120"/>
      <c r="I653" s="120"/>
      <c r="J653" s="120"/>
      <c r="K653" s="139"/>
      <c r="L653" s="168"/>
      <c r="M653" s="139"/>
      <c r="N653" s="139"/>
      <c r="O653" s="242">
        <f t="shared" si="216"/>
        <v>0</v>
      </c>
      <c r="P653" s="139"/>
      <c r="Q653" s="242">
        <f t="shared" si="221"/>
        <v>0</v>
      </c>
      <c r="R653" s="242" t="str">
        <f t="shared" si="222"/>
        <v>-</v>
      </c>
      <c r="S653" s="140"/>
      <c r="T653" s="141"/>
      <c r="U653" s="120"/>
      <c r="V653" s="139"/>
      <c r="W653" s="166"/>
      <c r="X653" s="243">
        <f t="shared" si="223"/>
        <v>0</v>
      </c>
      <c r="Y653" s="140"/>
      <c r="Z653" s="141"/>
      <c r="AA653" s="139"/>
      <c r="AB653" s="120"/>
      <c r="AC653" s="139"/>
      <c r="AD653" s="166"/>
      <c r="AE653" s="243">
        <f t="shared" si="224"/>
        <v>0</v>
      </c>
      <c r="AF653" s="142"/>
      <c r="AG653" s="137"/>
      <c r="AH653" s="65"/>
      <c r="AI653" s="241" t="str">
        <f>IF(ISBLANK(AH653), "", VLOOKUP(AH653, Z!$A$2:$C$4127, 3, FALSE))</f>
        <v/>
      </c>
      <c r="AJ653" s="143"/>
      <c r="AK653" s="244">
        <f t="shared" si="225"/>
        <v>0</v>
      </c>
      <c r="AL653" s="232"/>
      <c r="AM653" s="242">
        <f t="shared" si="226"/>
        <v>0</v>
      </c>
      <c r="AN653" s="228">
        <f>15</f>
        <v>15</v>
      </c>
      <c r="AO653" s="228">
        <v>0.75</v>
      </c>
      <c r="AP653" s="242" t="str">
        <f t="shared" si="227"/>
        <v>-</v>
      </c>
      <c r="AQ653" s="242" t="str">
        <f t="shared" si="228"/>
        <v>-</v>
      </c>
      <c r="AR653" s="245" t="str" cm="1">
        <f t="array" ref="AR653">IF($AM$20="A",
IFERROR(INDEX($BZ$33:$CC$35, $BQ653,), "-"),
IFERROR(INDEX(($BZ$26:$CC$28,$BZ$29:$CC$31), $BQ653, , $BR653), "-"))</f>
        <v>-</v>
      </c>
      <c r="AS653" s="245"/>
      <c r="AT653" s="245"/>
      <c r="AU653" s="245"/>
      <c r="AV653" s="246" t="str" cm="1">
        <f t="array" ref="AV653">IF($AM$20="A",
IFERROR(INDEX($CE$33:$CE$35, $BQ653), "-"),
IFERROR(INDEX(($CE$26:$CE$28, $CE$29:$CE$31), $BQ653, , $BR653), "-"))</f>
        <v>-</v>
      </c>
      <c r="AW653" s="242" t="str">
        <f t="shared" si="229"/>
        <v>-</v>
      </c>
      <c r="AX653" s="242" t="str">
        <f t="shared" si="229"/>
        <v>-</v>
      </c>
      <c r="AY653" s="242" t="str">
        <f t="shared" si="229"/>
        <v>-</v>
      </c>
      <c r="AZ653" s="242" t="str">
        <f t="shared" si="229"/>
        <v>-</v>
      </c>
      <c r="BA653" s="242" t="str">
        <f t="shared" si="230"/>
        <v>-</v>
      </c>
      <c r="BB653" s="242" t="str">
        <f t="shared" si="230"/>
        <v>-</v>
      </c>
      <c r="BC653" s="242" t="str">
        <f t="shared" si="230"/>
        <v>-</v>
      </c>
      <c r="BD653" s="242" t="str">
        <f t="shared" si="230"/>
        <v>-</v>
      </c>
      <c r="BE653" s="242" t="str">
        <f t="shared" si="231"/>
        <v>-</v>
      </c>
      <c r="BF653" s="242" t="str">
        <f t="shared" si="231"/>
        <v>-</v>
      </c>
      <c r="BG653" s="242" t="str">
        <f t="shared" si="231"/>
        <v>-</v>
      </c>
      <c r="BH653" s="242" t="str">
        <f t="shared" si="231"/>
        <v>-</v>
      </c>
      <c r="BI653" s="242" t="str">
        <f t="shared" si="232"/>
        <v>-</v>
      </c>
      <c r="BJ653" s="242" t="str">
        <f t="shared" si="232"/>
        <v>-</v>
      </c>
      <c r="BK653" s="242" t="str">
        <f t="shared" si="232"/>
        <v>-</v>
      </c>
      <c r="BL653" s="242" t="str">
        <f t="shared" si="232"/>
        <v>-</v>
      </c>
      <c r="BM653" s="245" t="str" cm="1">
        <f t="array" ref="BM653">IFERROR(INDEX($CD$38:$CD$41, $BT653), "-")</f>
        <v>-</v>
      </c>
      <c r="BN653" s="242" t="str" cm="1">
        <f t="array" ref="BN653">IFERROR(INDEX($CD$38:$CD$41, $BS653), "-")</f>
        <v>-</v>
      </c>
      <c r="BO653" s="242">
        <f t="shared" si="233"/>
        <v>0</v>
      </c>
      <c r="BP653" s="242">
        <f t="shared" si="234"/>
        <v>0</v>
      </c>
      <c r="BQ653" s="247" t="str">
        <f t="shared" si="217"/>
        <v>-</v>
      </c>
      <c r="BR653" s="247" t="str">
        <f t="shared" si="218"/>
        <v>-</v>
      </c>
      <c r="BS653" s="247" t="str">
        <f t="shared" si="219"/>
        <v>-</v>
      </c>
      <c r="BT653" s="247" t="str">
        <f t="shared" si="220"/>
        <v>-</v>
      </c>
      <c r="BU653" s="247">
        <f t="shared" si="235"/>
        <v>0</v>
      </c>
      <c r="BV653" s="247" t="str">
        <f t="shared" si="236"/>
        <v>-</v>
      </c>
      <c r="BW653" s="232"/>
      <c r="CF653" s="232"/>
    </row>
    <row r="654" spans="1:84" ht="12.75" customHeight="1" x14ac:dyDescent="0.2">
      <c r="A654" s="240"/>
      <c r="B654" s="228">
        <v>631</v>
      </c>
      <c r="C654" s="137"/>
      <c r="D654" s="65"/>
      <c r="E654" s="241" t="str">
        <f>IF(ISBLANK(D654), "", VLOOKUP(D654, Z!$A$2:$C$4127, 3, FALSE))</f>
        <v/>
      </c>
      <c r="F654" s="138"/>
      <c r="G654" s="120"/>
      <c r="H654" s="120"/>
      <c r="I654" s="120"/>
      <c r="J654" s="120"/>
      <c r="K654" s="139"/>
      <c r="L654" s="168"/>
      <c r="M654" s="139"/>
      <c r="N654" s="139"/>
      <c r="O654" s="242">
        <f t="shared" si="216"/>
        <v>0</v>
      </c>
      <c r="P654" s="139"/>
      <c r="Q654" s="242">
        <f t="shared" si="221"/>
        <v>0</v>
      </c>
      <c r="R654" s="242" t="str">
        <f t="shared" si="222"/>
        <v>-</v>
      </c>
      <c r="S654" s="140"/>
      <c r="T654" s="141"/>
      <c r="U654" s="120"/>
      <c r="V654" s="139"/>
      <c r="W654" s="166"/>
      <c r="X654" s="243">
        <f t="shared" si="223"/>
        <v>0</v>
      </c>
      <c r="Y654" s="140"/>
      <c r="Z654" s="141"/>
      <c r="AA654" s="139"/>
      <c r="AB654" s="120"/>
      <c r="AC654" s="139"/>
      <c r="AD654" s="166"/>
      <c r="AE654" s="243">
        <f t="shared" si="224"/>
        <v>0</v>
      </c>
      <c r="AF654" s="142"/>
      <c r="AG654" s="137"/>
      <c r="AH654" s="65"/>
      <c r="AI654" s="241" t="str">
        <f>IF(ISBLANK(AH654), "", VLOOKUP(AH654, Z!$A$2:$C$4127, 3, FALSE))</f>
        <v/>
      </c>
      <c r="AJ654" s="143"/>
      <c r="AK654" s="244">
        <f t="shared" si="225"/>
        <v>0</v>
      </c>
      <c r="AL654" s="232"/>
      <c r="AM654" s="242">
        <f t="shared" si="226"/>
        <v>0</v>
      </c>
      <c r="AN654" s="228">
        <f>15</f>
        <v>15</v>
      </c>
      <c r="AO654" s="228">
        <v>0.75</v>
      </c>
      <c r="AP654" s="242" t="str">
        <f t="shared" si="227"/>
        <v>-</v>
      </c>
      <c r="AQ654" s="242" t="str">
        <f t="shared" si="228"/>
        <v>-</v>
      </c>
      <c r="AR654" s="245" t="str" cm="1">
        <f t="array" ref="AR654">IF($AM$20="A",
IFERROR(INDEX($BZ$33:$CC$35, $BQ654,), "-"),
IFERROR(INDEX(($BZ$26:$CC$28,$BZ$29:$CC$31), $BQ654, , $BR654), "-"))</f>
        <v>-</v>
      </c>
      <c r="AS654" s="245"/>
      <c r="AT654" s="245"/>
      <c r="AU654" s="245"/>
      <c r="AV654" s="246" t="str" cm="1">
        <f t="array" ref="AV654">IF($AM$20="A",
IFERROR(INDEX($CE$33:$CE$35, $BQ654), "-"),
IFERROR(INDEX(($CE$26:$CE$28, $CE$29:$CE$31), $BQ654, , $BR654), "-"))</f>
        <v>-</v>
      </c>
      <c r="AW654" s="242" t="str">
        <f t="shared" si="229"/>
        <v>-</v>
      </c>
      <c r="AX654" s="242" t="str">
        <f t="shared" si="229"/>
        <v>-</v>
      </c>
      <c r="AY654" s="242" t="str">
        <f t="shared" si="229"/>
        <v>-</v>
      </c>
      <c r="AZ654" s="242" t="str">
        <f t="shared" si="229"/>
        <v>-</v>
      </c>
      <c r="BA654" s="242" t="str">
        <f t="shared" si="230"/>
        <v>-</v>
      </c>
      <c r="BB654" s="242" t="str">
        <f t="shared" si="230"/>
        <v>-</v>
      </c>
      <c r="BC654" s="242" t="str">
        <f t="shared" si="230"/>
        <v>-</v>
      </c>
      <c r="BD654" s="242" t="str">
        <f t="shared" si="230"/>
        <v>-</v>
      </c>
      <c r="BE654" s="242" t="str">
        <f t="shared" si="231"/>
        <v>-</v>
      </c>
      <c r="BF654" s="242" t="str">
        <f t="shared" si="231"/>
        <v>-</v>
      </c>
      <c r="BG654" s="242" t="str">
        <f t="shared" si="231"/>
        <v>-</v>
      </c>
      <c r="BH654" s="242" t="str">
        <f t="shared" si="231"/>
        <v>-</v>
      </c>
      <c r="BI654" s="242" t="str">
        <f t="shared" si="232"/>
        <v>-</v>
      </c>
      <c r="BJ654" s="242" t="str">
        <f t="shared" si="232"/>
        <v>-</v>
      </c>
      <c r="BK654" s="242" t="str">
        <f t="shared" si="232"/>
        <v>-</v>
      </c>
      <c r="BL654" s="242" t="str">
        <f t="shared" si="232"/>
        <v>-</v>
      </c>
      <c r="BM654" s="245" t="str" cm="1">
        <f t="array" ref="BM654">IFERROR(INDEX($CD$38:$CD$41, $BT654), "-")</f>
        <v>-</v>
      </c>
      <c r="BN654" s="242" t="str" cm="1">
        <f t="array" ref="BN654">IFERROR(INDEX($CD$38:$CD$41, $BS654), "-")</f>
        <v>-</v>
      </c>
      <c r="BO654" s="242">
        <f t="shared" si="233"/>
        <v>0</v>
      </c>
      <c r="BP654" s="242">
        <f t="shared" si="234"/>
        <v>0</v>
      </c>
      <c r="BQ654" s="247" t="str">
        <f t="shared" si="217"/>
        <v>-</v>
      </c>
      <c r="BR654" s="247" t="str">
        <f t="shared" si="218"/>
        <v>-</v>
      </c>
      <c r="BS654" s="247" t="str">
        <f t="shared" si="219"/>
        <v>-</v>
      </c>
      <c r="BT654" s="247" t="str">
        <f t="shared" si="220"/>
        <v>-</v>
      </c>
      <c r="BU654" s="247">
        <f t="shared" si="235"/>
        <v>0</v>
      </c>
      <c r="BV654" s="247" t="str">
        <f t="shared" si="236"/>
        <v>-</v>
      </c>
      <c r="BW654" s="232"/>
      <c r="CF654" s="232"/>
    </row>
    <row r="655" spans="1:84" ht="12.75" customHeight="1" x14ac:dyDescent="0.2">
      <c r="A655" s="240"/>
      <c r="B655" s="228">
        <v>632</v>
      </c>
      <c r="C655" s="137"/>
      <c r="D655" s="65"/>
      <c r="E655" s="241" t="str">
        <f>IF(ISBLANK(D655), "", VLOOKUP(D655, Z!$A$2:$C$4127, 3, FALSE))</f>
        <v/>
      </c>
      <c r="F655" s="138"/>
      <c r="G655" s="120"/>
      <c r="H655" s="120"/>
      <c r="I655" s="120"/>
      <c r="J655" s="120"/>
      <c r="K655" s="139"/>
      <c r="L655" s="168"/>
      <c r="M655" s="139"/>
      <c r="N655" s="139"/>
      <c r="O655" s="242">
        <f t="shared" si="216"/>
        <v>0</v>
      </c>
      <c r="P655" s="139"/>
      <c r="Q655" s="242">
        <f t="shared" si="221"/>
        <v>0</v>
      </c>
      <c r="R655" s="242" t="str">
        <f t="shared" si="222"/>
        <v>-</v>
      </c>
      <c r="S655" s="140"/>
      <c r="T655" s="141"/>
      <c r="U655" s="120"/>
      <c r="V655" s="139"/>
      <c r="W655" s="166"/>
      <c r="X655" s="243">
        <f t="shared" si="223"/>
        <v>0</v>
      </c>
      <c r="Y655" s="140"/>
      <c r="Z655" s="141"/>
      <c r="AA655" s="139"/>
      <c r="AB655" s="120"/>
      <c r="AC655" s="139"/>
      <c r="AD655" s="166"/>
      <c r="AE655" s="243">
        <f t="shared" si="224"/>
        <v>0</v>
      </c>
      <c r="AF655" s="142"/>
      <c r="AG655" s="137"/>
      <c r="AH655" s="65"/>
      <c r="AI655" s="241" t="str">
        <f>IF(ISBLANK(AH655), "", VLOOKUP(AH655, Z!$A$2:$C$4127, 3, FALSE))</f>
        <v/>
      </c>
      <c r="AJ655" s="143"/>
      <c r="AK655" s="244">
        <f t="shared" si="225"/>
        <v>0</v>
      </c>
      <c r="AL655" s="232"/>
      <c r="AM655" s="242">
        <f t="shared" si="226"/>
        <v>0</v>
      </c>
      <c r="AN655" s="228">
        <f>15</f>
        <v>15</v>
      </c>
      <c r="AO655" s="228">
        <v>0.75</v>
      </c>
      <c r="AP655" s="242" t="str">
        <f t="shared" si="227"/>
        <v>-</v>
      </c>
      <c r="AQ655" s="242" t="str">
        <f t="shared" si="228"/>
        <v>-</v>
      </c>
      <c r="AR655" s="245" t="str" cm="1">
        <f t="array" ref="AR655">IF($AM$20="A",
IFERROR(INDEX($BZ$33:$CC$35, $BQ655,), "-"),
IFERROR(INDEX(($BZ$26:$CC$28,$BZ$29:$CC$31), $BQ655, , $BR655), "-"))</f>
        <v>-</v>
      </c>
      <c r="AS655" s="245"/>
      <c r="AT655" s="245"/>
      <c r="AU655" s="245"/>
      <c r="AV655" s="246" t="str" cm="1">
        <f t="array" ref="AV655">IF($AM$20="A",
IFERROR(INDEX($CE$33:$CE$35, $BQ655), "-"),
IFERROR(INDEX(($CE$26:$CE$28, $CE$29:$CE$31), $BQ655, , $BR655), "-"))</f>
        <v>-</v>
      </c>
      <c r="AW655" s="242" t="str">
        <f t="shared" si="229"/>
        <v>-</v>
      </c>
      <c r="AX655" s="242" t="str">
        <f t="shared" si="229"/>
        <v>-</v>
      </c>
      <c r="AY655" s="242" t="str">
        <f t="shared" si="229"/>
        <v>-</v>
      </c>
      <c r="AZ655" s="242" t="str">
        <f t="shared" si="229"/>
        <v>-</v>
      </c>
      <c r="BA655" s="242" t="str">
        <f t="shared" si="230"/>
        <v>-</v>
      </c>
      <c r="BB655" s="242" t="str">
        <f t="shared" si="230"/>
        <v>-</v>
      </c>
      <c r="BC655" s="242" t="str">
        <f t="shared" si="230"/>
        <v>-</v>
      </c>
      <c r="BD655" s="242" t="str">
        <f t="shared" si="230"/>
        <v>-</v>
      </c>
      <c r="BE655" s="242" t="str">
        <f t="shared" si="231"/>
        <v>-</v>
      </c>
      <c r="BF655" s="242" t="str">
        <f t="shared" si="231"/>
        <v>-</v>
      </c>
      <c r="BG655" s="242" t="str">
        <f t="shared" si="231"/>
        <v>-</v>
      </c>
      <c r="BH655" s="242" t="str">
        <f t="shared" si="231"/>
        <v>-</v>
      </c>
      <c r="BI655" s="242" t="str">
        <f t="shared" si="232"/>
        <v>-</v>
      </c>
      <c r="BJ655" s="242" t="str">
        <f t="shared" si="232"/>
        <v>-</v>
      </c>
      <c r="BK655" s="242" t="str">
        <f t="shared" si="232"/>
        <v>-</v>
      </c>
      <c r="BL655" s="242" t="str">
        <f t="shared" si="232"/>
        <v>-</v>
      </c>
      <c r="BM655" s="245" t="str" cm="1">
        <f t="array" ref="BM655">IFERROR(INDEX($CD$38:$CD$41, $BT655), "-")</f>
        <v>-</v>
      </c>
      <c r="BN655" s="242" t="str" cm="1">
        <f t="array" ref="BN655">IFERROR(INDEX($CD$38:$CD$41, $BS655), "-")</f>
        <v>-</v>
      </c>
      <c r="BO655" s="242">
        <f t="shared" si="233"/>
        <v>0</v>
      </c>
      <c r="BP655" s="242">
        <f t="shared" si="234"/>
        <v>0</v>
      </c>
      <c r="BQ655" s="247" t="str">
        <f t="shared" si="217"/>
        <v>-</v>
      </c>
      <c r="BR655" s="247" t="str">
        <f t="shared" si="218"/>
        <v>-</v>
      </c>
      <c r="BS655" s="247" t="str">
        <f t="shared" si="219"/>
        <v>-</v>
      </c>
      <c r="BT655" s="247" t="str">
        <f t="shared" si="220"/>
        <v>-</v>
      </c>
      <c r="BU655" s="247">
        <f t="shared" si="235"/>
        <v>0</v>
      </c>
      <c r="BV655" s="247" t="str">
        <f t="shared" si="236"/>
        <v>-</v>
      </c>
      <c r="BW655" s="232"/>
      <c r="CF655" s="232"/>
    </row>
    <row r="656" spans="1:84" ht="12.75" customHeight="1" x14ac:dyDescent="0.2">
      <c r="A656" s="240"/>
      <c r="B656" s="228">
        <v>633</v>
      </c>
      <c r="C656" s="137"/>
      <c r="D656" s="65"/>
      <c r="E656" s="241" t="str">
        <f>IF(ISBLANK(D656), "", VLOOKUP(D656, Z!$A$2:$C$4127, 3, FALSE))</f>
        <v/>
      </c>
      <c r="F656" s="138"/>
      <c r="G656" s="120"/>
      <c r="H656" s="120"/>
      <c r="I656" s="120"/>
      <c r="J656" s="120"/>
      <c r="K656" s="139"/>
      <c r="L656" s="168"/>
      <c r="M656" s="139"/>
      <c r="N656" s="139"/>
      <c r="O656" s="242">
        <f t="shared" si="216"/>
        <v>0</v>
      </c>
      <c r="P656" s="139"/>
      <c r="Q656" s="242">
        <f t="shared" si="221"/>
        <v>0</v>
      </c>
      <c r="R656" s="242" t="str">
        <f t="shared" si="222"/>
        <v>-</v>
      </c>
      <c r="S656" s="140"/>
      <c r="T656" s="141"/>
      <c r="U656" s="120"/>
      <c r="V656" s="139"/>
      <c r="W656" s="166"/>
      <c r="X656" s="243">
        <f t="shared" si="223"/>
        <v>0</v>
      </c>
      <c r="Y656" s="140"/>
      <c r="Z656" s="141"/>
      <c r="AA656" s="139"/>
      <c r="AB656" s="120"/>
      <c r="AC656" s="139"/>
      <c r="AD656" s="166"/>
      <c r="AE656" s="243">
        <f t="shared" si="224"/>
        <v>0</v>
      </c>
      <c r="AF656" s="142"/>
      <c r="AG656" s="137"/>
      <c r="AH656" s="65"/>
      <c r="AI656" s="241" t="str">
        <f>IF(ISBLANK(AH656), "", VLOOKUP(AH656, Z!$A$2:$C$4127, 3, FALSE))</f>
        <v/>
      </c>
      <c r="AJ656" s="143"/>
      <c r="AK656" s="244">
        <f t="shared" si="225"/>
        <v>0</v>
      </c>
      <c r="AL656" s="232"/>
      <c r="AM656" s="242">
        <f t="shared" si="226"/>
        <v>0</v>
      </c>
      <c r="AN656" s="228">
        <f>15</f>
        <v>15</v>
      </c>
      <c r="AO656" s="228">
        <v>0.75</v>
      </c>
      <c r="AP656" s="242" t="str">
        <f t="shared" si="227"/>
        <v>-</v>
      </c>
      <c r="AQ656" s="242" t="str">
        <f t="shared" si="228"/>
        <v>-</v>
      </c>
      <c r="AR656" s="245" t="str" cm="1">
        <f t="array" ref="AR656">IF($AM$20="A",
IFERROR(INDEX($BZ$33:$CC$35, $BQ656,), "-"),
IFERROR(INDEX(($BZ$26:$CC$28,$BZ$29:$CC$31), $BQ656, , $BR656), "-"))</f>
        <v>-</v>
      </c>
      <c r="AS656" s="245"/>
      <c r="AT656" s="245"/>
      <c r="AU656" s="245"/>
      <c r="AV656" s="246" t="str" cm="1">
        <f t="array" ref="AV656">IF($AM$20="A",
IFERROR(INDEX($CE$33:$CE$35, $BQ656), "-"),
IFERROR(INDEX(($CE$26:$CE$28, $CE$29:$CE$31), $BQ656, , $BR656), "-"))</f>
        <v>-</v>
      </c>
      <c r="AW656" s="242" t="str">
        <f t="shared" si="229"/>
        <v>-</v>
      </c>
      <c r="AX656" s="242" t="str">
        <f t="shared" si="229"/>
        <v>-</v>
      </c>
      <c r="AY656" s="242" t="str">
        <f t="shared" si="229"/>
        <v>-</v>
      </c>
      <c r="AZ656" s="242" t="str">
        <f t="shared" si="229"/>
        <v>-</v>
      </c>
      <c r="BA656" s="242" t="str">
        <f t="shared" si="230"/>
        <v>-</v>
      </c>
      <c r="BB656" s="242" t="str">
        <f t="shared" si="230"/>
        <v>-</v>
      </c>
      <c r="BC656" s="242" t="str">
        <f t="shared" si="230"/>
        <v>-</v>
      </c>
      <c r="BD656" s="242" t="str">
        <f t="shared" si="230"/>
        <v>-</v>
      </c>
      <c r="BE656" s="242" t="str">
        <f t="shared" si="231"/>
        <v>-</v>
      </c>
      <c r="BF656" s="242" t="str">
        <f t="shared" si="231"/>
        <v>-</v>
      </c>
      <c r="BG656" s="242" t="str">
        <f t="shared" si="231"/>
        <v>-</v>
      </c>
      <c r="BH656" s="242" t="str">
        <f t="shared" si="231"/>
        <v>-</v>
      </c>
      <c r="BI656" s="242" t="str">
        <f t="shared" si="232"/>
        <v>-</v>
      </c>
      <c r="BJ656" s="242" t="str">
        <f t="shared" si="232"/>
        <v>-</v>
      </c>
      <c r="BK656" s="242" t="str">
        <f t="shared" si="232"/>
        <v>-</v>
      </c>
      <c r="BL656" s="242" t="str">
        <f t="shared" si="232"/>
        <v>-</v>
      </c>
      <c r="BM656" s="245" t="str" cm="1">
        <f t="array" ref="BM656">IFERROR(INDEX($CD$38:$CD$41, $BT656), "-")</f>
        <v>-</v>
      </c>
      <c r="BN656" s="242" t="str" cm="1">
        <f t="array" ref="BN656">IFERROR(INDEX($CD$38:$CD$41, $BS656), "-")</f>
        <v>-</v>
      </c>
      <c r="BO656" s="242">
        <f t="shared" si="233"/>
        <v>0</v>
      </c>
      <c r="BP656" s="242">
        <f t="shared" si="234"/>
        <v>0</v>
      </c>
      <c r="BQ656" s="247" t="str">
        <f t="shared" si="217"/>
        <v>-</v>
      </c>
      <c r="BR656" s="247" t="str">
        <f t="shared" si="218"/>
        <v>-</v>
      </c>
      <c r="BS656" s="247" t="str">
        <f t="shared" si="219"/>
        <v>-</v>
      </c>
      <c r="BT656" s="247" t="str">
        <f t="shared" si="220"/>
        <v>-</v>
      </c>
      <c r="BU656" s="247">
        <f t="shared" si="235"/>
        <v>0</v>
      </c>
      <c r="BV656" s="247" t="str">
        <f t="shared" si="236"/>
        <v>-</v>
      </c>
      <c r="BW656" s="232"/>
      <c r="CF656" s="232"/>
    </row>
    <row r="657" spans="1:84" ht="12.75" customHeight="1" x14ac:dyDescent="0.2">
      <c r="A657" s="240"/>
      <c r="B657" s="228">
        <v>634</v>
      </c>
      <c r="C657" s="137"/>
      <c r="D657" s="65"/>
      <c r="E657" s="241" t="str">
        <f>IF(ISBLANK(D657), "", VLOOKUP(D657, Z!$A$2:$C$4127, 3, FALSE))</f>
        <v/>
      </c>
      <c r="F657" s="138"/>
      <c r="G657" s="120"/>
      <c r="H657" s="120"/>
      <c r="I657" s="120"/>
      <c r="J657" s="120"/>
      <c r="K657" s="139"/>
      <c r="L657" s="168"/>
      <c r="M657" s="139"/>
      <c r="N657" s="139"/>
      <c r="O657" s="242">
        <f t="shared" si="216"/>
        <v>0</v>
      </c>
      <c r="P657" s="139"/>
      <c r="Q657" s="242">
        <f t="shared" si="221"/>
        <v>0</v>
      </c>
      <c r="R657" s="242" t="str">
        <f t="shared" si="222"/>
        <v>-</v>
      </c>
      <c r="S657" s="140"/>
      <c r="T657" s="141"/>
      <c r="U657" s="120"/>
      <c r="V657" s="139"/>
      <c r="W657" s="166"/>
      <c r="X657" s="243">
        <f t="shared" si="223"/>
        <v>0</v>
      </c>
      <c r="Y657" s="140"/>
      <c r="Z657" s="141"/>
      <c r="AA657" s="139"/>
      <c r="AB657" s="120"/>
      <c r="AC657" s="139"/>
      <c r="AD657" s="166"/>
      <c r="AE657" s="243">
        <f t="shared" si="224"/>
        <v>0</v>
      </c>
      <c r="AF657" s="142"/>
      <c r="AG657" s="137"/>
      <c r="AH657" s="65"/>
      <c r="AI657" s="241" t="str">
        <f>IF(ISBLANK(AH657), "", VLOOKUP(AH657, Z!$A$2:$C$4127, 3, FALSE))</f>
        <v/>
      </c>
      <c r="AJ657" s="143"/>
      <c r="AK657" s="244">
        <f t="shared" si="225"/>
        <v>0</v>
      </c>
      <c r="AL657" s="232"/>
      <c r="AM657" s="242">
        <f t="shared" si="226"/>
        <v>0</v>
      </c>
      <c r="AN657" s="228">
        <f>15</f>
        <v>15</v>
      </c>
      <c r="AO657" s="228">
        <v>0.75</v>
      </c>
      <c r="AP657" s="242" t="str">
        <f t="shared" si="227"/>
        <v>-</v>
      </c>
      <c r="AQ657" s="242" t="str">
        <f t="shared" si="228"/>
        <v>-</v>
      </c>
      <c r="AR657" s="245" t="str" cm="1">
        <f t="array" ref="AR657">IF($AM$20="A",
IFERROR(INDEX($BZ$33:$CC$35, $BQ657,), "-"),
IFERROR(INDEX(($BZ$26:$CC$28,$BZ$29:$CC$31), $BQ657, , $BR657), "-"))</f>
        <v>-</v>
      </c>
      <c r="AS657" s="245"/>
      <c r="AT657" s="245"/>
      <c r="AU657" s="245"/>
      <c r="AV657" s="246" t="str" cm="1">
        <f t="array" ref="AV657">IF($AM$20="A",
IFERROR(INDEX($CE$33:$CE$35, $BQ657), "-"),
IFERROR(INDEX(($CE$26:$CE$28, $CE$29:$CE$31), $BQ657, , $BR657), "-"))</f>
        <v>-</v>
      </c>
      <c r="AW657" s="242" t="str">
        <f t="shared" si="229"/>
        <v>-</v>
      </c>
      <c r="AX657" s="242" t="str">
        <f t="shared" si="229"/>
        <v>-</v>
      </c>
      <c r="AY657" s="242" t="str">
        <f t="shared" si="229"/>
        <v>-</v>
      </c>
      <c r="AZ657" s="242" t="str">
        <f t="shared" si="229"/>
        <v>-</v>
      </c>
      <c r="BA657" s="242" t="str">
        <f t="shared" si="230"/>
        <v>-</v>
      </c>
      <c r="BB657" s="242" t="str">
        <f t="shared" si="230"/>
        <v>-</v>
      </c>
      <c r="BC657" s="242" t="str">
        <f t="shared" si="230"/>
        <v>-</v>
      </c>
      <c r="BD657" s="242" t="str">
        <f t="shared" si="230"/>
        <v>-</v>
      </c>
      <c r="BE657" s="242" t="str">
        <f t="shared" si="231"/>
        <v>-</v>
      </c>
      <c r="BF657" s="242" t="str">
        <f t="shared" si="231"/>
        <v>-</v>
      </c>
      <c r="BG657" s="242" t="str">
        <f t="shared" si="231"/>
        <v>-</v>
      </c>
      <c r="BH657" s="242" t="str">
        <f t="shared" si="231"/>
        <v>-</v>
      </c>
      <c r="BI657" s="242" t="str">
        <f t="shared" si="232"/>
        <v>-</v>
      </c>
      <c r="BJ657" s="242" t="str">
        <f t="shared" si="232"/>
        <v>-</v>
      </c>
      <c r="BK657" s="242" t="str">
        <f t="shared" si="232"/>
        <v>-</v>
      </c>
      <c r="BL657" s="242" t="str">
        <f t="shared" si="232"/>
        <v>-</v>
      </c>
      <c r="BM657" s="245" t="str" cm="1">
        <f t="array" ref="BM657">IFERROR(INDEX($CD$38:$CD$41, $BT657), "-")</f>
        <v>-</v>
      </c>
      <c r="BN657" s="242" t="str" cm="1">
        <f t="array" ref="BN657">IFERROR(INDEX($CD$38:$CD$41, $BS657), "-")</f>
        <v>-</v>
      </c>
      <c r="BO657" s="242">
        <f t="shared" si="233"/>
        <v>0</v>
      </c>
      <c r="BP657" s="242">
        <f t="shared" si="234"/>
        <v>0</v>
      </c>
      <c r="BQ657" s="247" t="str">
        <f t="shared" si="217"/>
        <v>-</v>
      </c>
      <c r="BR657" s="247" t="str">
        <f t="shared" si="218"/>
        <v>-</v>
      </c>
      <c r="BS657" s="247" t="str">
        <f t="shared" si="219"/>
        <v>-</v>
      </c>
      <c r="BT657" s="247" t="str">
        <f t="shared" si="220"/>
        <v>-</v>
      </c>
      <c r="BU657" s="247">
        <f t="shared" si="235"/>
        <v>0</v>
      </c>
      <c r="BV657" s="247" t="str">
        <f t="shared" si="236"/>
        <v>-</v>
      </c>
      <c r="BW657" s="232"/>
      <c r="CF657" s="232"/>
    </row>
    <row r="658" spans="1:84" ht="12.75" customHeight="1" x14ac:dyDescent="0.2">
      <c r="A658" s="240"/>
      <c r="B658" s="228">
        <v>635</v>
      </c>
      <c r="C658" s="137"/>
      <c r="D658" s="65"/>
      <c r="E658" s="241" t="str">
        <f>IF(ISBLANK(D658), "", VLOOKUP(D658, Z!$A$2:$C$4127, 3, FALSE))</f>
        <v/>
      </c>
      <c r="F658" s="138"/>
      <c r="G658" s="120"/>
      <c r="H658" s="120"/>
      <c r="I658" s="120"/>
      <c r="J658" s="120"/>
      <c r="K658" s="139"/>
      <c r="L658" s="168"/>
      <c r="M658" s="139"/>
      <c r="N658" s="139"/>
      <c r="O658" s="242">
        <f t="shared" si="216"/>
        <v>0</v>
      </c>
      <c r="P658" s="139"/>
      <c r="Q658" s="242">
        <f t="shared" si="221"/>
        <v>0</v>
      </c>
      <c r="R658" s="242" t="str">
        <f t="shared" si="222"/>
        <v>-</v>
      </c>
      <c r="S658" s="140"/>
      <c r="T658" s="141"/>
      <c r="U658" s="120"/>
      <c r="V658" s="139"/>
      <c r="W658" s="166"/>
      <c r="X658" s="243">
        <f t="shared" si="223"/>
        <v>0</v>
      </c>
      <c r="Y658" s="140"/>
      <c r="Z658" s="141"/>
      <c r="AA658" s="139"/>
      <c r="AB658" s="120"/>
      <c r="AC658" s="139"/>
      <c r="AD658" s="166"/>
      <c r="AE658" s="243">
        <f t="shared" si="224"/>
        <v>0</v>
      </c>
      <c r="AF658" s="142"/>
      <c r="AG658" s="137"/>
      <c r="AH658" s="65"/>
      <c r="AI658" s="241" t="str">
        <f>IF(ISBLANK(AH658), "", VLOOKUP(AH658, Z!$A$2:$C$4127, 3, FALSE))</f>
        <v/>
      </c>
      <c r="AJ658" s="143"/>
      <c r="AK658" s="244">
        <f t="shared" si="225"/>
        <v>0</v>
      </c>
      <c r="AL658" s="232"/>
      <c r="AM658" s="242">
        <f t="shared" si="226"/>
        <v>0</v>
      </c>
      <c r="AN658" s="228">
        <f>15</f>
        <v>15</v>
      </c>
      <c r="AO658" s="228">
        <v>0.75</v>
      </c>
      <c r="AP658" s="242" t="str">
        <f t="shared" si="227"/>
        <v>-</v>
      </c>
      <c r="AQ658" s="242" t="str">
        <f t="shared" si="228"/>
        <v>-</v>
      </c>
      <c r="AR658" s="245" t="str" cm="1">
        <f t="array" ref="AR658">IF($AM$20="A",
IFERROR(INDEX($BZ$33:$CC$35, $BQ658,), "-"),
IFERROR(INDEX(($BZ$26:$CC$28,$BZ$29:$CC$31), $BQ658, , $BR658), "-"))</f>
        <v>-</v>
      </c>
      <c r="AS658" s="245"/>
      <c r="AT658" s="245"/>
      <c r="AU658" s="245"/>
      <c r="AV658" s="246" t="str" cm="1">
        <f t="array" ref="AV658">IF($AM$20="A",
IFERROR(INDEX($CE$33:$CE$35, $BQ658), "-"),
IFERROR(INDEX(($CE$26:$CE$28, $CE$29:$CE$31), $BQ658, , $BR658), "-"))</f>
        <v>-</v>
      </c>
      <c r="AW658" s="242" t="str">
        <f t="shared" si="229"/>
        <v>-</v>
      </c>
      <c r="AX658" s="242" t="str">
        <f t="shared" si="229"/>
        <v>-</v>
      </c>
      <c r="AY658" s="242" t="str">
        <f t="shared" si="229"/>
        <v>-</v>
      </c>
      <c r="AZ658" s="242" t="str">
        <f t="shared" si="229"/>
        <v>-</v>
      </c>
      <c r="BA658" s="242" t="str">
        <f t="shared" si="230"/>
        <v>-</v>
      </c>
      <c r="BB658" s="242" t="str">
        <f t="shared" si="230"/>
        <v>-</v>
      </c>
      <c r="BC658" s="242" t="str">
        <f t="shared" si="230"/>
        <v>-</v>
      </c>
      <c r="BD658" s="242" t="str">
        <f t="shared" si="230"/>
        <v>-</v>
      </c>
      <c r="BE658" s="242" t="str">
        <f t="shared" si="231"/>
        <v>-</v>
      </c>
      <c r="BF658" s="242" t="str">
        <f t="shared" si="231"/>
        <v>-</v>
      </c>
      <c r="BG658" s="242" t="str">
        <f t="shared" si="231"/>
        <v>-</v>
      </c>
      <c r="BH658" s="242" t="str">
        <f t="shared" si="231"/>
        <v>-</v>
      </c>
      <c r="BI658" s="242" t="str">
        <f t="shared" si="232"/>
        <v>-</v>
      </c>
      <c r="BJ658" s="242" t="str">
        <f t="shared" si="232"/>
        <v>-</v>
      </c>
      <c r="BK658" s="242" t="str">
        <f t="shared" si="232"/>
        <v>-</v>
      </c>
      <c r="BL658" s="242" t="str">
        <f t="shared" si="232"/>
        <v>-</v>
      </c>
      <c r="BM658" s="245" t="str" cm="1">
        <f t="array" ref="BM658">IFERROR(INDEX($CD$38:$CD$41, $BT658), "-")</f>
        <v>-</v>
      </c>
      <c r="BN658" s="242" t="str" cm="1">
        <f t="array" ref="BN658">IFERROR(INDEX($CD$38:$CD$41, $BS658), "-")</f>
        <v>-</v>
      </c>
      <c r="BO658" s="242">
        <f t="shared" si="233"/>
        <v>0</v>
      </c>
      <c r="BP658" s="242">
        <f t="shared" si="234"/>
        <v>0</v>
      </c>
      <c r="BQ658" s="247" t="str">
        <f t="shared" si="217"/>
        <v>-</v>
      </c>
      <c r="BR658" s="247" t="str">
        <f t="shared" si="218"/>
        <v>-</v>
      </c>
      <c r="BS658" s="247" t="str">
        <f t="shared" si="219"/>
        <v>-</v>
      </c>
      <c r="BT658" s="247" t="str">
        <f t="shared" si="220"/>
        <v>-</v>
      </c>
      <c r="BU658" s="247">
        <f t="shared" si="235"/>
        <v>0</v>
      </c>
      <c r="BV658" s="247" t="str">
        <f t="shared" si="236"/>
        <v>-</v>
      </c>
      <c r="BW658" s="232"/>
      <c r="CF658" s="232"/>
    </row>
    <row r="659" spans="1:84" ht="12.75" customHeight="1" x14ac:dyDescent="0.2">
      <c r="A659" s="240"/>
      <c r="B659" s="228">
        <v>636</v>
      </c>
      <c r="C659" s="137"/>
      <c r="D659" s="65"/>
      <c r="E659" s="241" t="str">
        <f>IF(ISBLANK(D659), "", VLOOKUP(D659, Z!$A$2:$C$4127, 3, FALSE))</f>
        <v/>
      </c>
      <c r="F659" s="138"/>
      <c r="G659" s="120"/>
      <c r="H659" s="120"/>
      <c r="I659" s="120"/>
      <c r="J659" s="120"/>
      <c r="K659" s="139"/>
      <c r="L659" s="168"/>
      <c r="M659" s="139"/>
      <c r="N659" s="139"/>
      <c r="O659" s="242">
        <f t="shared" si="216"/>
        <v>0</v>
      </c>
      <c r="P659" s="139"/>
      <c r="Q659" s="242">
        <f t="shared" si="221"/>
        <v>0</v>
      </c>
      <c r="R659" s="242" t="str">
        <f t="shared" si="222"/>
        <v>-</v>
      </c>
      <c r="S659" s="140"/>
      <c r="T659" s="141"/>
      <c r="U659" s="120"/>
      <c r="V659" s="139"/>
      <c r="W659" s="166"/>
      <c r="X659" s="243">
        <f t="shared" si="223"/>
        <v>0</v>
      </c>
      <c r="Y659" s="140"/>
      <c r="Z659" s="141"/>
      <c r="AA659" s="139"/>
      <c r="AB659" s="120"/>
      <c r="AC659" s="139"/>
      <c r="AD659" s="166"/>
      <c r="AE659" s="243">
        <f t="shared" si="224"/>
        <v>0</v>
      </c>
      <c r="AF659" s="142"/>
      <c r="AG659" s="137"/>
      <c r="AH659" s="65"/>
      <c r="AI659" s="241" t="str">
        <f>IF(ISBLANK(AH659), "", VLOOKUP(AH659, Z!$A$2:$C$4127, 3, FALSE))</f>
        <v/>
      </c>
      <c r="AJ659" s="143"/>
      <c r="AK659" s="244">
        <f t="shared" si="225"/>
        <v>0</v>
      </c>
      <c r="AL659" s="232"/>
      <c r="AM659" s="242">
        <f t="shared" si="226"/>
        <v>0</v>
      </c>
      <c r="AN659" s="228">
        <f>15</f>
        <v>15</v>
      </c>
      <c r="AO659" s="228">
        <v>0.75</v>
      </c>
      <c r="AP659" s="242" t="str">
        <f t="shared" si="227"/>
        <v>-</v>
      </c>
      <c r="AQ659" s="242" t="str">
        <f t="shared" si="228"/>
        <v>-</v>
      </c>
      <c r="AR659" s="245" t="str" cm="1">
        <f t="array" ref="AR659">IF($AM$20="A",
IFERROR(INDEX($BZ$33:$CC$35, $BQ659,), "-"),
IFERROR(INDEX(($BZ$26:$CC$28,$BZ$29:$CC$31), $BQ659, , $BR659), "-"))</f>
        <v>-</v>
      </c>
      <c r="AS659" s="245"/>
      <c r="AT659" s="245"/>
      <c r="AU659" s="245"/>
      <c r="AV659" s="246" t="str" cm="1">
        <f t="array" ref="AV659">IF($AM$20="A",
IFERROR(INDEX($CE$33:$CE$35, $BQ659), "-"),
IFERROR(INDEX(($CE$26:$CE$28, $CE$29:$CE$31), $BQ659, , $BR659), "-"))</f>
        <v>-</v>
      </c>
      <c r="AW659" s="242" t="str">
        <f t="shared" si="229"/>
        <v>-</v>
      </c>
      <c r="AX659" s="242" t="str">
        <f t="shared" si="229"/>
        <v>-</v>
      </c>
      <c r="AY659" s="242" t="str">
        <f t="shared" si="229"/>
        <v>-</v>
      </c>
      <c r="AZ659" s="242" t="str">
        <f t="shared" si="229"/>
        <v>-</v>
      </c>
      <c r="BA659" s="242" t="str">
        <f t="shared" si="230"/>
        <v>-</v>
      </c>
      <c r="BB659" s="242" t="str">
        <f t="shared" si="230"/>
        <v>-</v>
      </c>
      <c r="BC659" s="242" t="str">
        <f t="shared" si="230"/>
        <v>-</v>
      </c>
      <c r="BD659" s="242" t="str">
        <f t="shared" si="230"/>
        <v>-</v>
      </c>
      <c r="BE659" s="242" t="str">
        <f t="shared" si="231"/>
        <v>-</v>
      </c>
      <c r="BF659" s="242" t="str">
        <f t="shared" si="231"/>
        <v>-</v>
      </c>
      <c r="BG659" s="242" t="str">
        <f t="shared" si="231"/>
        <v>-</v>
      </c>
      <c r="BH659" s="242" t="str">
        <f t="shared" si="231"/>
        <v>-</v>
      </c>
      <c r="BI659" s="242" t="str">
        <f t="shared" si="232"/>
        <v>-</v>
      </c>
      <c r="BJ659" s="242" t="str">
        <f t="shared" si="232"/>
        <v>-</v>
      </c>
      <c r="BK659" s="242" t="str">
        <f t="shared" si="232"/>
        <v>-</v>
      </c>
      <c r="BL659" s="242" t="str">
        <f t="shared" si="232"/>
        <v>-</v>
      </c>
      <c r="BM659" s="245" t="str" cm="1">
        <f t="array" ref="BM659">IFERROR(INDEX($CD$38:$CD$41, $BT659), "-")</f>
        <v>-</v>
      </c>
      <c r="BN659" s="242" t="str" cm="1">
        <f t="array" ref="BN659">IFERROR(INDEX($CD$38:$CD$41, $BS659), "-")</f>
        <v>-</v>
      </c>
      <c r="BO659" s="242">
        <f t="shared" si="233"/>
        <v>0</v>
      </c>
      <c r="BP659" s="242">
        <f t="shared" si="234"/>
        <v>0</v>
      </c>
      <c r="BQ659" s="247" t="str">
        <f t="shared" si="217"/>
        <v>-</v>
      </c>
      <c r="BR659" s="247" t="str">
        <f t="shared" si="218"/>
        <v>-</v>
      </c>
      <c r="BS659" s="247" t="str">
        <f t="shared" si="219"/>
        <v>-</v>
      </c>
      <c r="BT659" s="247" t="str">
        <f t="shared" si="220"/>
        <v>-</v>
      </c>
      <c r="BU659" s="247">
        <f t="shared" si="235"/>
        <v>0</v>
      </c>
      <c r="BV659" s="247" t="str">
        <f t="shared" si="236"/>
        <v>-</v>
      </c>
      <c r="BW659" s="232"/>
      <c r="CF659" s="232"/>
    </row>
    <row r="660" spans="1:84" ht="12.75" customHeight="1" x14ac:dyDescent="0.2">
      <c r="A660" s="240"/>
      <c r="B660" s="228">
        <v>637</v>
      </c>
      <c r="C660" s="137"/>
      <c r="D660" s="65"/>
      <c r="E660" s="241" t="str">
        <f>IF(ISBLANK(D660), "", VLOOKUP(D660, Z!$A$2:$C$4127, 3, FALSE))</f>
        <v/>
      </c>
      <c r="F660" s="138"/>
      <c r="G660" s="120"/>
      <c r="H660" s="120"/>
      <c r="I660" s="120"/>
      <c r="J660" s="120"/>
      <c r="K660" s="139"/>
      <c r="L660" s="168"/>
      <c r="M660" s="139"/>
      <c r="N660" s="139"/>
      <c r="O660" s="242">
        <f t="shared" si="216"/>
        <v>0</v>
      </c>
      <c r="P660" s="139"/>
      <c r="Q660" s="242">
        <f t="shared" si="221"/>
        <v>0</v>
      </c>
      <c r="R660" s="242" t="str">
        <f t="shared" si="222"/>
        <v>-</v>
      </c>
      <c r="S660" s="140"/>
      <c r="T660" s="141"/>
      <c r="U660" s="120"/>
      <c r="V660" s="139"/>
      <c r="W660" s="166"/>
      <c r="X660" s="243">
        <f t="shared" si="223"/>
        <v>0</v>
      </c>
      <c r="Y660" s="140"/>
      <c r="Z660" s="141"/>
      <c r="AA660" s="139"/>
      <c r="AB660" s="120"/>
      <c r="AC660" s="139"/>
      <c r="AD660" s="166"/>
      <c r="AE660" s="243">
        <f t="shared" si="224"/>
        <v>0</v>
      </c>
      <c r="AF660" s="142"/>
      <c r="AG660" s="137"/>
      <c r="AH660" s="65"/>
      <c r="AI660" s="241" t="str">
        <f>IF(ISBLANK(AH660), "", VLOOKUP(AH660, Z!$A$2:$C$4127, 3, FALSE))</f>
        <v/>
      </c>
      <c r="AJ660" s="143"/>
      <c r="AK660" s="244">
        <f t="shared" si="225"/>
        <v>0</v>
      </c>
      <c r="AL660" s="232"/>
      <c r="AM660" s="242">
        <f t="shared" si="226"/>
        <v>0</v>
      </c>
      <c r="AN660" s="228">
        <f>15</f>
        <v>15</v>
      </c>
      <c r="AO660" s="228">
        <v>0.75</v>
      </c>
      <c r="AP660" s="242" t="str">
        <f t="shared" si="227"/>
        <v>-</v>
      </c>
      <c r="AQ660" s="242" t="str">
        <f t="shared" si="228"/>
        <v>-</v>
      </c>
      <c r="AR660" s="245" t="str" cm="1">
        <f t="array" ref="AR660">IF($AM$20="A",
IFERROR(INDEX($BZ$33:$CC$35, $BQ660,), "-"),
IFERROR(INDEX(($BZ$26:$CC$28,$BZ$29:$CC$31), $BQ660, , $BR660), "-"))</f>
        <v>-</v>
      </c>
      <c r="AS660" s="245"/>
      <c r="AT660" s="245"/>
      <c r="AU660" s="245"/>
      <c r="AV660" s="246" t="str" cm="1">
        <f t="array" ref="AV660">IF($AM$20="A",
IFERROR(INDEX($CE$33:$CE$35, $BQ660), "-"),
IFERROR(INDEX(($CE$26:$CE$28, $CE$29:$CE$31), $BQ660, , $BR660), "-"))</f>
        <v>-</v>
      </c>
      <c r="AW660" s="242" t="str">
        <f t="shared" si="229"/>
        <v>-</v>
      </c>
      <c r="AX660" s="242" t="str">
        <f t="shared" si="229"/>
        <v>-</v>
      </c>
      <c r="AY660" s="242" t="str">
        <f t="shared" si="229"/>
        <v>-</v>
      </c>
      <c r="AZ660" s="242" t="str">
        <f t="shared" si="229"/>
        <v>-</v>
      </c>
      <c r="BA660" s="242" t="str">
        <f t="shared" si="230"/>
        <v>-</v>
      </c>
      <c r="BB660" s="242" t="str">
        <f t="shared" si="230"/>
        <v>-</v>
      </c>
      <c r="BC660" s="242" t="str">
        <f t="shared" si="230"/>
        <v>-</v>
      </c>
      <c r="BD660" s="242" t="str">
        <f t="shared" si="230"/>
        <v>-</v>
      </c>
      <c r="BE660" s="242" t="str">
        <f t="shared" si="231"/>
        <v>-</v>
      </c>
      <c r="BF660" s="242" t="str">
        <f t="shared" si="231"/>
        <v>-</v>
      </c>
      <c r="BG660" s="242" t="str">
        <f t="shared" si="231"/>
        <v>-</v>
      </c>
      <c r="BH660" s="242" t="str">
        <f t="shared" si="231"/>
        <v>-</v>
      </c>
      <c r="BI660" s="242" t="str">
        <f t="shared" si="232"/>
        <v>-</v>
      </c>
      <c r="BJ660" s="242" t="str">
        <f t="shared" si="232"/>
        <v>-</v>
      </c>
      <c r="BK660" s="242" t="str">
        <f t="shared" si="232"/>
        <v>-</v>
      </c>
      <c r="BL660" s="242" t="str">
        <f t="shared" si="232"/>
        <v>-</v>
      </c>
      <c r="BM660" s="245" t="str" cm="1">
        <f t="array" ref="BM660">IFERROR(INDEX($CD$38:$CD$41, $BT660), "-")</f>
        <v>-</v>
      </c>
      <c r="BN660" s="242" t="str" cm="1">
        <f t="array" ref="BN660">IFERROR(INDEX($CD$38:$CD$41, $BS660), "-")</f>
        <v>-</v>
      </c>
      <c r="BO660" s="242">
        <f t="shared" si="233"/>
        <v>0</v>
      </c>
      <c r="BP660" s="242">
        <f t="shared" si="234"/>
        <v>0</v>
      </c>
      <c r="BQ660" s="247" t="str">
        <f t="shared" si="217"/>
        <v>-</v>
      </c>
      <c r="BR660" s="247" t="str">
        <f t="shared" si="218"/>
        <v>-</v>
      </c>
      <c r="BS660" s="247" t="str">
        <f t="shared" si="219"/>
        <v>-</v>
      </c>
      <c r="BT660" s="247" t="str">
        <f t="shared" si="220"/>
        <v>-</v>
      </c>
      <c r="BU660" s="247">
        <f t="shared" si="235"/>
        <v>0</v>
      </c>
      <c r="BV660" s="247" t="str">
        <f t="shared" si="236"/>
        <v>-</v>
      </c>
      <c r="BW660" s="232"/>
      <c r="CF660" s="232"/>
    </row>
    <row r="661" spans="1:84" ht="12.75" customHeight="1" x14ac:dyDescent="0.2">
      <c r="A661" s="240"/>
      <c r="B661" s="228">
        <v>638</v>
      </c>
      <c r="C661" s="137"/>
      <c r="D661" s="65"/>
      <c r="E661" s="241" t="str">
        <f>IF(ISBLANK(D661), "", VLOOKUP(D661, Z!$A$2:$C$4127, 3, FALSE))</f>
        <v/>
      </c>
      <c r="F661" s="138"/>
      <c r="G661" s="120"/>
      <c r="H661" s="120"/>
      <c r="I661" s="120"/>
      <c r="J661" s="120"/>
      <c r="K661" s="139"/>
      <c r="L661" s="168"/>
      <c r="M661" s="139"/>
      <c r="N661" s="139"/>
      <c r="O661" s="242">
        <f t="shared" si="216"/>
        <v>0</v>
      </c>
      <c r="P661" s="139"/>
      <c r="Q661" s="242">
        <f t="shared" si="221"/>
        <v>0</v>
      </c>
      <c r="R661" s="242" t="str">
        <f t="shared" si="222"/>
        <v>-</v>
      </c>
      <c r="S661" s="140"/>
      <c r="T661" s="141"/>
      <c r="U661" s="120"/>
      <c r="V661" s="139"/>
      <c r="W661" s="166"/>
      <c r="X661" s="243">
        <f t="shared" si="223"/>
        <v>0</v>
      </c>
      <c r="Y661" s="140"/>
      <c r="Z661" s="141"/>
      <c r="AA661" s="139"/>
      <c r="AB661" s="120"/>
      <c r="AC661" s="139"/>
      <c r="AD661" s="166"/>
      <c r="AE661" s="243">
        <f t="shared" si="224"/>
        <v>0</v>
      </c>
      <c r="AF661" s="142"/>
      <c r="AG661" s="137"/>
      <c r="AH661" s="65"/>
      <c r="AI661" s="241" t="str">
        <f>IF(ISBLANK(AH661), "", VLOOKUP(AH661, Z!$A$2:$C$4127, 3, FALSE))</f>
        <v/>
      </c>
      <c r="AJ661" s="143"/>
      <c r="AK661" s="244">
        <f t="shared" si="225"/>
        <v>0</v>
      </c>
      <c r="AL661" s="232"/>
      <c r="AM661" s="242">
        <f t="shared" si="226"/>
        <v>0</v>
      </c>
      <c r="AN661" s="228">
        <f>15</f>
        <v>15</v>
      </c>
      <c r="AO661" s="228">
        <v>0.75</v>
      </c>
      <c r="AP661" s="242" t="str">
        <f t="shared" si="227"/>
        <v>-</v>
      </c>
      <c r="AQ661" s="242" t="str">
        <f t="shared" si="228"/>
        <v>-</v>
      </c>
      <c r="AR661" s="245" t="str" cm="1">
        <f t="array" ref="AR661">IF($AM$20="A",
IFERROR(INDEX($BZ$33:$CC$35, $BQ661,), "-"),
IFERROR(INDEX(($BZ$26:$CC$28,$BZ$29:$CC$31), $BQ661, , $BR661), "-"))</f>
        <v>-</v>
      </c>
      <c r="AS661" s="245"/>
      <c r="AT661" s="245"/>
      <c r="AU661" s="245"/>
      <c r="AV661" s="246" t="str" cm="1">
        <f t="array" ref="AV661">IF($AM$20="A",
IFERROR(INDEX($CE$33:$CE$35, $BQ661), "-"),
IFERROR(INDEX(($CE$26:$CE$28, $CE$29:$CE$31), $BQ661, , $BR661), "-"))</f>
        <v>-</v>
      </c>
      <c r="AW661" s="242" t="str">
        <f t="shared" si="229"/>
        <v>-</v>
      </c>
      <c r="AX661" s="242" t="str">
        <f t="shared" si="229"/>
        <v>-</v>
      </c>
      <c r="AY661" s="242" t="str">
        <f t="shared" si="229"/>
        <v>-</v>
      </c>
      <c r="AZ661" s="242" t="str">
        <f t="shared" si="229"/>
        <v>-</v>
      </c>
      <c r="BA661" s="242" t="str">
        <f t="shared" si="230"/>
        <v>-</v>
      </c>
      <c r="BB661" s="242" t="str">
        <f t="shared" si="230"/>
        <v>-</v>
      </c>
      <c r="BC661" s="242" t="str">
        <f t="shared" si="230"/>
        <v>-</v>
      </c>
      <c r="BD661" s="242" t="str">
        <f t="shared" si="230"/>
        <v>-</v>
      </c>
      <c r="BE661" s="242" t="str">
        <f t="shared" si="231"/>
        <v>-</v>
      </c>
      <c r="BF661" s="242" t="str">
        <f t="shared" si="231"/>
        <v>-</v>
      </c>
      <c r="BG661" s="242" t="str">
        <f t="shared" si="231"/>
        <v>-</v>
      </c>
      <c r="BH661" s="242" t="str">
        <f t="shared" si="231"/>
        <v>-</v>
      </c>
      <c r="BI661" s="242" t="str">
        <f t="shared" si="232"/>
        <v>-</v>
      </c>
      <c r="BJ661" s="242" t="str">
        <f t="shared" si="232"/>
        <v>-</v>
      </c>
      <c r="BK661" s="242" t="str">
        <f t="shared" si="232"/>
        <v>-</v>
      </c>
      <c r="BL661" s="242" t="str">
        <f t="shared" si="232"/>
        <v>-</v>
      </c>
      <c r="BM661" s="245" t="str" cm="1">
        <f t="array" ref="BM661">IFERROR(INDEX($CD$38:$CD$41, $BT661), "-")</f>
        <v>-</v>
      </c>
      <c r="BN661" s="242" t="str" cm="1">
        <f t="array" ref="BN661">IFERROR(INDEX($CD$38:$CD$41, $BS661), "-")</f>
        <v>-</v>
      </c>
      <c r="BO661" s="242">
        <f t="shared" si="233"/>
        <v>0</v>
      </c>
      <c r="BP661" s="242">
        <f t="shared" si="234"/>
        <v>0</v>
      </c>
      <c r="BQ661" s="247" t="str">
        <f t="shared" si="217"/>
        <v>-</v>
      </c>
      <c r="BR661" s="247" t="str">
        <f t="shared" si="218"/>
        <v>-</v>
      </c>
      <c r="BS661" s="247" t="str">
        <f t="shared" si="219"/>
        <v>-</v>
      </c>
      <c r="BT661" s="247" t="str">
        <f t="shared" si="220"/>
        <v>-</v>
      </c>
      <c r="BU661" s="247">
        <f t="shared" si="235"/>
        <v>0</v>
      </c>
      <c r="BV661" s="247" t="str">
        <f t="shared" si="236"/>
        <v>-</v>
      </c>
      <c r="BW661" s="232"/>
      <c r="CF661" s="232"/>
    </row>
    <row r="662" spans="1:84" ht="12.75" customHeight="1" x14ac:dyDescent="0.2">
      <c r="A662" s="240"/>
      <c r="B662" s="228">
        <v>639</v>
      </c>
      <c r="C662" s="137"/>
      <c r="D662" s="65"/>
      <c r="E662" s="241" t="str">
        <f>IF(ISBLANK(D662), "", VLOOKUP(D662, Z!$A$2:$C$4127, 3, FALSE))</f>
        <v/>
      </c>
      <c r="F662" s="138"/>
      <c r="G662" s="120"/>
      <c r="H662" s="120"/>
      <c r="I662" s="120"/>
      <c r="J662" s="120"/>
      <c r="K662" s="139"/>
      <c r="L662" s="168"/>
      <c r="M662" s="139"/>
      <c r="N662" s="139"/>
      <c r="O662" s="242">
        <f t="shared" si="216"/>
        <v>0</v>
      </c>
      <c r="P662" s="139"/>
      <c r="Q662" s="242">
        <f t="shared" si="221"/>
        <v>0</v>
      </c>
      <c r="R662" s="242" t="str">
        <f t="shared" si="222"/>
        <v>-</v>
      </c>
      <c r="S662" s="140"/>
      <c r="T662" s="141"/>
      <c r="U662" s="120"/>
      <c r="V662" s="139"/>
      <c r="W662" s="166"/>
      <c r="X662" s="243">
        <f t="shared" si="223"/>
        <v>0</v>
      </c>
      <c r="Y662" s="140"/>
      <c r="Z662" s="141"/>
      <c r="AA662" s="139"/>
      <c r="AB662" s="120"/>
      <c r="AC662" s="139"/>
      <c r="AD662" s="166"/>
      <c r="AE662" s="243">
        <f t="shared" si="224"/>
        <v>0</v>
      </c>
      <c r="AF662" s="142"/>
      <c r="AG662" s="137"/>
      <c r="AH662" s="65"/>
      <c r="AI662" s="241" t="str">
        <f>IF(ISBLANK(AH662), "", VLOOKUP(AH662, Z!$A$2:$C$4127, 3, FALSE))</f>
        <v/>
      </c>
      <c r="AJ662" s="143"/>
      <c r="AK662" s="244">
        <f t="shared" si="225"/>
        <v>0</v>
      </c>
      <c r="AL662" s="232"/>
      <c r="AM662" s="242">
        <f t="shared" si="226"/>
        <v>0</v>
      </c>
      <c r="AN662" s="228">
        <f>15</f>
        <v>15</v>
      </c>
      <c r="AO662" s="228">
        <v>0.75</v>
      </c>
      <c r="AP662" s="242" t="str">
        <f t="shared" si="227"/>
        <v>-</v>
      </c>
      <c r="AQ662" s="242" t="str">
        <f t="shared" si="228"/>
        <v>-</v>
      </c>
      <c r="AR662" s="245" t="str" cm="1">
        <f t="array" ref="AR662">IF($AM$20="A",
IFERROR(INDEX($BZ$33:$CC$35, $BQ662,), "-"),
IFERROR(INDEX(($BZ$26:$CC$28,$BZ$29:$CC$31), $BQ662, , $BR662), "-"))</f>
        <v>-</v>
      </c>
      <c r="AS662" s="245"/>
      <c r="AT662" s="245"/>
      <c r="AU662" s="245"/>
      <c r="AV662" s="246" t="str" cm="1">
        <f t="array" ref="AV662">IF($AM$20="A",
IFERROR(INDEX($CE$33:$CE$35, $BQ662), "-"),
IFERROR(INDEX(($CE$26:$CE$28, $CE$29:$CE$31), $BQ662, , $BR662), "-"))</f>
        <v>-</v>
      </c>
      <c r="AW662" s="242" t="str">
        <f t="shared" si="229"/>
        <v>-</v>
      </c>
      <c r="AX662" s="242" t="str">
        <f t="shared" si="229"/>
        <v>-</v>
      </c>
      <c r="AY662" s="242" t="str">
        <f t="shared" si="229"/>
        <v>-</v>
      </c>
      <c r="AZ662" s="242" t="str">
        <f t="shared" si="229"/>
        <v>-</v>
      </c>
      <c r="BA662" s="242" t="str">
        <f t="shared" si="230"/>
        <v>-</v>
      </c>
      <c r="BB662" s="242" t="str">
        <f t="shared" si="230"/>
        <v>-</v>
      </c>
      <c r="BC662" s="242" t="str">
        <f t="shared" si="230"/>
        <v>-</v>
      </c>
      <c r="BD662" s="242" t="str">
        <f t="shared" si="230"/>
        <v>-</v>
      </c>
      <c r="BE662" s="242" t="str">
        <f t="shared" si="231"/>
        <v>-</v>
      </c>
      <c r="BF662" s="242" t="str">
        <f t="shared" si="231"/>
        <v>-</v>
      </c>
      <c r="BG662" s="242" t="str">
        <f t="shared" si="231"/>
        <v>-</v>
      </c>
      <c r="BH662" s="242" t="str">
        <f t="shared" si="231"/>
        <v>-</v>
      </c>
      <c r="BI662" s="242" t="str">
        <f t="shared" si="232"/>
        <v>-</v>
      </c>
      <c r="BJ662" s="242" t="str">
        <f t="shared" si="232"/>
        <v>-</v>
      </c>
      <c r="BK662" s="242" t="str">
        <f t="shared" si="232"/>
        <v>-</v>
      </c>
      <c r="BL662" s="242" t="str">
        <f t="shared" si="232"/>
        <v>-</v>
      </c>
      <c r="BM662" s="245" t="str" cm="1">
        <f t="array" ref="BM662">IFERROR(INDEX($CD$38:$CD$41, $BT662), "-")</f>
        <v>-</v>
      </c>
      <c r="BN662" s="242" t="str" cm="1">
        <f t="array" ref="BN662">IFERROR(INDEX($CD$38:$CD$41, $BS662), "-")</f>
        <v>-</v>
      </c>
      <c r="BO662" s="242">
        <f t="shared" si="233"/>
        <v>0</v>
      </c>
      <c r="BP662" s="242">
        <f t="shared" si="234"/>
        <v>0</v>
      </c>
      <c r="BQ662" s="247" t="str">
        <f t="shared" si="217"/>
        <v>-</v>
      </c>
      <c r="BR662" s="247" t="str">
        <f t="shared" si="218"/>
        <v>-</v>
      </c>
      <c r="BS662" s="247" t="str">
        <f t="shared" si="219"/>
        <v>-</v>
      </c>
      <c r="BT662" s="247" t="str">
        <f t="shared" si="220"/>
        <v>-</v>
      </c>
      <c r="BU662" s="247">
        <f t="shared" si="235"/>
        <v>0</v>
      </c>
      <c r="BV662" s="247" t="str">
        <f t="shared" si="236"/>
        <v>-</v>
      </c>
      <c r="BW662" s="232"/>
      <c r="CF662" s="232"/>
    </row>
    <row r="663" spans="1:84" ht="12.75" customHeight="1" x14ac:dyDescent="0.2">
      <c r="A663" s="240"/>
      <c r="B663" s="228">
        <v>640</v>
      </c>
      <c r="C663" s="137"/>
      <c r="D663" s="65"/>
      <c r="E663" s="241" t="str">
        <f>IF(ISBLANK(D663), "", VLOOKUP(D663, Z!$A$2:$C$4127, 3, FALSE))</f>
        <v/>
      </c>
      <c r="F663" s="138"/>
      <c r="G663" s="120"/>
      <c r="H663" s="120"/>
      <c r="I663" s="120"/>
      <c r="J663" s="120"/>
      <c r="K663" s="139"/>
      <c r="L663" s="168"/>
      <c r="M663" s="139"/>
      <c r="N663" s="139"/>
      <c r="O663" s="242">
        <f t="shared" si="216"/>
        <v>0</v>
      </c>
      <c r="P663" s="139"/>
      <c r="Q663" s="242">
        <f t="shared" si="221"/>
        <v>0</v>
      </c>
      <c r="R663" s="242" t="str">
        <f t="shared" si="222"/>
        <v>-</v>
      </c>
      <c r="S663" s="140"/>
      <c r="T663" s="141"/>
      <c r="U663" s="120"/>
      <c r="V663" s="139"/>
      <c r="W663" s="166"/>
      <c r="X663" s="243">
        <f t="shared" si="223"/>
        <v>0</v>
      </c>
      <c r="Y663" s="140"/>
      <c r="Z663" s="141"/>
      <c r="AA663" s="139"/>
      <c r="AB663" s="120"/>
      <c r="AC663" s="139"/>
      <c r="AD663" s="166"/>
      <c r="AE663" s="243">
        <f t="shared" si="224"/>
        <v>0</v>
      </c>
      <c r="AF663" s="142"/>
      <c r="AG663" s="137"/>
      <c r="AH663" s="65"/>
      <c r="AI663" s="241" t="str">
        <f>IF(ISBLANK(AH663), "", VLOOKUP(AH663, Z!$A$2:$C$4127, 3, FALSE))</f>
        <v/>
      </c>
      <c r="AJ663" s="143"/>
      <c r="AK663" s="244">
        <f t="shared" si="225"/>
        <v>0</v>
      </c>
      <c r="AL663" s="232"/>
      <c r="AM663" s="242">
        <f t="shared" si="226"/>
        <v>0</v>
      </c>
      <c r="AN663" s="228">
        <f>15</f>
        <v>15</v>
      </c>
      <c r="AO663" s="228">
        <v>0.75</v>
      </c>
      <c r="AP663" s="242" t="str">
        <f t="shared" si="227"/>
        <v>-</v>
      </c>
      <c r="AQ663" s="242" t="str">
        <f t="shared" si="228"/>
        <v>-</v>
      </c>
      <c r="AR663" s="245" t="str" cm="1">
        <f t="array" ref="AR663">IF($AM$20="A",
IFERROR(INDEX($BZ$33:$CC$35, $BQ663,), "-"),
IFERROR(INDEX(($BZ$26:$CC$28,$BZ$29:$CC$31), $BQ663, , $BR663), "-"))</f>
        <v>-</v>
      </c>
      <c r="AS663" s="245"/>
      <c r="AT663" s="245"/>
      <c r="AU663" s="245"/>
      <c r="AV663" s="246" t="str" cm="1">
        <f t="array" ref="AV663">IF($AM$20="A",
IFERROR(INDEX($CE$33:$CE$35, $BQ663), "-"),
IFERROR(INDEX(($CE$26:$CE$28, $CE$29:$CE$31), $BQ663, , $BR663), "-"))</f>
        <v>-</v>
      </c>
      <c r="AW663" s="242" t="str">
        <f t="shared" si="229"/>
        <v>-</v>
      </c>
      <c r="AX663" s="242" t="str">
        <f t="shared" si="229"/>
        <v>-</v>
      </c>
      <c r="AY663" s="242" t="str">
        <f t="shared" si="229"/>
        <v>-</v>
      </c>
      <c r="AZ663" s="242" t="str">
        <f t="shared" si="229"/>
        <v>-</v>
      </c>
      <c r="BA663" s="242" t="str">
        <f t="shared" si="230"/>
        <v>-</v>
      </c>
      <c r="BB663" s="242" t="str">
        <f t="shared" si="230"/>
        <v>-</v>
      </c>
      <c r="BC663" s="242" t="str">
        <f t="shared" si="230"/>
        <v>-</v>
      </c>
      <c r="BD663" s="242" t="str">
        <f t="shared" si="230"/>
        <v>-</v>
      </c>
      <c r="BE663" s="242" t="str">
        <f t="shared" si="231"/>
        <v>-</v>
      </c>
      <c r="BF663" s="242" t="str">
        <f t="shared" si="231"/>
        <v>-</v>
      </c>
      <c r="BG663" s="242" t="str">
        <f t="shared" si="231"/>
        <v>-</v>
      </c>
      <c r="BH663" s="242" t="str">
        <f t="shared" si="231"/>
        <v>-</v>
      </c>
      <c r="BI663" s="242" t="str">
        <f t="shared" si="232"/>
        <v>-</v>
      </c>
      <c r="BJ663" s="242" t="str">
        <f t="shared" si="232"/>
        <v>-</v>
      </c>
      <c r="BK663" s="242" t="str">
        <f t="shared" si="232"/>
        <v>-</v>
      </c>
      <c r="BL663" s="242" t="str">
        <f t="shared" si="232"/>
        <v>-</v>
      </c>
      <c r="BM663" s="245" t="str" cm="1">
        <f t="array" ref="BM663">IFERROR(INDEX($CD$38:$CD$41, $BT663), "-")</f>
        <v>-</v>
      </c>
      <c r="BN663" s="242" t="str" cm="1">
        <f t="array" ref="BN663">IFERROR(INDEX($CD$38:$CD$41, $BS663), "-")</f>
        <v>-</v>
      </c>
      <c r="BO663" s="242">
        <f t="shared" si="233"/>
        <v>0</v>
      </c>
      <c r="BP663" s="242">
        <f t="shared" si="234"/>
        <v>0</v>
      </c>
      <c r="BQ663" s="247" t="str">
        <f t="shared" si="217"/>
        <v>-</v>
      </c>
      <c r="BR663" s="247" t="str">
        <f t="shared" si="218"/>
        <v>-</v>
      </c>
      <c r="BS663" s="247" t="str">
        <f t="shared" si="219"/>
        <v>-</v>
      </c>
      <c r="BT663" s="247" t="str">
        <f t="shared" si="220"/>
        <v>-</v>
      </c>
      <c r="BU663" s="247">
        <f t="shared" si="235"/>
        <v>0</v>
      </c>
      <c r="BV663" s="247" t="str">
        <f t="shared" si="236"/>
        <v>-</v>
      </c>
      <c r="BW663" s="232"/>
      <c r="CF663" s="232"/>
    </row>
    <row r="664" spans="1:84" ht="12.75" customHeight="1" x14ac:dyDescent="0.2">
      <c r="A664" s="240"/>
      <c r="B664" s="228">
        <v>641</v>
      </c>
      <c r="C664" s="137"/>
      <c r="D664" s="65"/>
      <c r="E664" s="241" t="str">
        <f>IF(ISBLANK(D664), "", VLOOKUP(D664, Z!$A$2:$C$4127, 3, FALSE))</f>
        <v/>
      </c>
      <c r="F664" s="138"/>
      <c r="G664" s="120"/>
      <c r="H664" s="120"/>
      <c r="I664" s="120"/>
      <c r="J664" s="120"/>
      <c r="K664" s="139"/>
      <c r="L664" s="168"/>
      <c r="M664" s="139"/>
      <c r="N664" s="139"/>
      <c r="O664" s="242">
        <f t="shared" ref="O664:O727" si="237">IFERROR(M664 / (1.18*N664), 0)</f>
        <v>0</v>
      </c>
      <c r="P664" s="139"/>
      <c r="Q664" s="242">
        <f t="shared" si="221"/>
        <v>0</v>
      </c>
      <c r="R664" s="242" t="str">
        <f t="shared" si="222"/>
        <v>-</v>
      </c>
      <c r="S664" s="140"/>
      <c r="T664" s="141"/>
      <c r="U664" s="120"/>
      <c r="V664" s="139"/>
      <c r="W664" s="166"/>
      <c r="X664" s="243">
        <f t="shared" si="223"/>
        <v>0</v>
      </c>
      <c r="Y664" s="140"/>
      <c r="Z664" s="141"/>
      <c r="AA664" s="139"/>
      <c r="AB664" s="120"/>
      <c r="AC664" s="139"/>
      <c r="AD664" s="166"/>
      <c r="AE664" s="243">
        <f t="shared" si="224"/>
        <v>0</v>
      </c>
      <c r="AF664" s="142"/>
      <c r="AG664" s="137"/>
      <c r="AH664" s="65"/>
      <c r="AI664" s="241" t="str">
        <f>IF(ISBLANK(AH664), "", VLOOKUP(AH664, Z!$A$2:$C$4127, 3, FALSE))</f>
        <v/>
      </c>
      <c r="AJ664" s="143"/>
      <c r="AK664" s="244">
        <f t="shared" si="225"/>
        <v>0</v>
      </c>
      <c r="AL664" s="232"/>
      <c r="AM664" s="242">
        <f t="shared" si="226"/>
        <v>0</v>
      </c>
      <c r="AN664" s="228">
        <f>15</f>
        <v>15</v>
      </c>
      <c r="AO664" s="228">
        <v>0.75</v>
      </c>
      <c r="AP664" s="242" t="str">
        <f t="shared" si="227"/>
        <v>-</v>
      </c>
      <c r="AQ664" s="242" t="str">
        <f t="shared" si="228"/>
        <v>-</v>
      </c>
      <c r="AR664" s="245" t="str" cm="1">
        <f t="array" ref="AR664">IF($AM$20="A",
IFERROR(INDEX($BZ$33:$CC$35, $BQ664,), "-"),
IFERROR(INDEX(($BZ$26:$CC$28,$BZ$29:$CC$31), $BQ664, , $BR664), "-"))</f>
        <v>-</v>
      </c>
      <c r="AS664" s="245"/>
      <c r="AT664" s="245"/>
      <c r="AU664" s="245"/>
      <c r="AV664" s="246" t="str" cm="1">
        <f t="array" ref="AV664">IF($AM$20="A",
IFERROR(INDEX($CE$33:$CE$35, $BQ664), "-"),
IFERROR(INDEX(($CE$26:$CE$28, $CE$29:$CE$31), $BQ664, , $BR664), "-"))</f>
        <v>-</v>
      </c>
      <c r="AW664" s="242" t="str">
        <f t="shared" si="229"/>
        <v>-</v>
      </c>
      <c r="AX664" s="242" t="str">
        <f t="shared" si="229"/>
        <v>-</v>
      </c>
      <c r="AY664" s="242" t="str">
        <f t="shared" si="229"/>
        <v>-</v>
      </c>
      <c r="AZ664" s="242" t="str">
        <f t="shared" ref="AX664:AZ727" si="238">IF($BT664=1, $BO664 * (-0.34*AZ$23^2 + 0.67*AZ$23 + 0.67), "-")</f>
        <v>-</v>
      </c>
      <c r="BA664" s="242" t="str">
        <f t="shared" si="230"/>
        <v>-</v>
      </c>
      <c r="BB664" s="242" t="str">
        <f t="shared" si="230"/>
        <v>-</v>
      </c>
      <c r="BC664" s="242" t="str">
        <f t="shared" si="230"/>
        <v>-</v>
      </c>
      <c r="BD664" s="242" t="str">
        <f t="shared" ref="BB664:BD727" si="239">IF($BS664=1, $BP664 * (-0.34*BD$23^2 + 0.67*BD$23 + 0.67), "-")</f>
        <v>-</v>
      </c>
      <c r="BE664" s="242" t="str">
        <f t="shared" si="231"/>
        <v>-</v>
      </c>
      <c r="BF664" s="242" t="str">
        <f t="shared" si="231"/>
        <v>-</v>
      </c>
      <c r="BG664" s="242" t="str">
        <f t="shared" si="231"/>
        <v>-</v>
      </c>
      <c r="BH664" s="242" t="str">
        <f t="shared" ref="BF664:BH727" si="240">IFERROR(BH$23 * (1 - (1-BH$23)/0.75 * (1-$BM664)) * $BO664 * 1 / (-(BH$23^2) + 2*BH$23), "-")</f>
        <v>-</v>
      </c>
      <c r="BI664" s="242" t="str">
        <f t="shared" si="232"/>
        <v>-</v>
      </c>
      <c r="BJ664" s="242" t="str">
        <f t="shared" si="232"/>
        <v>-</v>
      </c>
      <c r="BK664" s="242" t="str">
        <f t="shared" si="232"/>
        <v>-</v>
      </c>
      <c r="BL664" s="242" t="str">
        <f t="shared" ref="BJ664:BL727" si="241">IFERROR(BL$23 * (1 - (1-BL$23)/0.75 * (1-$BN664)) * $BP664 * 1 / (-(BL$23^2) + 2*BL$23), "-")</f>
        <v>-</v>
      </c>
      <c r="BM664" s="245" t="str" cm="1">
        <f t="array" ref="BM664">IFERROR(INDEX($CD$38:$CD$41, $BT664), "-")</f>
        <v>-</v>
      </c>
      <c r="BN664" s="242" t="str" cm="1">
        <f t="array" ref="BN664">IFERROR(INDEX($CD$38:$CD$41, $BS664), "-")</f>
        <v>-</v>
      </c>
      <c r="BO664" s="242">
        <f t="shared" si="233"/>
        <v>0</v>
      </c>
      <c r="BP664" s="242">
        <f t="shared" si="234"/>
        <v>0</v>
      </c>
      <c r="BQ664" s="247" t="str">
        <f t="shared" ref="BQ664:BQ727" si="242">IF($AM$20="A",
IFERROR(MATCH($I664,INDEX(Kat_A,,1),0),IFERROR(MATCH($I664,INDEX(Kat_A,,2),0),IFERROR(MATCH($I664,INDEX(Kat_A,,3),0),"-"))),
IFERROR(MATCH($G664,INDEX(Kat_B,,1),0),IFERROR(MATCH($G664,INDEX(Kat_B,,2),0),IFERROR(MATCH($G664,INDEX(Kat_B,,3),0),"-")))
)</f>
        <v>-</v>
      </c>
      <c r="BR664" s="247" t="str">
        <f t="shared" ref="BR664:BR727" si="243">IF($AM$20="A",
IFERROR(MATCH($J664,INDEX(Sys_A,,1),0),IFERROR(MATCH($J664,INDEX(Sys_A,,2),0),IFERROR(MATCH($J664,INDEX(Sys_A,,3),0),"-"))),
IFERROR(MATCH($H664,INDEX(Sys_B,,1),0),IFERROR(MATCH($H664,INDEX(Sys_B,,2),0),IFERROR(MATCH($H664,INDEX(Sys_B,,3),0),"-")))
)</f>
        <v>-</v>
      </c>
      <c r="BS664" s="247" t="str">
        <f t="shared" ref="BS664:BS727" si="244">IF($AM$20="B", 1, IFERROR(MATCH($U664,INDEX(Reg,,1),0),IFERROR(MATCH($U664,INDEX(Reg,,2),0),IFERROR(MATCH($U664,INDEX(Reg,,3),0),"-"))))</f>
        <v>-</v>
      </c>
      <c r="BT664" s="247" t="str">
        <f t="shared" ref="BT664:BT727" si="245">IF($AM$20="B", 1, IFERROR(MATCH($AB664,INDEX(Reg,,1),0),IFERROR(MATCH($AB664,INDEX(Reg,,2),0),IFERROR(MATCH($AB664,INDEX(Reg,,3),0),"-"))))</f>
        <v>-</v>
      </c>
      <c r="BU664" s="247">
        <f t="shared" si="235"/>
        <v>0</v>
      </c>
      <c r="BV664" s="247" t="str">
        <f t="shared" si="236"/>
        <v>-</v>
      </c>
      <c r="BW664" s="232"/>
      <c r="CF664" s="232"/>
    </row>
    <row r="665" spans="1:84" ht="12.75" customHeight="1" x14ac:dyDescent="0.2">
      <c r="A665" s="240"/>
      <c r="B665" s="228">
        <v>642</v>
      </c>
      <c r="C665" s="137"/>
      <c r="D665" s="65"/>
      <c r="E665" s="241" t="str">
        <f>IF(ISBLANK(D665), "", VLOOKUP(D665, Z!$A$2:$C$4127, 3, FALSE))</f>
        <v/>
      </c>
      <c r="F665" s="138"/>
      <c r="G665" s="120"/>
      <c r="H665" s="120"/>
      <c r="I665" s="120"/>
      <c r="J665" s="120"/>
      <c r="K665" s="139"/>
      <c r="L665" s="168"/>
      <c r="M665" s="139"/>
      <c r="N665" s="139"/>
      <c r="O665" s="242">
        <f t="shared" si="237"/>
        <v>0</v>
      </c>
      <c r="P665" s="139"/>
      <c r="Q665" s="242">
        <f t="shared" ref="Q665:Q728" si="246">P665*O665*9.82/3.6</f>
        <v>0</v>
      </c>
      <c r="R665" s="242" t="str">
        <f t="shared" ref="R665:R728" si="247">BV665</f>
        <v>-</v>
      </c>
      <c r="S665" s="140"/>
      <c r="T665" s="141"/>
      <c r="U665" s="120"/>
      <c r="V665" s="139"/>
      <c r="W665" s="166"/>
      <c r="X665" s="243">
        <f t="shared" ref="X665:X728" si="248">IFERROR(AQ665*1000, 0)</f>
        <v>0</v>
      </c>
      <c r="Y665" s="140"/>
      <c r="Z665" s="141"/>
      <c r="AA665" s="139"/>
      <c r="AB665" s="120"/>
      <c r="AC665" s="139"/>
      <c r="AD665" s="166"/>
      <c r="AE665" s="243">
        <f t="shared" ref="AE665:AE728" si="249">IFERROR(AP665*1000, 0)</f>
        <v>0</v>
      </c>
      <c r="AF665" s="142"/>
      <c r="AG665" s="137"/>
      <c r="AH665" s="65"/>
      <c r="AI665" s="241" t="str">
        <f>IF(ISBLANK(AH665), "", VLOOKUP(AH665, Z!$A$2:$C$4127, 3, FALSE))</f>
        <v/>
      </c>
      <c r="AJ665" s="143"/>
      <c r="AK665" s="244">
        <f t="shared" ref="AK665:AK728" si="250">IFERROR(AM665*1000, 0)</f>
        <v>0</v>
      </c>
      <c r="AL665" s="232"/>
      <c r="AM665" s="242">
        <f t="shared" ref="AM665:AM728" si="251">IFERROR(AO665*AN665*(AQ665-AP665), 0)</f>
        <v>0</v>
      </c>
      <c r="AN665" s="228">
        <f>15</f>
        <v>15</v>
      </c>
      <c r="AO665" s="228">
        <v>0.75</v>
      </c>
      <c r="AP665" s="242" t="str">
        <f t="shared" ref="AP665:AP728" si="252">IFERROR((SUMPRODUCT($AW665:$AZ665,_xlfn.ANCHORARRAY( $AR665)) + SUMPRODUCT($BE665:$BH665,_xlfn.ANCHORARRAY( $AR665))) * $AV665/1000/1000, "-")</f>
        <v>-</v>
      </c>
      <c r="AQ665" s="242" t="str">
        <f t="shared" ref="AQ665:AQ728" si="253">IFERROR((SUMPRODUCT($BA665:$BD665,_xlfn.ANCHORARRAY( $AR665)) + SUMPRODUCT($BI665:$BL665,_xlfn.ANCHORARRAY( $AR665))) * $AV665/1000/1000, "-")</f>
        <v>-</v>
      </c>
      <c r="AR665" s="245" t="str" cm="1">
        <f t="array" ref="AR665">IF($AM$20="A",
IFERROR(INDEX($BZ$33:$CC$35, $BQ665,), "-"),
IFERROR(INDEX(($BZ$26:$CC$28,$BZ$29:$CC$31), $BQ665, , $BR665), "-"))</f>
        <v>-</v>
      </c>
      <c r="AS665" s="245"/>
      <c r="AT665" s="245"/>
      <c r="AU665" s="245"/>
      <c r="AV665" s="246" t="str" cm="1">
        <f t="array" ref="AV665">IF($AM$20="A",
IFERROR(INDEX($CE$33:$CE$35, $BQ665), "-"),
IFERROR(INDEX(($CE$26:$CE$28, $CE$29:$CE$31), $BQ665, , $BR665), "-"))</f>
        <v>-</v>
      </c>
      <c r="AW665" s="242" t="str">
        <f t="shared" ref="AW665:AZ728" si="254">IF($BT665=1, $BO665 * (-0.34*AW$23^2 + 0.67*AW$23 + 0.67), "-")</f>
        <v>-</v>
      </c>
      <c r="AX665" s="242" t="str">
        <f t="shared" si="238"/>
        <v>-</v>
      </c>
      <c r="AY665" s="242" t="str">
        <f t="shared" si="238"/>
        <v>-</v>
      </c>
      <c r="AZ665" s="242" t="str">
        <f t="shared" si="238"/>
        <v>-</v>
      </c>
      <c r="BA665" s="242" t="str">
        <f t="shared" ref="BA665:BD728" si="255">IF($BS665=1, $BP665 * (-0.34*BA$23^2 + 0.67*BA$23 + 0.67), "-")</f>
        <v>-</v>
      </c>
      <c r="BB665" s="242" t="str">
        <f t="shared" si="239"/>
        <v>-</v>
      </c>
      <c r="BC665" s="242" t="str">
        <f t="shared" si="239"/>
        <v>-</v>
      </c>
      <c r="BD665" s="242" t="str">
        <f t="shared" si="239"/>
        <v>-</v>
      </c>
      <c r="BE665" s="242" t="str">
        <f t="shared" ref="BE665:BH728" si="256">IFERROR(BE$23 * (1 - (1-BE$23)/0.75 * (1-$BM665)) * $BO665 * 1 / (-(BE$23^2) + 2*BE$23), "-")</f>
        <v>-</v>
      </c>
      <c r="BF665" s="242" t="str">
        <f t="shared" si="240"/>
        <v>-</v>
      </c>
      <c r="BG665" s="242" t="str">
        <f t="shared" si="240"/>
        <v>-</v>
      </c>
      <c r="BH665" s="242" t="str">
        <f t="shared" si="240"/>
        <v>-</v>
      </c>
      <c r="BI665" s="242" t="str">
        <f t="shared" ref="BI665:BL728" si="257">IFERROR(BI$23 * (1 - (1-BI$23)/0.75 * (1-$BN665)) * $BP665 * 1 / (-(BI$23^2) + 2*BI$23), "-")</f>
        <v>-</v>
      </c>
      <c r="BJ665" s="242" t="str">
        <f t="shared" si="241"/>
        <v>-</v>
      </c>
      <c r="BK665" s="242" t="str">
        <f t="shared" si="241"/>
        <v>-</v>
      </c>
      <c r="BL665" s="242" t="str">
        <f t="shared" si="241"/>
        <v>-</v>
      </c>
      <c r="BM665" s="245" t="str" cm="1">
        <f t="array" ref="BM665">IFERROR(INDEX($CD$38:$CD$41, $BT665), "-")</f>
        <v>-</v>
      </c>
      <c r="BN665" s="242" t="str" cm="1">
        <f t="array" ref="BN665">IFERROR(INDEX($CD$38:$CD$41, $BS665), "-")</f>
        <v>-</v>
      </c>
      <c r="BO665" s="242">
        <f t="shared" ref="BO665:BO728" si="258">IFERROR(IF(ISBLANK(AD665), AC665, AD665), 0)</f>
        <v>0</v>
      </c>
      <c r="BP665" s="242">
        <f t="shared" ref="BP665:BP728" si="259">IFERROR(IF(ISBLANK(W665), V665, W665), 0)</f>
        <v>0</v>
      </c>
      <c r="BQ665" s="247" t="str">
        <f t="shared" si="242"/>
        <v>-</v>
      </c>
      <c r="BR665" s="247" t="str">
        <f t="shared" si="243"/>
        <v>-</v>
      </c>
      <c r="BS665" s="247" t="str">
        <f t="shared" si="244"/>
        <v>-</v>
      </c>
      <c r="BT665" s="247" t="str">
        <f t="shared" si="245"/>
        <v>-</v>
      </c>
      <c r="BU665" s="247">
        <f t="shared" ref="BU665:BU728" si="260">IF($K665&gt;0, $K665, IF($L665&gt;0, 26+0.1*$L665, 0))</f>
        <v>0</v>
      </c>
      <c r="BV665" s="247" t="str">
        <f t="shared" ref="BV665:BV728" si="261">IF(AND(BR665=1, BU665&gt; 0), 0.5*(8+0.2*BU665) + 0.5*(3+0.1*BU665), "-")</f>
        <v>-</v>
      </c>
      <c r="BW665" s="232"/>
      <c r="CF665" s="232"/>
    </row>
    <row r="666" spans="1:84" ht="12.75" customHeight="1" x14ac:dyDescent="0.2">
      <c r="A666" s="240"/>
      <c r="B666" s="228">
        <v>643</v>
      </c>
      <c r="C666" s="137"/>
      <c r="D666" s="65"/>
      <c r="E666" s="241" t="str">
        <f>IF(ISBLANK(D666), "", VLOOKUP(D666, Z!$A$2:$C$4127, 3, FALSE))</f>
        <v/>
      </c>
      <c r="F666" s="138"/>
      <c r="G666" s="120"/>
      <c r="H666" s="120"/>
      <c r="I666" s="120"/>
      <c r="J666" s="120"/>
      <c r="K666" s="139"/>
      <c r="L666" s="168"/>
      <c r="M666" s="139"/>
      <c r="N666" s="139"/>
      <c r="O666" s="242">
        <f t="shared" si="237"/>
        <v>0</v>
      </c>
      <c r="P666" s="139"/>
      <c r="Q666" s="242">
        <f t="shared" si="246"/>
        <v>0</v>
      </c>
      <c r="R666" s="242" t="str">
        <f t="shared" si="247"/>
        <v>-</v>
      </c>
      <c r="S666" s="140"/>
      <c r="T666" s="141"/>
      <c r="U666" s="120"/>
      <c r="V666" s="139"/>
      <c r="W666" s="166"/>
      <c r="X666" s="243">
        <f t="shared" si="248"/>
        <v>0</v>
      </c>
      <c r="Y666" s="140"/>
      <c r="Z666" s="141"/>
      <c r="AA666" s="139"/>
      <c r="AB666" s="120"/>
      <c r="AC666" s="139"/>
      <c r="AD666" s="166"/>
      <c r="AE666" s="243">
        <f t="shared" si="249"/>
        <v>0</v>
      </c>
      <c r="AF666" s="142"/>
      <c r="AG666" s="137"/>
      <c r="AH666" s="65"/>
      <c r="AI666" s="241" t="str">
        <f>IF(ISBLANK(AH666), "", VLOOKUP(AH666, Z!$A$2:$C$4127, 3, FALSE))</f>
        <v/>
      </c>
      <c r="AJ666" s="143"/>
      <c r="AK666" s="244">
        <f t="shared" si="250"/>
        <v>0</v>
      </c>
      <c r="AL666" s="232"/>
      <c r="AM666" s="242">
        <f t="shared" si="251"/>
        <v>0</v>
      </c>
      <c r="AN666" s="228">
        <f>15</f>
        <v>15</v>
      </c>
      <c r="AO666" s="228">
        <v>0.75</v>
      </c>
      <c r="AP666" s="242" t="str">
        <f t="shared" si="252"/>
        <v>-</v>
      </c>
      <c r="AQ666" s="242" t="str">
        <f t="shared" si="253"/>
        <v>-</v>
      </c>
      <c r="AR666" s="245" t="str" cm="1">
        <f t="array" ref="AR666">IF($AM$20="A",
IFERROR(INDEX($BZ$33:$CC$35, $BQ666,), "-"),
IFERROR(INDEX(($BZ$26:$CC$28,$BZ$29:$CC$31), $BQ666, , $BR666), "-"))</f>
        <v>-</v>
      </c>
      <c r="AS666" s="245"/>
      <c r="AT666" s="245"/>
      <c r="AU666" s="245"/>
      <c r="AV666" s="246" t="str" cm="1">
        <f t="array" ref="AV666">IF($AM$20="A",
IFERROR(INDEX($CE$33:$CE$35, $BQ666), "-"),
IFERROR(INDEX(($CE$26:$CE$28, $CE$29:$CE$31), $BQ666, , $BR666), "-"))</f>
        <v>-</v>
      </c>
      <c r="AW666" s="242" t="str">
        <f t="shared" si="254"/>
        <v>-</v>
      </c>
      <c r="AX666" s="242" t="str">
        <f t="shared" si="238"/>
        <v>-</v>
      </c>
      <c r="AY666" s="242" t="str">
        <f t="shared" si="238"/>
        <v>-</v>
      </c>
      <c r="AZ666" s="242" t="str">
        <f t="shared" si="238"/>
        <v>-</v>
      </c>
      <c r="BA666" s="242" t="str">
        <f t="shared" si="255"/>
        <v>-</v>
      </c>
      <c r="BB666" s="242" t="str">
        <f t="shared" si="239"/>
        <v>-</v>
      </c>
      <c r="BC666" s="242" t="str">
        <f t="shared" si="239"/>
        <v>-</v>
      </c>
      <c r="BD666" s="242" t="str">
        <f t="shared" si="239"/>
        <v>-</v>
      </c>
      <c r="BE666" s="242" t="str">
        <f t="shared" si="256"/>
        <v>-</v>
      </c>
      <c r="BF666" s="242" t="str">
        <f t="shared" si="240"/>
        <v>-</v>
      </c>
      <c r="BG666" s="242" t="str">
        <f t="shared" si="240"/>
        <v>-</v>
      </c>
      <c r="BH666" s="242" t="str">
        <f t="shared" si="240"/>
        <v>-</v>
      </c>
      <c r="BI666" s="242" t="str">
        <f t="shared" si="257"/>
        <v>-</v>
      </c>
      <c r="BJ666" s="242" t="str">
        <f t="shared" si="241"/>
        <v>-</v>
      </c>
      <c r="BK666" s="242" t="str">
        <f t="shared" si="241"/>
        <v>-</v>
      </c>
      <c r="BL666" s="242" t="str">
        <f t="shared" si="241"/>
        <v>-</v>
      </c>
      <c r="BM666" s="245" t="str" cm="1">
        <f t="array" ref="BM666">IFERROR(INDEX($CD$38:$CD$41, $BT666), "-")</f>
        <v>-</v>
      </c>
      <c r="BN666" s="242" t="str" cm="1">
        <f t="array" ref="BN666">IFERROR(INDEX($CD$38:$CD$41, $BS666), "-")</f>
        <v>-</v>
      </c>
      <c r="BO666" s="242">
        <f t="shared" si="258"/>
        <v>0</v>
      </c>
      <c r="BP666" s="242">
        <f t="shared" si="259"/>
        <v>0</v>
      </c>
      <c r="BQ666" s="247" t="str">
        <f t="shared" si="242"/>
        <v>-</v>
      </c>
      <c r="BR666" s="247" t="str">
        <f t="shared" si="243"/>
        <v>-</v>
      </c>
      <c r="BS666" s="247" t="str">
        <f t="shared" si="244"/>
        <v>-</v>
      </c>
      <c r="BT666" s="247" t="str">
        <f t="shared" si="245"/>
        <v>-</v>
      </c>
      <c r="BU666" s="247">
        <f t="shared" si="260"/>
        <v>0</v>
      </c>
      <c r="BV666" s="247" t="str">
        <f t="shared" si="261"/>
        <v>-</v>
      </c>
      <c r="BW666" s="232"/>
      <c r="CF666" s="232"/>
    </row>
    <row r="667" spans="1:84" ht="12.75" customHeight="1" x14ac:dyDescent="0.2">
      <c r="A667" s="240"/>
      <c r="B667" s="228">
        <v>644</v>
      </c>
      <c r="C667" s="137"/>
      <c r="D667" s="65"/>
      <c r="E667" s="241" t="str">
        <f>IF(ISBLANK(D667), "", VLOOKUP(D667, Z!$A$2:$C$4127, 3, FALSE))</f>
        <v/>
      </c>
      <c r="F667" s="138"/>
      <c r="G667" s="120"/>
      <c r="H667" s="120"/>
      <c r="I667" s="120"/>
      <c r="J667" s="120"/>
      <c r="K667" s="139"/>
      <c r="L667" s="168"/>
      <c r="M667" s="139"/>
      <c r="N667" s="139"/>
      <c r="O667" s="242">
        <f t="shared" si="237"/>
        <v>0</v>
      </c>
      <c r="P667" s="139"/>
      <c r="Q667" s="242">
        <f t="shared" si="246"/>
        <v>0</v>
      </c>
      <c r="R667" s="242" t="str">
        <f t="shared" si="247"/>
        <v>-</v>
      </c>
      <c r="S667" s="140"/>
      <c r="T667" s="141"/>
      <c r="U667" s="120"/>
      <c r="V667" s="139"/>
      <c r="W667" s="166"/>
      <c r="X667" s="243">
        <f t="shared" si="248"/>
        <v>0</v>
      </c>
      <c r="Y667" s="140"/>
      <c r="Z667" s="141"/>
      <c r="AA667" s="139"/>
      <c r="AB667" s="120"/>
      <c r="AC667" s="139"/>
      <c r="AD667" s="166"/>
      <c r="AE667" s="243">
        <f t="shared" si="249"/>
        <v>0</v>
      </c>
      <c r="AF667" s="142"/>
      <c r="AG667" s="137"/>
      <c r="AH667" s="65"/>
      <c r="AI667" s="241" t="str">
        <f>IF(ISBLANK(AH667), "", VLOOKUP(AH667, Z!$A$2:$C$4127, 3, FALSE))</f>
        <v/>
      </c>
      <c r="AJ667" s="143"/>
      <c r="AK667" s="244">
        <f t="shared" si="250"/>
        <v>0</v>
      </c>
      <c r="AL667" s="232"/>
      <c r="AM667" s="242">
        <f t="shared" si="251"/>
        <v>0</v>
      </c>
      <c r="AN667" s="228">
        <f>15</f>
        <v>15</v>
      </c>
      <c r="AO667" s="228">
        <v>0.75</v>
      </c>
      <c r="AP667" s="242" t="str">
        <f t="shared" si="252"/>
        <v>-</v>
      </c>
      <c r="AQ667" s="242" t="str">
        <f t="shared" si="253"/>
        <v>-</v>
      </c>
      <c r="AR667" s="245" t="str" cm="1">
        <f t="array" ref="AR667">IF($AM$20="A",
IFERROR(INDEX($BZ$33:$CC$35, $BQ667,), "-"),
IFERROR(INDEX(($BZ$26:$CC$28,$BZ$29:$CC$31), $BQ667, , $BR667), "-"))</f>
        <v>-</v>
      </c>
      <c r="AS667" s="245"/>
      <c r="AT667" s="245"/>
      <c r="AU667" s="245"/>
      <c r="AV667" s="246" t="str" cm="1">
        <f t="array" ref="AV667">IF($AM$20="A",
IFERROR(INDEX($CE$33:$CE$35, $BQ667), "-"),
IFERROR(INDEX(($CE$26:$CE$28, $CE$29:$CE$31), $BQ667, , $BR667), "-"))</f>
        <v>-</v>
      </c>
      <c r="AW667" s="242" t="str">
        <f t="shared" si="254"/>
        <v>-</v>
      </c>
      <c r="AX667" s="242" t="str">
        <f t="shared" si="238"/>
        <v>-</v>
      </c>
      <c r="AY667" s="242" t="str">
        <f t="shared" si="238"/>
        <v>-</v>
      </c>
      <c r="AZ667" s="242" t="str">
        <f t="shared" si="238"/>
        <v>-</v>
      </c>
      <c r="BA667" s="242" t="str">
        <f t="shared" si="255"/>
        <v>-</v>
      </c>
      <c r="BB667" s="242" t="str">
        <f t="shared" si="239"/>
        <v>-</v>
      </c>
      <c r="BC667" s="242" t="str">
        <f t="shared" si="239"/>
        <v>-</v>
      </c>
      <c r="BD667" s="242" t="str">
        <f t="shared" si="239"/>
        <v>-</v>
      </c>
      <c r="BE667" s="242" t="str">
        <f t="shared" si="256"/>
        <v>-</v>
      </c>
      <c r="BF667" s="242" t="str">
        <f t="shared" si="240"/>
        <v>-</v>
      </c>
      <c r="BG667" s="242" t="str">
        <f t="shared" si="240"/>
        <v>-</v>
      </c>
      <c r="BH667" s="242" t="str">
        <f t="shared" si="240"/>
        <v>-</v>
      </c>
      <c r="BI667" s="242" t="str">
        <f t="shared" si="257"/>
        <v>-</v>
      </c>
      <c r="BJ667" s="242" t="str">
        <f t="shared" si="241"/>
        <v>-</v>
      </c>
      <c r="BK667" s="242" t="str">
        <f t="shared" si="241"/>
        <v>-</v>
      </c>
      <c r="BL667" s="242" t="str">
        <f t="shared" si="241"/>
        <v>-</v>
      </c>
      <c r="BM667" s="245" t="str" cm="1">
        <f t="array" ref="BM667">IFERROR(INDEX($CD$38:$CD$41, $BT667), "-")</f>
        <v>-</v>
      </c>
      <c r="BN667" s="242" t="str" cm="1">
        <f t="array" ref="BN667">IFERROR(INDEX($CD$38:$CD$41, $BS667), "-")</f>
        <v>-</v>
      </c>
      <c r="BO667" s="242">
        <f t="shared" si="258"/>
        <v>0</v>
      </c>
      <c r="BP667" s="242">
        <f t="shared" si="259"/>
        <v>0</v>
      </c>
      <c r="BQ667" s="247" t="str">
        <f t="shared" si="242"/>
        <v>-</v>
      </c>
      <c r="BR667" s="247" t="str">
        <f t="shared" si="243"/>
        <v>-</v>
      </c>
      <c r="BS667" s="247" t="str">
        <f t="shared" si="244"/>
        <v>-</v>
      </c>
      <c r="BT667" s="247" t="str">
        <f t="shared" si="245"/>
        <v>-</v>
      </c>
      <c r="BU667" s="247">
        <f t="shared" si="260"/>
        <v>0</v>
      </c>
      <c r="BV667" s="247" t="str">
        <f t="shared" si="261"/>
        <v>-</v>
      </c>
      <c r="BW667" s="232"/>
      <c r="CF667" s="232"/>
    </row>
    <row r="668" spans="1:84" ht="12.75" customHeight="1" x14ac:dyDescent="0.2">
      <c r="A668" s="240"/>
      <c r="B668" s="228">
        <v>645</v>
      </c>
      <c r="C668" s="137"/>
      <c r="D668" s="65"/>
      <c r="E668" s="241" t="str">
        <f>IF(ISBLANK(D668), "", VLOOKUP(D668, Z!$A$2:$C$4127, 3, FALSE))</f>
        <v/>
      </c>
      <c r="F668" s="138"/>
      <c r="G668" s="120"/>
      <c r="H668" s="120"/>
      <c r="I668" s="120"/>
      <c r="J668" s="120"/>
      <c r="K668" s="139"/>
      <c r="L668" s="168"/>
      <c r="M668" s="139"/>
      <c r="N668" s="139"/>
      <c r="O668" s="242">
        <f t="shared" si="237"/>
        <v>0</v>
      </c>
      <c r="P668" s="139"/>
      <c r="Q668" s="242">
        <f t="shared" si="246"/>
        <v>0</v>
      </c>
      <c r="R668" s="242" t="str">
        <f t="shared" si="247"/>
        <v>-</v>
      </c>
      <c r="S668" s="140"/>
      <c r="T668" s="141"/>
      <c r="U668" s="120"/>
      <c r="V668" s="139"/>
      <c r="W668" s="166"/>
      <c r="X668" s="243">
        <f t="shared" si="248"/>
        <v>0</v>
      </c>
      <c r="Y668" s="140"/>
      <c r="Z668" s="141"/>
      <c r="AA668" s="139"/>
      <c r="AB668" s="120"/>
      <c r="AC668" s="139"/>
      <c r="AD668" s="166"/>
      <c r="AE668" s="243">
        <f t="shared" si="249"/>
        <v>0</v>
      </c>
      <c r="AF668" s="142"/>
      <c r="AG668" s="137"/>
      <c r="AH668" s="65"/>
      <c r="AI668" s="241" t="str">
        <f>IF(ISBLANK(AH668), "", VLOOKUP(AH668, Z!$A$2:$C$4127, 3, FALSE))</f>
        <v/>
      </c>
      <c r="AJ668" s="143"/>
      <c r="AK668" s="244">
        <f t="shared" si="250"/>
        <v>0</v>
      </c>
      <c r="AL668" s="232"/>
      <c r="AM668" s="242">
        <f t="shared" si="251"/>
        <v>0</v>
      </c>
      <c r="AN668" s="228">
        <f>15</f>
        <v>15</v>
      </c>
      <c r="AO668" s="228">
        <v>0.75</v>
      </c>
      <c r="AP668" s="242" t="str">
        <f t="shared" si="252"/>
        <v>-</v>
      </c>
      <c r="AQ668" s="242" t="str">
        <f t="shared" si="253"/>
        <v>-</v>
      </c>
      <c r="AR668" s="245" t="str" cm="1">
        <f t="array" ref="AR668">IF($AM$20="A",
IFERROR(INDEX($BZ$33:$CC$35, $BQ668,), "-"),
IFERROR(INDEX(($BZ$26:$CC$28,$BZ$29:$CC$31), $BQ668, , $BR668), "-"))</f>
        <v>-</v>
      </c>
      <c r="AS668" s="245"/>
      <c r="AT668" s="245"/>
      <c r="AU668" s="245"/>
      <c r="AV668" s="246" t="str" cm="1">
        <f t="array" ref="AV668">IF($AM$20="A",
IFERROR(INDEX($CE$33:$CE$35, $BQ668), "-"),
IFERROR(INDEX(($CE$26:$CE$28, $CE$29:$CE$31), $BQ668, , $BR668), "-"))</f>
        <v>-</v>
      </c>
      <c r="AW668" s="242" t="str">
        <f t="shared" si="254"/>
        <v>-</v>
      </c>
      <c r="AX668" s="242" t="str">
        <f t="shared" si="238"/>
        <v>-</v>
      </c>
      <c r="AY668" s="242" t="str">
        <f t="shared" si="238"/>
        <v>-</v>
      </c>
      <c r="AZ668" s="242" t="str">
        <f t="shared" si="238"/>
        <v>-</v>
      </c>
      <c r="BA668" s="242" t="str">
        <f t="shared" si="255"/>
        <v>-</v>
      </c>
      <c r="BB668" s="242" t="str">
        <f t="shared" si="239"/>
        <v>-</v>
      </c>
      <c r="BC668" s="242" t="str">
        <f t="shared" si="239"/>
        <v>-</v>
      </c>
      <c r="BD668" s="242" t="str">
        <f t="shared" si="239"/>
        <v>-</v>
      </c>
      <c r="BE668" s="242" t="str">
        <f t="shared" si="256"/>
        <v>-</v>
      </c>
      <c r="BF668" s="242" t="str">
        <f t="shared" si="240"/>
        <v>-</v>
      </c>
      <c r="BG668" s="242" t="str">
        <f t="shared" si="240"/>
        <v>-</v>
      </c>
      <c r="BH668" s="242" t="str">
        <f t="shared" si="240"/>
        <v>-</v>
      </c>
      <c r="BI668" s="242" t="str">
        <f t="shared" si="257"/>
        <v>-</v>
      </c>
      <c r="BJ668" s="242" t="str">
        <f t="shared" si="241"/>
        <v>-</v>
      </c>
      <c r="BK668" s="242" t="str">
        <f t="shared" si="241"/>
        <v>-</v>
      </c>
      <c r="BL668" s="242" t="str">
        <f t="shared" si="241"/>
        <v>-</v>
      </c>
      <c r="BM668" s="245" t="str" cm="1">
        <f t="array" ref="BM668">IFERROR(INDEX($CD$38:$CD$41, $BT668), "-")</f>
        <v>-</v>
      </c>
      <c r="BN668" s="242" t="str" cm="1">
        <f t="array" ref="BN668">IFERROR(INDEX($CD$38:$CD$41, $BS668), "-")</f>
        <v>-</v>
      </c>
      <c r="BO668" s="242">
        <f t="shared" si="258"/>
        <v>0</v>
      </c>
      <c r="BP668" s="242">
        <f t="shared" si="259"/>
        <v>0</v>
      </c>
      <c r="BQ668" s="247" t="str">
        <f t="shared" si="242"/>
        <v>-</v>
      </c>
      <c r="BR668" s="247" t="str">
        <f t="shared" si="243"/>
        <v>-</v>
      </c>
      <c r="BS668" s="247" t="str">
        <f t="shared" si="244"/>
        <v>-</v>
      </c>
      <c r="BT668" s="247" t="str">
        <f t="shared" si="245"/>
        <v>-</v>
      </c>
      <c r="BU668" s="247">
        <f t="shared" si="260"/>
        <v>0</v>
      </c>
      <c r="BV668" s="247" t="str">
        <f t="shared" si="261"/>
        <v>-</v>
      </c>
      <c r="BW668" s="232"/>
      <c r="CF668" s="232"/>
    </row>
    <row r="669" spans="1:84" ht="12.75" customHeight="1" x14ac:dyDescent="0.2">
      <c r="A669" s="240"/>
      <c r="B669" s="228">
        <v>646</v>
      </c>
      <c r="C669" s="137"/>
      <c r="D669" s="65"/>
      <c r="E669" s="241" t="str">
        <f>IF(ISBLANK(D669), "", VLOOKUP(D669, Z!$A$2:$C$4127, 3, FALSE))</f>
        <v/>
      </c>
      <c r="F669" s="138"/>
      <c r="G669" s="120"/>
      <c r="H669" s="120"/>
      <c r="I669" s="120"/>
      <c r="J669" s="120"/>
      <c r="K669" s="139"/>
      <c r="L669" s="168"/>
      <c r="M669" s="139"/>
      <c r="N669" s="139"/>
      <c r="O669" s="242">
        <f t="shared" si="237"/>
        <v>0</v>
      </c>
      <c r="P669" s="139"/>
      <c r="Q669" s="242">
        <f t="shared" si="246"/>
        <v>0</v>
      </c>
      <c r="R669" s="242" t="str">
        <f t="shared" si="247"/>
        <v>-</v>
      </c>
      <c r="S669" s="140"/>
      <c r="T669" s="141"/>
      <c r="U669" s="120"/>
      <c r="V669" s="139"/>
      <c r="W669" s="166"/>
      <c r="X669" s="243">
        <f t="shared" si="248"/>
        <v>0</v>
      </c>
      <c r="Y669" s="140"/>
      <c r="Z669" s="141"/>
      <c r="AA669" s="139"/>
      <c r="AB669" s="120"/>
      <c r="AC669" s="139"/>
      <c r="AD669" s="166"/>
      <c r="AE669" s="243">
        <f t="shared" si="249"/>
        <v>0</v>
      </c>
      <c r="AF669" s="142"/>
      <c r="AG669" s="137"/>
      <c r="AH669" s="65"/>
      <c r="AI669" s="241" t="str">
        <f>IF(ISBLANK(AH669), "", VLOOKUP(AH669, Z!$A$2:$C$4127, 3, FALSE))</f>
        <v/>
      </c>
      <c r="AJ669" s="143"/>
      <c r="AK669" s="244">
        <f t="shared" si="250"/>
        <v>0</v>
      </c>
      <c r="AL669" s="232"/>
      <c r="AM669" s="242">
        <f t="shared" si="251"/>
        <v>0</v>
      </c>
      <c r="AN669" s="228">
        <f>15</f>
        <v>15</v>
      </c>
      <c r="AO669" s="228">
        <v>0.75</v>
      </c>
      <c r="AP669" s="242" t="str">
        <f t="shared" si="252"/>
        <v>-</v>
      </c>
      <c r="AQ669" s="242" t="str">
        <f t="shared" si="253"/>
        <v>-</v>
      </c>
      <c r="AR669" s="245" t="str" cm="1">
        <f t="array" ref="AR669">IF($AM$20="A",
IFERROR(INDEX($BZ$33:$CC$35, $BQ669,), "-"),
IFERROR(INDEX(($BZ$26:$CC$28,$BZ$29:$CC$31), $BQ669, , $BR669), "-"))</f>
        <v>-</v>
      </c>
      <c r="AS669" s="245"/>
      <c r="AT669" s="245"/>
      <c r="AU669" s="245"/>
      <c r="AV669" s="246" t="str" cm="1">
        <f t="array" ref="AV669">IF($AM$20="A",
IFERROR(INDEX($CE$33:$CE$35, $BQ669), "-"),
IFERROR(INDEX(($CE$26:$CE$28, $CE$29:$CE$31), $BQ669, , $BR669), "-"))</f>
        <v>-</v>
      </c>
      <c r="AW669" s="242" t="str">
        <f t="shared" si="254"/>
        <v>-</v>
      </c>
      <c r="AX669" s="242" t="str">
        <f t="shared" si="238"/>
        <v>-</v>
      </c>
      <c r="AY669" s="242" t="str">
        <f t="shared" si="238"/>
        <v>-</v>
      </c>
      <c r="AZ669" s="242" t="str">
        <f t="shared" si="238"/>
        <v>-</v>
      </c>
      <c r="BA669" s="242" t="str">
        <f t="shared" si="255"/>
        <v>-</v>
      </c>
      <c r="BB669" s="242" t="str">
        <f t="shared" si="239"/>
        <v>-</v>
      </c>
      <c r="BC669" s="242" t="str">
        <f t="shared" si="239"/>
        <v>-</v>
      </c>
      <c r="BD669" s="242" t="str">
        <f t="shared" si="239"/>
        <v>-</v>
      </c>
      <c r="BE669" s="242" t="str">
        <f t="shared" si="256"/>
        <v>-</v>
      </c>
      <c r="BF669" s="242" t="str">
        <f t="shared" si="240"/>
        <v>-</v>
      </c>
      <c r="BG669" s="242" t="str">
        <f t="shared" si="240"/>
        <v>-</v>
      </c>
      <c r="BH669" s="242" t="str">
        <f t="shared" si="240"/>
        <v>-</v>
      </c>
      <c r="BI669" s="242" t="str">
        <f t="shared" si="257"/>
        <v>-</v>
      </c>
      <c r="BJ669" s="242" t="str">
        <f t="shared" si="241"/>
        <v>-</v>
      </c>
      <c r="BK669" s="242" t="str">
        <f t="shared" si="241"/>
        <v>-</v>
      </c>
      <c r="BL669" s="242" t="str">
        <f t="shared" si="241"/>
        <v>-</v>
      </c>
      <c r="BM669" s="245" t="str" cm="1">
        <f t="array" ref="BM669">IFERROR(INDEX($CD$38:$CD$41, $BT669), "-")</f>
        <v>-</v>
      </c>
      <c r="BN669" s="242" t="str" cm="1">
        <f t="array" ref="BN669">IFERROR(INDEX($CD$38:$CD$41, $BS669), "-")</f>
        <v>-</v>
      </c>
      <c r="BO669" s="242">
        <f t="shared" si="258"/>
        <v>0</v>
      </c>
      <c r="BP669" s="242">
        <f t="shared" si="259"/>
        <v>0</v>
      </c>
      <c r="BQ669" s="247" t="str">
        <f t="shared" si="242"/>
        <v>-</v>
      </c>
      <c r="BR669" s="247" t="str">
        <f t="shared" si="243"/>
        <v>-</v>
      </c>
      <c r="BS669" s="247" t="str">
        <f t="shared" si="244"/>
        <v>-</v>
      </c>
      <c r="BT669" s="247" t="str">
        <f t="shared" si="245"/>
        <v>-</v>
      </c>
      <c r="BU669" s="247">
        <f t="shared" si="260"/>
        <v>0</v>
      </c>
      <c r="BV669" s="247" t="str">
        <f t="shared" si="261"/>
        <v>-</v>
      </c>
      <c r="BW669" s="232"/>
      <c r="CF669" s="232"/>
    </row>
    <row r="670" spans="1:84" ht="12.75" customHeight="1" x14ac:dyDescent="0.2">
      <c r="A670" s="240"/>
      <c r="B670" s="228">
        <v>647</v>
      </c>
      <c r="C670" s="137"/>
      <c r="D670" s="65"/>
      <c r="E670" s="241" t="str">
        <f>IF(ISBLANK(D670), "", VLOOKUP(D670, Z!$A$2:$C$4127, 3, FALSE))</f>
        <v/>
      </c>
      <c r="F670" s="138"/>
      <c r="G670" s="120"/>
      <c r="H670" s="120"/>
      <c r="I670" s="120"/>
      <c r="J670" s="120"/>
      <c r="K670" s="139"/>
      <c r="L670" s="168"/>
      <c r="M670" s="139"/>
      <c r="N670" s="139"/>
      <c r="O670" s="242">
        <f t="shared" si="237"/>
        <v>0</v>
      </c>
      <c r="P670" s="139"/>
      <c r="Q670" s="242">
        <f t="shared" si="246"/>
        <v>0</v>
      </c>
      <c r="R670" s="242" t="str">
        <f t="shared" si="247"/>
        <v>-</v>
      </c>
      <c r="S670" s="140"/>
      <c r="T670" s="141"/>
      <c r="U670" s="120"/>
      <c r="V670" s="139"/>
      <c r="W670" s="166"/>
      <c r="X670" s="243">
        <f t="shared" si="248"/>
        <v>0</v>
      </c>
      <c r="Y670" s="140"/>
      <c r="Z670" s="141"/>
      <c r="AA670" s="139"/>
      <c r="AB670" s="120"/>
      <c r="AC670" s="139"/>
      <c r="AD670" s="166"/>
      <c r="AE670" s="243">
        <f t="shared" si="249"/>
        <v>0</v>
      </c>
      <c r="AF670" s="142"/>
      <c r="AG670" s="137"/>
      <c r="AH670" s="65"/>
      <c r="AI670" s="241" t="str">
        <f>IF(ISBLANK(AH670), "", VLOOKUP(AH670, Z!$A$2:$C$4127, 3, FALSE))</f>
        <v/>
      </c>
      <c r="AJ670" s="143"/>
      <c r="AK670" s="244">
        <f t="shared" si="250"/>
        <v>0</v>
      </c>
      <c r="AL670" s="232"/>
      <c r="AM670" s="242">
        <f t="shared" si="251"/>
        <v>0</v>
      </c>
      <c r="AN670" s="228">
        <f>15</f>
        <v>15</v>
      </c>
      <c r="AO670" s="228">
        <v>0.75</v>
      </c>
      <c r="AP670" s="242" t="str">
        <f t="shared" si="252"/>
        <v>-</v>
      </c>
      <c r="AQ670" s="242" t="str">
        <f t="shared" si="253"/>
        <v>-</v>
      </c>
      <c r="AR670" s="245" t="str" cm="1">
        <f t="array" ref="AR670">IF($AM$20="A",
IFERROR(INDEX($BZ$33:$CC$35, $BQ670,), "-"),
IFERROR(INDEX(($BZ$26:$CC$28,$BZ$29:$CC$31), $BQ670, , $BR670), "-"))</f>
        <v>-</v>
      </c>
      <c r="AS670" s="245"/>
      <c r="AT670" s="245"/>
      <c r="AU670" s="245"/>
      <c r="AV670" s="246" t="str" cm="1">
        <f t="array" ref="AV670">IF($AM$20="A",
IFERROR(INDEX($CE$33:$CE$35, $BQ670), "-"),
IFERROR(INDEX(($CE$26:$CE$28, $CE$29:$CE$31), $BQ670, , $BR670), "-"))</f>
        <v>-</v>
      </c>
      <c r="AW670" s="242" t="str">
        <f t="shared" si="254"/>
        <v>-</v>
      </c>
      <c r="AX670" s="242" t="str">
        <f t="shared" si="238"/>
        <v>-</v>
      </c>
      <c r="AY670" s="242" t="str">
        <f t="shared" si="238"/>
        <v>-</v>
      </c>
      <c r="AZ670" s="242" t="str">
        <f t="shared" si="238"/>
        <v>-</v>
      </c>
      <c r="BA670" s="242" t="str">
        <f t="shared" si="255"/>
        <v>-</v>
      </c>
      <c r="BB670" s="242" t="str">
        <f t="shared" si="239"/>
        <v>-</v>
      </c>
      <c r="BC670" s="242" t="str">
        <f t="shared" si="239"/>
        <v>-</v>
      </c>
      <c r="BD670" s="242" t="str">
        <f t="shared" si="239"/>
        <v>-</v>
      </c>
      <c r="BE670" s="242" t="str">
        <f t="shared" si="256"/>
        <v>-</v>
      </c>
      <c r="BF670" s="242" t="str">
        <f t="shared" si="240"/>
        <v>-</v>
      </c>
      <c r="BG670" s="242" t="str">
        <f t="shared" si="240"/>
        <v>-</v>
      </c>
      <c r="BH670" s="242" t="str">
        <f t="shared" si="240"/>
        <v>-</v>
      </c>
      <c r="BI670" s="242" t="str">
        <f t="shared" si="257"/>
        <v>-</v>
      </c>
      <c r="BJ670" s="242" t="str">
        <f t="shared" si="241"/>
        <v>-</v>
      </c>
      <c r="BK670" s="242" t="str">
        <f t="shared" si="241"/>
        <v>-</v>
      </c>
      <c r="BL670" s="242" t="str">
        <f t="shared" si="241"/>
        <v>-</v>
      </c>
      <c r="BM670" s="245" t="str" cm="1">
        <f t="array" ref="BM670">IFERROR(INDEX($CD$38:$CD$41, $BT670), "-")</f>
        <v>-</v>
      </c>
      <c r="BN670" s="242" t="str" cm="1">
        <f t="array" ref="BN670">IFERROR(INDEX($CD$38:$CD$41, $BS670), "-")</f>
        <v>-</v>
      </c>
      <c r="BO670" s="242">
        <f t="shared" si="258"/>
        <v>0</v>
      </c>
      <c r="BP670" s="242">
        <f t="shared" si="259"/>
        <v>0</v>
      </c>
      <c r="BQ670" s="247" t="str">
        <f t="shared" si="242"/>
        <v>-</v>
      </c>
      <c r="BR670" s="247" t="str">
        <f t="shared" si="243"/>
        <v>-</v>
      </c>
      <c r="BS670" s="247" t="str">
        <f t="shared" si="244"/>
        <v>-</v>
      </c>
      <c r="BT670" s="247" t="str">
        <f t="shared" si="245"/>
        <v>-</v>
      </c>
      <c r="BU670" s="247">
        <f t="shared" si="260"/>
        <v>0</v>
      </c>
      <c r="BV670" s="247" t="str">
        <f t="shared" si="261"/>
        <v>-</v>
      </c>
      <c r="BW670" s="232"/>
      <c r="CF670" s="232"/>
    </row>
    <row r="671" spans="1:84" ht="12.75" customHeight="1" x14ac:dyDescent="0.2">
      <c r="A671" s="240"/>
      <c r="B671" s="228">
        <v>648</v>
      </c>
      <c r="C671" s="137"/>
      <c r="D671" s="65"/>
      <c r="E671" s="241" t="str">
        <f>IF(ISBLANK(D671), "", VLOOKUP(D671, Z!$A$2:$C$4127, 3, FALSE))</f>
        <v/>
      </c>
      <c r="F671" s="138"/>
      <c r="G671" s="120"/>
      <c r="H671" s="120"/>
      <c r="I671" s="120"/>
      <c r="J671" s="120"/>
      <c r="K671" s="139"/>
      <c r="L671" s="168"/>
      <c r="M671" s="139"/>
      <c r="N671" s="139"/>
      <c r="O671" s="242">
        <f t="shared" si="237"/>
        <v>0</v>
      </c>
      <c r="P671" s="139"/>
      <c r="Q671" s="242">
        <f t="shared" si="246"/>
        <v>0</v>
      </c>
      <c r="R671" s="242" t="str">
        <f t="shared" si="247"/>
        <v>-</v>
      </c>
      <c r="S671" s="140"/>
      <c r="T671" s="141"/>
      <c r="U671" s="120"/>
      <c r="V671" s="139"/>
      <c r="W671" s="166"/>
      <c r="X671" s="243">
        <f t="shared" si="248"/>
        <v>0</v>
      </c>
      <c r="Y671" s="140"/>
      <c r="Z671" s="141"/>
      <c r="AA671" s="139"/>
      <c r="AB671" s="120"/>
      <c r="AC671" s="139"/>
      <c r="AD671" s="166"/>
      <c r="AE671" s="243">
        <f t="shared" si="249"/>
        <v>0</v>
      </c>
      <c r="AF671" s="142"/>
      <c r="AG671" s="137"/>
      <c r="AH671" s="65"/>
      <c r="AI671" s="241" t="str">
        <f>IF(ISBLANK(AH671), "", VLOOKUP(AH671, Z!$A$2:$C$4127, 3, FALSE))</f>
        <v/>
      </c>
      <c r="AJ671" s="143"/>
      <c r="AK671" s="244">
        <f t="shared" si="250"/>
        <v>0</v>
      </c>
      <c r="AL671" s="232"/>
      <c r="AM671" s="242">
        <f t="shared" si="251"/>
        <v>0</v>
      </c>
      <c r="AN671" s="228">
        <f>15</f>
        <v>15</v>
      </c>
      <c r="AO671" s="228">
        <v>0.75</v>
      </c>
      <c r="AP671" s="242" t="str">
        <f t="shared" si="252"/>
        <v>-</v>
      </c>
      <c r="AQ671" s="242" t="str">
        <f t="shared" si="253"/>
        <v>-</v>
      </c>
      <c r="AR671" s="245" t="str" cm="1">
        <f t="array" ref="AR671">IF($AM$20="A",
IFERROR(INDEX($BZ$33:$CC$35, $BQ671,), "-"),
IFERROR(INDEX(($BZ$26:$CC$28,$BZ$29:$CC$31), $BQ671, , $BR671), "-"))</f>
        <v>-</v>
      </c>
      <c r="AS671" s="245"/>
      <c r="AT671" s="245"/>
      <c r="AU671" s="245"/>
      <c r="AV671" s="246" t="str" cm="1">
        <f t="array" ref="AV671">IF($AM$20="A",
IFERROR(INDEX($CE$33:$CE$35, $BQ671), "-"),
IFERROR(INDEX(($CE$26:$CE$28, $CE$29:$CE$31), $BQ671, , $BR671), "-"))</f>
        <v>-</v>
      </c>
      <c r="AW671" s="242" t="str">
        <f t="shared" si="254"/>
        <v>-</v>
      </c>
      <c r="AX671" s="242" t="str">
        <f t="shared" si="238"/>
        <v>-</v>
      </c>
      <c r="AY671" s="242" t="str">
        <f t="shared" si="238"/>
        <v>-</v>
      </c>
      <c r="AZ671" s="242" t="str">
        <f t="shared" si="238"/>
        <v>-</v>
      </c>
      <c r="BA671" s="242" t="str">
        <f t="shared" si="255"/>
        <v>-</v>
      </c>
      <c r="BB671" s="242" t="str">
        <f t="shared" si="239"/>
        <v>-</v>
      </c>
      <c r="BC671" s="242" t="str">
        <f t="shared" si="239"/>
        <v>-</v>
      </c>
      <c r="BD671" s="242" t="str">
        <f t="shared" si="239"/>
        <v>-</v>
      </c>
      <c r="BE671" s="242" t="str">
        <f t="shared" si="256"/>
        <v>-</v>
      </c>
      <c r="BF671" s="242" t="str">
        <f t="shared" si="240"/>
        <v>-</v>
      </c>
      <c r="BG671" s="242" t="str">
        <f t="shared" si="240"/>
        <v>-</v>
      </c>
      <c r="BH671" s="242" t="str">
        <f t="shared" si="240"/>
        <v>-</v>
      </c>
      <c r="BI671" s="242" t="str">
        <f t="shared" si="257"/>
        <v>-</v>
      </c>
      <c r="BJ671" s="242" t="str">
        <f t="shared" si="241"/>
        <v>-</v>
      </c>
      <c r="BK671" s="242" t="str">
        <f t="shared" si="241"/>
        <v>-</v>
      </c>
      <c r="BL671" s="242" t="str">
        <f t="shared" si="241"/>
        <v>-</v>
      </c>
      <c r="BM671" s="245" t="str" cm="1">
        <f t="array" ref="BM671">IFERROR(INDEX($CD$38:$CD$41, $BT671), "-")</f>
        <v>-</v>
      </c>
      <c r="BN671" s="242" t="str" cm="1">
        <f t="array" ref="BN671">IFERROR(INDEX($CD$38:$CD$41, $BS671), "-")</f>
        <v>-</v>
      </c>
      <c r="BO671" s="242">
        <f t="shared" si="258"/>
        <v>0</v>
      </c>
      <c r="BP671" s="242">
        <f t="shared" si="259"/>
        <v>0</v>
      </c>
      <c r="BQ671" s="247" t="str">
        <f t="shared" si="242"/>
        <v>-</v>
      </c>
      <c r="BR671" s="247" t="str">
        <f t="shared" si="243"/>
        <v>-</v>
      </c>
      <c r="BS671" s="247" t="str">
        <f t="shared" si="244"/>
        <v>-</v>
      </c>
      <c r="BT671" s="247" t="str">
        <f t="shared" si="245"/>
        <v>-</v>
      </c>
      <c r="BU671" s="247">
        <f t="shared" si="260"/>
        <v>0</v>
      </c>
      <c r="BV671" s="247" t="str">
        <f t="shared" si="261"/>
        <v>-</v>
      </c>
      <c r="BW671" s="232"/>
      <c r="CF671" s="232"/>
    </row>
    <row r="672" spans="1:84" ht="12.75" customHeight="1" x14ac:dyDescent="0.2">
      <c r="A672" s="240"/>
      <c r="B672" s="228">
        <v>649</v>
      </c>
      <c r="C672" s="137"/>
      <c r="D672" s="65"/>
      <c r="E672" s="241" t="str">
        <f>IF(ISBLANK(D672), "", VLOOKUP(D672, Z!$A$2:$C$4127, 3, FALSE))</f>
        <v/>
      </c>
      <c r="F672" s="138"/>
      <c r="G672" s="120"/>
      <c r="H672" s="120"/>
      <c r="I672" s="120"/>
      <c r="J672" s="120"/>
      <c r="K672" s="139"/>
      <c r="L672" s="168"/>
      <c r="M672" s="139"/>
      <c r="N672" s="139"/>
      <c r="O672" s="242">
        <f t="shared" si="237"/>
        <v>0</v>
      </c>
      <c r="P672" s="139"/>
      <c r="Q672" s="242">
        <f t="shared" si="246"/>
        <v>0</v>
      </c>
      <c r="R672" s="242" t="str">
        <f t="shared" si="247"/>
        <v>-</v>
      </c>
      <c r="S672" s="140"/>
      <c r="T672" s="141"/>
      <c r="U672" s="120"/>
      <c r="V672" s="139"/>
      <c r="W672" s="166"/>
      <c r="X672" s="243">
        <f t="shared" si="248"/>
        <v>0</v>
      </c>
      <c r="Y672" s="140"/>
      <c r="Z672" s="141"/>
      <c r="AA672" s="139"/>
      <c r="AB672" s="120"/>
      <c r="AC672" s="139"/>
      <c r="AD672" s="166"/>
      <c r="AE672" s="243">
        <f t="shared" si="249"/>
        <v>0</v>
      </c>
      <c r="AF672" s="142"/>
      <c r="AG672" s="137"/>
      <c r="AH672" s="65"/>
      <c r="AI672" s="241" t="str">
        <f>IF(ISBLANK(AH672), "", VLOOKUP(AH672, Z!$A$2:$C$4127, 3, FALSE))</f>
        <v/>
      </c>
      <c r="AJ672" s="143"/>
      <c r="AK672" s="244">
        <f t="shared" si="250"/>
        <v>0</v>
      </c>
      <c r="AL672" s="232"/>
      <c r="AM672" s="242">
        <f t="shared" si="251"/>
        <v>0</v>
      </c>
      <c r="AN672" s="228">
        <f>15</f>
        <v>15</v>
      </c>
      <c r="AO672" s="228">
        <v>0.75</v>
      </c>
      <c r="AP672" s="242" t="str">
        <f t="shared" si="252"/>
        <v>-</v>
      </c>
      <c r="AQ672" s="242" t="str">
        <f t="shared" si="253"/>
        <v>-</v>
      </c>
      <c r="AR672" s="245" t="str" cm="1">
        <f t="array" ref="AR672">IF($AM$20="A",
IFERROR(INDEX($BZ$33:$CC$35, $BQ672,), "-"),
IFERROR(INDEX(($BZ$26:$CC$28,$BZ$29:$CC$31), $BQ672, , $BR672), "-"))</f>
        <v>-</v>
      </c>
      <c r="AS672" s="245"/>
      <c r="AT672" s="245"/>
      <c r="AU672" s="245"/>
      <c r="AV672" s="246" t="str" cm="1">
        <f t="array" ref="AV672">IF($AM$20="A",
IFERROR(INDEX($CE$33:$CE$35, $BQ672), "-"),
IFERROR(INDEX(($CE$26:$CE$28, $CE$29:$CE$31), $BQ672, , $BR672), "-"))</f>
        <v>-</v>
      </c>
      <c r="AW672" s="242" t="str">
        <f t="shared" si="254"/>
        <v>-</v>
      </c>
      <c r="AX672" s="242" t="str">
        <f t="shared" si="238"/>
        <v>-</v>
      </c>
      <c r="AY672" s="242" t="str">
        <f t="shared" si="238"/>
        <v>-</v>
      </c>
      <c r="AZ672" s="242" t="str">
        <f t="shared" si="238"/>
        <v>-</v>
      </c>
      <c r="BA672" s="242" t="str">
        <f t="shared" si="255"/>
        <v>-</v>
      </c>
      <c r="BB672" s="242" t="str">
        <f t="shared" si="239"/>
        <v>-</v>
      </c>
      <c r="BC672" s="242" t="str">
        <f t="shared" si="239"/>
        <v>-</v>
      </c>
      <c r="BD672" s="242" t="str">
        <f t="shared" si="239"/>
        <v>-</v>
      </c>
      <c r="BE672" s="242" t="str">
        <f t="shared" si="256"/>
        <v>-</v>
      </c>
      <c r="BF672" s="242" t="str">
        <f t="shared" si="240"/>
        <v>-</v>
      </c>
      <c r="BG672" s="242" t="str">
        <f t="shared" si="240"/>
        <v>-</v>
      </c>
      <c r="BH672" s="242" t="str">
        <f t="shared" si="240"/>
        <v>-</v>
      </c>
      <c r="BI672" s="242" t="str">
        <f t="shared" si="257"/>
        <v>-</v>
      </c>
      <c r="BJ672" s="242" t="str">
        <f t="shared" si="241"/>
        <v>-</v>
      </c>
      <c r="BK672" s="242" t="str">
        <f t="shared" si="241"/>
        <v>-</v>
      </c>
      <c r="BL672" s="242" t="str">
        <f t="shared" si="241"/>
        <v>-</v>
      </c>
      <c r="BM672" s="245" t="str" cm="1">
        <f t="array" ref="BM672">IFERROR(INDEX($CD$38:$CD$41, $BT672), "-")</f>
        <v>-</v>
      </c>
      <c r="BN672" s="242" t="str" cm="1">
        <f t="array" ref="BN672">IFERROR(INDEX($CD$38:$CD$41, $BS672), "-")</f>
        <v>-</v>
      </c>
      <c r="BO672" s="242">
        <f t="shared" si="258"/>
        <v>0</v>
      </c>
      <c r="BP672" s="242">
        <f t="shared" si="259"/>
        <v>0</v>
      </c>
      <c r="BQ672" s="247" t="str">
        <f t="shared" si="242"/>
        <v>-</v>
      </c>
      <c r="BR672" s="247" t="str">
        <f t="shared" si="243"/>
        <v>-</v>
      </c>
      <c r="BS672" s="247" t="str">
        <f t="shared" si="244"/>
        <v>-</v>
      </c>
      <c r="BT672" s="247" t="str">
        <f t="shared" si="245"/>
        <v>-</v>
      </c>
      <c r="BU672" s="247">
        <f t="shared" si="260"/>
        <v>0</v>
      </c>
      <c r="BV672" s="247" t="str">
        <f t="shared" si="261"/>
        <v>-</v>
      </c>
      <c r="BW672" s="232"/>
      <c r="CF672" s="232"/>
    </row>
    <row r="673" spans="1:84" ht="12.75" customHeight="1" x14ac:dyDescent="0.2">
      <c r="A673" s="240"/>
      <c r="B673" s="228">
        <v>650</v>
      </c>
      <c r="C673" s="137"/>
      <c r="D673" s="65"/>
      <c r="E673" s="241" t="str">
        <f>IF(ISBLANK(D673), "", VLOOKUP(D673, Z!$A$2:$C$4127, 3, FALSE))</f>
        <v/>
      </c>
      <c r="F673" s="138"/>
      <c r="G673" s="120"/>
      <c r="H673" s="120"/>
      <c r="I673" s="120"/>
      <c r="J673" s="120"/>
      <c r="K673" s="139"/>
      <c r="L673" s="168"/>
      <c r="M673" s="139"/>
      <c r="N673" s="139"/>
      <c r="O673" s="242">
        <f t="shared" si="237"/>
        <v>0</v>
      </c>
      <c r="P673" s="139"/>
      <c r="Q673" s="242">
        <f t="shared" si="246"/>
        <v>0</v>
      </c>
      <c r="R673" s="242" t="str">
        <f t="shared" si="247"/>
        <v>-</v>
      </c>
      <c r="S673" s="140"/>
      <c r="T673" s="141"/>
      <c r="U673" s="120"/>
      <c r="V673" s="139"/>
      <c r="W673" s="166"/>
      <c r="X673" s="243">
        <f t="shared" si="248"/>
        <v>0</v>
      </c>
      <c r="Y673" s="140"/>
      <c r="Z673" s="141"/>
      <c r="AA673" s="139"/>
      <c r="AB673" s="120"/>
      <c r="AC673" s="139"/>
      <c r="AD673" s="166"/>
      <c r="AE673" s="243">
        <f t="shared" si="249"/>
        <v>0</v>
      </c>
      <c r="AF673" s="142"/>
      <c r="AG673" s="137"/>
      <c r="AH673" s="65"/>
      <c r="AI673" s="241" t="str">
        <f>IF(ISBLANK(AH673), "", VLOOKUP(AH673, Z!$A$2:$C$4127, 3, FALSE))</f>
        <v/>
      </c>
      <c r="AJ673" s="143"/>
      <c r="AK673" s="244">
        <f t="shared" si="250"/>
        <v>0</v>
      </c>
      <c r="AL673" s="232"/>
      <c r="AM673" s="242">
        <f t="shared" si="251"/>
        <v>0</v>
      </c>
      <c r="AN673" s="228">
        <f>15</f>
        <v>15</v>
      </c>
      <c r="AO673" s="228">
        <v>0.75</v>
      </c>
      <c r="AP673" s="242" t="str">
        <f t="shared" si="252"/>
        <v>-</v>
      </c>
      <c r="AQ673" s="242" t="str">
        <f t="shared" si="253"/>
        <v>-</v>
      </c>
      <c r="AR673" s="245" t="str" cm="1">
        <f t="array" ref="AR673">IF($AM$20="A",
IFERROR(INDEX($BZ$33:$CC$35, $BQ673,), "-"),
IFERROR(INDEX(($BZ$26:$CC$28,$BZ$29:$CC$31), $BQ673, , $BR673), "-"))</f>
        <v>-</v>
      </c>
      <c r="AS673" s="245"/>
      <c r="AT673" s="245"/>
      <c r="AU673" s="245"/>
      <c r="AV673" s="246" t="str" cm="1">
        <f t="array" ref="AV673">IF($AM$20="A",
IFERROR(INDEX($CE$33:$CE$35, $BQ673), "-"),
IFERROR(INDEX(($CE$26:$CE$28, $CE$29:$CE$31), $BQ673, , $BR673), "-"))</f>
        <v>-</v>
      </c>
      <c r="AW673" s="242" t="str">
        <f t="shared" si="254"/>
        <v>-</v>
      </c>
      <c r="AX673" s="242" t="str">
        <f t="shared" si="238"/>
        <v>-</v>
      </c>
      <c r="AY673" s="242" t="str">
        <f t="shared" si="238"/>
        <v>-</v>
      </c>
      <c r="AZ673" s="242" t="str">
        <f t="shared" si="238"/>
        <v>-</v>
      </c>
      <c r="BA673" s="242" t="str">
        <f t="shared" si="255"/>
        <v>-</v>
      </c>
      <c r="BB673" s="242" t="str">
        <f t="shared" si="239"/>
        <v>-</v>
      </c>
      <c r="BC673" s="242" t="str">
        <f t="shared" si="239"/>
        <v>-</v>
      </c>
      <c r="BD673" s="242" t="str">
        <f t="shared" si="239"/>
        <v>-</v>
      </c>
      <c r="BE673" s="242" t="str">
        <f t="shared" si="256"/>
        <v>-</v>
      </c>
      <c r="BF673" s="242" t="str">
        <f t="shared" si="240"/>
        <v>-</v>
      </c>
      <c r="BG673" s="242" t="str">
        <f t="shared" si="240"/>
        <v>-</v>
      </c>
      <c r="BH673" s="242" t="str">
        <f t="shared" si="240"/>
        <v>-</v>
      </c>
      <c r="BI673" s="242" t="str">
        <f t="shared" si="257"/>
        <v>-</v>
      </c>
      <c r="BJ673" s="242" t="str">
        <f t="shared" si="241"/>
        <v>-</v>
      </c>
      <c r="BK673" s="242" t="str">
        <f t="shared" si="241"/>
        <v>-</v>
      </c>
      <c r="BL673" s="242" t="str">
        <f t="shared" si="241"/>
        <v>-</v>
      </c>
      <c r="BM673" s="245" t="str" cm="1">
        <f t="array" ref="BM673">IFERROR(INDEX($CD$38:$CD$41, $BT673), "-")</f>
        <v>-</v>
      </c>
      <c r="BN673" s="242" t="str" cm="1">
        <f t="array" ref="BN673">IFERROR(INDEX($CD$38:$CD$41, $BS673), "-")</f>
        <v>-</v>
      </c>
      <c r="BO673" s="242">
        <f t="shared" si="258"/>
        <v>0</v>
      </c>
      <c r="BP673" s="242">
        <f t="shared" si="259"/>
        <v>0</v>
      </c>
      <c r="BQ673" s="247" t="str">
        <f t="shared" si="242"/>
        <v>-</v>
      </c>
      <c r="BR673" s="247" t="str">
        <f t="shared" si="243"/>
        <v>-</v>
      </c>
      <c r="BS673" s="247" t="str">
        <f t="shared" si="244"/>
        <v>-</v>
      </c>
      <c r="BT673" s="247" t="str">
        <f t="shared" si="245"/>
        <v>-</v>
      </c>
      <c r="BU673" s="247">
        <f t="shared" si="260"/>
        <v>0</v>
      </c>
      <c r="BV673" s="247" t="str">
        <f t="shared" si="261"/>
        <v>-</v>
      </c>
      <c r="BW673" s="232"/>
      <c r="CF673" s="232"/>
    </row>
    <row r="674" spans="1:84" ht="12.75" customHeight="1" x14ac:dyDescent="0.2">
      <c r="A674" s="240"/>
      <c r="B674" s="228">
        <v>651</v>
      </c>
      <c r="C674" s="137"/>
      <c r="D674" s="65"/>
      <c r="E674" s="241" t="str">
        <f>IF(ISBLANK(D674), "", VLOOKUP(D674, Z!$A$2:$C$4127, 3, FALSE))</f>
        <v/>
      </c>
      <c r="F674" s="138"/>
      <c r="G674" s="120"/>
      <c r="H674" s="120"/>
      <c r="I674" s="120"/>
      <c r="J674" s="120"/>
      <c r="K674" s="139"/>
      <c r="L674" s="168"/>
      <c r="M674" s="139"/>
      <c r="N674" s="139"/>
      <c r="O674" s="242">
        <f t="shared" si="237"/>
        <v>0</v>
      </c>
      <c r="P674" s="139"/>
      <c r="Q674" s="242">
        <f t="shared" si="246"/>
        <v>0</v>
      </c>
      <c r="R674" s="242" t="str">
        <f t="shared" si="247"/>
        <v>-</v>
      </c>
      <c r="S674" s="140"/>
      <c r="T674" s="141"/>
      <c r="U674" s="120"/>
      <c r="V674" s="139"/>
      <c r="W674" s="166"/>
      <c r="X674" s="243">
        <f t="shared" si="248"/>
        <v>0</v>
      </c>
      <c r="Y674" s="140"/>
      <c r="Z674" s="141"/>
      <c r="AA674" s="139"/>
      <c r="AB674" s="120"/>
      <c r="AC674" s="139"/>
      <c r="AD674" s="166"/>
      <c r="AE674" s="243">
        <f t="shared" si="249"/>
        <v>0</v>
      </c>
      <c r="AF674" s="142"/>
      <c r="AG674" s="137"/>
      <c r="AH674" s="65"/>
      <c r="AI674" s="241" t="str">
        <f>IF(ISBLANK(AH674), "", VLOOKUP(AH674, Z!$A$2:$C$4127, 3, FALSE))</f>
        <v/>
      </c>
      <c r="AJ674" s="143"/>
      <c r="AK674" s="244">
        <f t="shared" si="250"/>
        <v>0</v>
      </c>
      <c r="AL674" s="232"/>
      <c r="AM674" s="242">
        <f t="shared" si="251"/>
        <v>0</v>
      </c>
      <c r="AN674" s="228">
        <f>15</f>
        <v>15</v>
      </c>
      <c r="AO674" s="228">
        <v>0.75</v>
      </c>
      <c r="AP674" s="242" t="str">
        <f t="shared" si="252"/>
        <v>-</v>
      </c>
      <c r="AQ674" s="242" t="str">
        <f t="shared" si="253"/>
        <v>-</v>
      </c>
      <c r="AR674" s="245" t="str" cm="1">
        <f t="array" ref="AR674">IF($AM$20="A",
IFERROR(INDEX($BZ$33:$CC$35, $BQ674,), "-"),
IFERROR(INDEX(($BZ$26:$CC$28,$BZ$29:$CC$31), $BQ674, , $BR674), "-"))</f>
        <v>-</v>
      </c>
      <c r="AS674" s="245"/>
      <c r="AT674" s="245"/>
      <c r="AU674" s="245"/>
      <c r="AV674" s="246" t="str" cm="1">
        <f t="array" ref="AV674">IF($AM$20="A",
IFERROR(INDEX($CE$33:$CE$35, $BQ674), "-"),
IFERROR(INDEX(($CE$26:$CE$28, $CE$29:$CE$31), $BQ674, , $BR674), "-"))</f>
        <v>-</v>
      </c>
      <c r="AW674" s="242" t="str">
        <f t="shared" si="254"/>
        <v>-</v>
      </c>
      <c r="AX674" s="242" t="str">
        <f t="shared" si="238"/>
        <v>-</v>
      </c>
      <c r="AY674" s="242" t="str">
        <f t="shared" si="238"/>
        <v>-</v>
      </c>
      <c r="AZ674" s="242" t="str">
        <f t="shared" si="238"/>
        <v>-</v>
      </c>
      <c r="BA674" s="242" t="str">
        <f t="shared" si="255"/>
        <v>-</v>
      </c>
      <c r="BB674" s="242" t="str">
        <f t="shared" si="239"/>
        <v>-</v>
      </c>
      <c r="BC674" s="242" t="str">
        <f t="shared" si="239"/>
        <v>-</v>
      </c>
      <c r="BD674" s="242" t="str">
        <f t="shared" si="239"/>
        <v>-</v>
      </c>
      <c r="BE674" s="242" t="str">
        <f t="shared" si="256"/>
        <v>-</v>
      </c>
      <c r="BF674" s="242" t="str">
        <f t="shared" si="240"/>
        <v>-</v>
      </c>
      <c r="BG674" s="242" t="str">
        <f t="shared" si="240"/>
        <v>-</v>
      </c>
      <c r="BH674" s="242" t="str">
        <f t="shared" si="240"/>
        <v>-</v>
      </c>
      <c r="BI674" s="242" t="str">
        <f t="shared" si="257"/>
        <v>-</v>
      </c>
      <c r="BJ674" s="242" t="str">
        <f t="shared" si="241"/>
        <v>-</v>
      </c>
      <c r="BK674" s="242" t="str">
        <f t="shared" si="241"/>
        <v>-</v>
      </c>
      <c r="BL674" s="242" t="str">
        <f t="shared" si="241"/>
        <v>-</v>
      </c>
      <c r="BM674" s="245" t="str" cm="1">
        <f t="array" ref="BM674">IFERROR(INDEX($CD$38:$CD$41, $BT674), "-")</f>
        <v>-</v>
      </c>
      <c r="BN674" s="242" t="str" cm="1">
        <f t="array" ref="BN674">IFERROR(INDEX($CD$38:$CD$41, $BS674), "-")</f>
        <v>-</v>
      </c>
      <c r="BO674" s="242">
        <f t="shared" si="258"/>
        <v>0</v>
      </c>
      <c r="BP674" s="242">
        <f t="shared" si="259"/>
        <v>0</v>
      </c>
      <c r="BQ674" s="247" t="str">
        <f t="shared" si="242"/>
        <v>-</v>
      </c>
      <c r="BR674" s="247" t="str">
        <f t="shared" si="243"/>
        <v>-</v>
      </c>
      <c r="BS674" s="247" t="str">
        <f t="shared" si="244"/>
        <v>-</v>
      </c>
      <c r="BT674" s="247" t="str">
        <f t="shared" si="245"/>
        <v>-</v>
      </c>
      <c r="BU674" s="247">
        <f t="shared" si="260"/>
        <v>0</v>
      </c>
      <c r="BV674" s="247" t="str">
        <f t="shared" si="261"/>
        <v>-</v>
      </c>
      <c r="BW674" s="232"/>
      <c r="CF674" s="232"/>
    </row>
    <row r="675" spans="1:84" ht="12.75" customHeight="1" x14ac:dyDescent="0.2">
      <c r="A675" s="240"/>
      <c r="B675" s="228">
        <v>652</v>
      </c>
      <c r="C675" s="137"/>
      <c r="D675" s="65"/>
      <c r="E675" s="241" t="str">
        <f>IF(ISBLANK(D675), "", VLOOKUP(D675, Z!$A$2:$C$4127, 3, FALSE))</f>
        <v/>
      </c>
      <c r="F675" s="138"/>
      <c r="G675" s="120"/>
      <c r="H675" s="120"/>
      <c r="I675" s="120"/>
      <c r="J675" s="120"/>
      <c r="K675" s="139"/>
      <c r="L675" s="168"/>
      <c r="M675" s="139"/>
      <c r="N675" s="139"/>
      <c r="O675" s="242">
        <f t="shared" si="237"/>
        <v>0</v>
      </c>
      <c r="P675" s="139"/>
      <c r="Q675" s="242">
        <f t="shared" si="246"/>
        <v>0</v>
      </c>
      <c r="R675" s="242" t="str">
        <f t="shared" si="247"/>
        <v>-</v>
      </c>
      <c r="S675" s="140"/>
      <c r="T675" s="141"/>
      <c r="U675" s="120"/>
      <c r="V675" s="139"/>
      <c r="W675" s="166"/>
      <c r="X675" s="243">
        <f t="shared" si="248"/>
        <v>0</v>
      </c>
      <c r="Y675" s="140"/>
      <c r="Z675" s="141"/>
      <c r="AA675" s="139"/>
      <c r="AB675" s="120"/>
      <c r="AC675" s="139"/>
      <c r="AD675" s="166"/>
      <c r="AE675" s="243">
        <f t="shared" si="249"/>
        <v>0</v>
      </c>
      <c r="AF675" s="142"/>
      <c r="AG675" s="137"/>
      <c r="AH675" s="65"/>
      <c r="AI675" s="241" t="str">
        <f>IF(ISBLANK(AH675), "", VLOOKUP(AH675, Z!$A$2:$C$4127, 3, FALSE))</f>
        <v/>
      </c>
      <c r="AJ675" s="143"/>
      <c r="AK675" s="244">
        <f t="shared" si="250"/>
        <v>0</v>
      </c>
      <c r="AL675" s="232"/>
      <c r="AM675" s="242">
        <f t="shared" si="251"/>
        <v>0</v>
      </c>
      <c r="AN675" s="228">
        <f>15</f>
        <v>15</v>
      </c>
      <c r="AO675" s="228">
        <v>0.75</v>
      </c>
      <c r="AP675" s="242" t="str">
        <f t="shared" si="252"/>
        <v>-</v>
      </c>
      <c r="AQ675" s="242" t="str">
        <f t="shared" si="253"/>
        <v>-</v>
      </c>
      <c r="AR675" s="245" t="str" cm="1">
        <f t="array" ref="AR675">IF($AM$20="A",
IFERROR(INDEX($BZ$33:$CC$35, $BQ675,), "-"),
IFERROR(INDEX(($BZ$26:$CC$28,$BZ$29:$CC$31), $BQ675, , $BR675), "-"))</f>
        <v>-</v>
      </c>
      <c r="AS675" s="245"/>
      <c r="AT675" s="245"/>
      <c r="AU675" s="245"/>
      <c r="AV675" s="246" t="str" cm="1">
        <f t="array" ref="AV675">IF($AM$20="A",
IFERROR(INDEX($CE$33:$CE$35, $BQ675), "-"),
IFERROR(INDEX(($CE$26:$CE$28, $CE$29:$CE$31), $BQ675, , $BR675), "-"))</f>
        <v>-</v>
      </c>
      <c r="AW675" s="242" t="str">
        <f t="shared" si="254"/>
        <v>-</v>
      </c>
      <c r="AX675" s="242" t="str">
        <f t="shared" si="238"/>
        <v>-</v>
      </c>
      <c r="AY675" s="242" t="str">
        <f t="shared" si="238"/>
        <v>-</v>
      </c>
      <c r="AZ675" s="242" t="str">
        <f t="shared" si="238"/>
        <v>-</v>
      </c>
      <c r="BA675" s="242" t="str">
        <f t="shared" si="255"/>
        <v>-</v>
      </c>
      <c r="BB675" s="242" t="str">
        <f t="shared" si="239"/>
        <v>-</v>
      </c>
      <c r="BC675" s="242" t="str">
        <f t="shared" si="239"/>
        <v>-</v>
      </c>
      <c r="BD675" s="242" t="str">
        <f t="shared" si="239"/>
        <v>-</v>
      </c>
      <c r="BE675" s="242" t="str">
        <f t="shared" si="256"/>
        <v>-</v>
      </c>
      <c r="BF675" s="242" t="str">
        <f t="shared" si="240"/>
        <v>-</v>
      </c>
      <c r="BG675" s="242" t="str">
        <f t="shared" si="240"/>
        <v>-</v>
      </c>
      <c r="BH675" s="242" t="str">
        <f t="shared" si="240"/>
        <v>-</v>
      </c>
      <c r="BI675" s="242" t="str">
        <f t="shared" si="257"/>
        <v>-</v>
      </c>
      <c r="BJ675" s="242" t="str">
        <f t="shared" si="241"/>
        <v>-</v>
      </c>
      <c r="BK675" s="242" t="str">
        <f t="shared" si="241"/>
        <v>-</v>
      </c>
      <c r="BL675" s="242" t="str">
        <f t="shared" si="241"/>
        <v>-</v>
      </c>
      <c r="BM675" s="245" t="str" cm="1">
        <f t="array" ref="BM675">IFERROR(INDEX($CD$38:$CD$41, $BT675), "-")</f>
        <v>-</v>
      </c>
      <c r="BN675" s="242" t="str" cm="1">
        <f t="array" ref="BN675">IFERROR(INDEX($CD$38:$CD$41, $BS675), "-")</f>
        <v>-</v>
      </c>
      <c r="BO675" s="242">
        <f t="shared" si="258"/>
        <v>0</v>
      </c>
      <c r="BP675" s="242">
        <f t="shared" si="259"/>
        <v>0</v>
      </c>
      <c r="BQ675" s="247" t="str">
        <f t="shared" si="242"/>
        <v>-</v>
      </c>
      <c r="BR675" s="247" t="str">
        <f t="shared" si="243"/>
        <v>-</v>
      </c>
      <c r="BS675" s="247" t="str">
        <f t="shared" si="244"/>
        <v>-</v>
      </c>
      <c r="BT675" s="247" t="str">
        <f t="shared" si="245"/>
        <v>-</v>
      </c>
      <c r="BU675" s="247">
        <f t="shared" si="260"/>
        <v>0</v>
      </c>
      <c r="BV675" s="247" t="str">
        <f t="shared" si="261"/>
        <v>-</v>
      </c>
      <c r="BW675" s="232"/>
      <c r="CF675" s="232"/>
    </row>
    <row r="676" spans="1:84" ht="12.75" customHeight="1" x14ac:dyDescent="0.2">
      <c r="A676" s="240"/>
      <c r="B676" s="228">
        <v>653</v>
      </c>
      <c r="C676" s="137"/>
      <c r="D676" s="65"/>
      <c r="E676" s="241" t="str">
        <f>IF(ISBLANK(D676), "", VLOOKUP(D676, Z!$A$2:$C$4127, 3, FALSE))</f>
        <v/>
      </c>
      <c r="F676" s="138"/>
      <c r="G676" s="120"/>
      <c r="H676" s="120"/>
      <c r="I676" s="120"/>
      <c r="J676" s="120"/>
      <c r="K676" s="139"/>
      <c r="L676" s="168"/>
      <c r="M676" s="139"/>
      <c r="N676" s="139"/>
      <c r="O676" s="242">
        <f t="shared" si="237"/>
        <v>0</v>
      </c>
      <c r="P676" s="139"/>
      <c r="Q676" s="242">
        <f t="shared" si="246"/>
        <v>0</v>
      </c>
      <c r="R676" s="242" t="str">
        <f t="shared" si="247"/>
        <v>-</v>
      </c>
      <c r="S676" s="140"/>
      <c r="T676" s="141"/>
      <c r="U676" s="120"/>
      <c r="V676" s="139"/>
      <c r="W676" s="166"/>
      <c r="X676" s="243">
        <f t="shared" si="248"/>
        <v>0</v>
      </c>
      <c r="Y676" s="140"/>
      <c r="Z676" s="141"/>
      <c r="AA676" s="139"/>
      <c r="AB676" s="120"/>
      <c r="AC676" s="139"/>
      <c r="AD676" s="166"/>
      <c r="AE676" s="243">
        <f t="shared" si="249"/>
        <v>0</v>
      </c>
      <c r="AF676" s="142"/>
      <c r="AG676" s="137"/>
      <c r="AH676" s="65"/>
      <c r="AI676" s="241" t="str">
        <f>IF(ISBLANK(AH676), "", VLOOKUP(AH676, Z!$A$2:$C$4127, 3, FALSE))</f>
        <v/>
      </c>
      <c r="AJ676" s="143"/>
      <c r="AK676" s="244">
        <f t="shared" si="250"/>
        <v>0</v>
      </c>
      <c r="AL676" s="232"/>
      <c r="AM676" s="242">
        <f t="shared" si="251"/>
        <v>0</v>
      </c>
      <c r="AN676" s="228">
        <f>15</f>
        <v>15</v>
      </c>
      <c r="AO676" s="228">
        <v>0.75</v>
      </c>
      <c r="AP676" s="242" t="str">
        <f t="shared" si="252"/>
        <v>-</v>
      </c>
      <c r="AQ676" s="242" t="str">
        <f t="shared" si="253"/>
        <v>-</v>
      </c>
      <c r="AR676" s="245" t="str" cm="1">
        <f t="array" ref="AR676">IF($AM$20="A",
IFERROR(INDEX($BZ$33:$CC$35, $BQ676,), "-"),
IFERROR(INDEX(($BZ$26:$CC$28,$BZ$29:$CC$31), $BQ676, , $BR676), "-"))</f>
        <v>-</v>
      </c>
      <c r="AS676" s="245"/>
      <c r="AT676" s="245"/>
      <c r="AU676" s="245"/>
      <c r="AV676" s="246" t="str" cm="1">
        <f t="array" ref="AV676">IF($AM$20="A",
IFERROR(INDEX($CE$33:$CE$35, $BQ676), "-"),
IFERROR(INDEX(($CE$26:$CE$28, $CE$29:$CE$31), $BQ676, , $BR676), "-"))</f>
        <v>-</v>
      </c>
      <c r="AW676" s="242" t="str">
        <f t="shared" si="254"/>
        <v>-</v>
      </c>
      <c r="AX676" s="242" t="str">
        <f t="shared" si="238"/>
        <v>-</v>
      </c>
      <c r="AY676" s="242" t="str">
        <f t="shared" si="238"/>
        <v>-</v>
      </c>
      <c r="AZ676" s="242" t="str">
        <f t="shared" si="238"/>
        <v>-</v>
      </c>
      <c r="BA676" s="242" t="str">
        <f t="shared" si="255"/>
        <v>-</v>
      </c>
      <c r="BB676" s="242" t="str">
        <f t="shared" si="239"/>
        <v>-</v>
      </c>
      <c r="BC676" s="242" t="str">
        <f t="shared" si="239"/>
        <v>-</v>
      </c>
      <c r="BD676" s="242" t="str">
        <f t="shared" si="239"/>
        <v>-</v>
      </c>
      <c r="BE676" s="242" t="str">
        <f t="shared" si="256"/>
        <v>-</v>
      </c>
      <c r="BF676" s="242" t="str">
        <f t="shared" si="240"/>
        <v>-</v>
      </c>
      <c r="BG676" s="242" t="str">
        <f t="shared" si="240"/>
        <v>-</v>
      </c>
      <c r="BH676" s="242" t="str">
        <f t="shared" si="240"/>
        <v>-</v>
      </c>
      <c r="BI676" s="242" t="str">
        <f t="shared" si="257"/>
        <v>-</v>
      </c>
      <c r="BJ676" s="242" t="str">
        <f t="shared" si="241"/>
        <v>-</v>
      </c>
      <c r="BK676" s="242" t="str">
        <f t="shared" si="241"/>
        <v>-</v>
      </c>
      <c r="BL676" s="242" t="str">
        <f t="shared" si="241"/>
        <v>-</v>
      </c>
      <c r="BM676" s="245" t="str" cm="1">
        <f t="array" ref="BM676">IFERROR(INDEX($CD$38:$CD$41, $BT676), "-")</f>
        <v>-</v>
      </c>
      <c r="BN676" s="242" t="str" cm="1">
        <f t="array" ref="BN676">IFERROR(INDEX($CD$38:$CD$41, $BS676), "-")</f>
        <v>-</v>
      </c>
      <c r="BO676" s="242">
        <f t="shared" si="258"/>
        <v>0</v>
      </c>
      <c r="BP676" s="242">
        <f t="shared" si="259"/>
        <v>0</v>
      </c>
      <c r="BQ676" s="247" t="str">
        <f t="shared" si="242"/>
        <v>-</v>
      </c>
      <c r="BR676" s="247" t="str">
        <f t="shared" si="243"/>
        <v>-</v>
      </c>
      <c r="BS676" s="247" t="str">
        <f t="shared" si="244"/>
        <v>-</v>
      </c>
      <c r="BT676" s="247" t="str">
        <f t="shared" si="245"/>
        <v>-</v>
      </c>
      <c r="BU676" s="247">
        <f t="shared" si="260"/>
        <v>0</v>
      </c>
      <c r="BV676" s="247" t="str">
        <f t="shared" si="261"/>
        <v>-</v>
      </c>
      <c r="BW676" s="232"/>
      <c r="CF676" s="232"/>
    </row>
    <row r="677" spans="1:84" ht="12.75" customHeight="1" x14ac:dyDescent="0.2">
      <c r="A677" s="240"/>
      <c r="B677" s="228">
        <v>654</v>
      </c>
      <c r="C677" s="137"/>
      <c r="D677" s="65"/>
      <c r="E677" s="241" t="str">
        <f>IF(ISBLANK(D677), "", VLOOKUP(D677, Z!$A$2:$C$4127, 3, FALSE))</f>
        <v/>
      </c>
      <c r="F677" s="138"/>
      <c r="G677" s="120"/>
      <c r="H677" s="120"/>
      <c r="I677" s="120"/>
      <c r="J677" s="120"/>
      <c r="K677" s="139"/>
      <c r="L677" s="168"/>
      <c r="M677" s="139"/>
      <c r="N677" s="139"/>
      <c r="O677" s="242">
        <f t="shared" si="237"/>
        <v>0</v>
      </c>
      <c r="P677" s="139"/>
      <c r="Q677" s="242">
        <f t="shared" si="246"/>
        <v>0</v>
      </c>
      <c r="R677" s="242" t="str">
        <f t="shared" si="247"/>
        <v>-</v>
      </c>
      <c r="S677" s="140"/>
      <c r="T677" s="141"/>
      <c r="U677" s="120"/>
      <c r="V677" s="139"/>
      <c r="W677" s="166"/>
      <c r="X677" s="243">
        <f t="shared" si="248"/>
        <v>0</v>
      </c>
      <c r="Y677" s="140"/>
      <c r="Z677" s="141"/>
      <c r="AA677" s="139"/>
      <c r="AB677" s="120"/>
      <c r="AC677" s="139"/>
      <c r="AD677" s="166"/>
      <c r="AE677" s="243">
        <f t="shared" si="249"/>
        <v>0</v>
      </c>
      <c r="AF677" s="142"/>
      <c r="AG677" s="137"/>
      <c r="AH677" s="65"/>
      <c r="AI677" s="241" t="str">
        <f>IF(ISBLANK(AH677), "", VLOOKUP(AH677, Z!$A$2:$C$4127, 3, FALSE))</f>
        <v/>
      </c>
      <c r="AJ677" s="143"/>
      <c r="AK677" s="244">
        <f t="shared" si="250"/>
        <v>0</v>
      </c>
      <c r="AL677" s="232"/>
      <c r="AM677" s="242">
        <f t="shared" si="251"/>
        <v>0</v>
      </c>
      <c r="AN677" s="228">
        <f>15</f>
        <v>15</v>
      </c>
      <c r="AO677" s="228">
        <v>0.75</v>
      </c>
      <c r="AP677" s="242" t="str">
        <f t="shared" si="252"/>
        <v>-</v>
      </c>
      <c r="AQ677" s="242" t="str">
        <f t="shared" si="253"/>
        <v>-</v>
      </c>
      <c r="AR677" s="245" t="str" cm="1">
        <f t="array" ref="AR677">IF($AM$20="A",
IFERROR(INDEX($BZ$33:$CC$35, $BQ677,), "-"),
IFERROR(INDEX(($BZ$26:$CC$28,$BZ$29:$CC$31), $BQ677, , $BR677), "-"))</f>
        <v>-</v>
      </c>
      <c r="AS677" s="245"/>
      <c r="AT677" s="245"/>
      <c r="AU677" s="245"/>
      <c r="AV677" s="246" t="str" cm="1">
        <f t="array" ref="AV677">IF($AM$20="A",
IFERROR(INDEX($CE$33:$CE$35, $BQ677), "-"),
IFERROR(INDEX(($CE$26:$CE$28, $CE$29:$CE$31), $BQ677, , $BR677), "-"))</f>
        <v>-</v>
      </c>
      <c r="AW677" s="242" t="str">
        <f t="shared" si="254"/>
        <v>-</v>
      </c>
      <c r="AX677" s="242" t="str">
        <f t="shared" si="238"/>
        <v>-</v>
      </c>
      <c r="AY677" s="242" t="str">
        <f t="shared" si="238"/>
        <v>-</v>
      </c>
      <c r="AZ677" s="242" t="str">
        <f t="shared" si="238"/>
        <v>-</v>
      </c>
      <c r="BA677" s="242" t="str">
        <f t="shared" si="255"/>
        <v>-</v>
      </c>
      <c r="BB677" s="242" t="str">
        <f t="shared" si="239"/>
        <v>-</v>
      </c>
      <c r="BC677" s="242" t="str">
        <f t="shared" si="239"/>
        <v>-</v>
      </c>
      <c r="BD677" s="242" t="str">
        <f t="shared" si="239"/>
        <v>-</v>
      </c>
      <c r="BE677" s="242" t="str">
        <f t="shared" si="256"/>
        <v>-</v>
      </c>
      <c r="BF677" s="242" t="str">
        <f t="shared" si="240"/>
        <v>-</v>
      </c>
      <c r="BG677" s="242" t="str">
        <f t="shared" si="240"/>
        <v>-</v>
      </c>
      <c r="BH677" s="242" t="str">
        <f t="shared" si="240"/>
        <v>-</v>
      </c>
      <c r="BI677" s="242" t="str">
        <f t="shared" si="257"/>
        <v>-</v>
      </c>
      <c r="BJ677" s="242" t="str">
        <f t="shared" si="241"/>
        <v>-</v>
      </c>
      <c r="BK677" s="242" t="str">
        <f t="shared" si="241"/>
        <v>-</v>
      </c>
      <c r="BL677" s="242" t="str">
        <f t="shared" si="241"/>
        <v>-</v>
      </c>
      <c r="BM677" s="245" t="str" cm="1">
        <f t="array" ref="BM677">IFERROR(INDEX($CD$38:$CD$41, $BT677), "-")</f>
        <v>-</v>
      </c>
      <c r="BN677" s="242" t="str" cm="1">
        <f t="array" ref="BN677">IFERROR(INDEX($CD$38:$CD$41, $BS677), "-")</f>
        <v>-</v>
      </c>
      <c r="BO677" s="242">
        <f t="shared" si="258"/>
        <v>0</v>
      </c>
      <c r="BP677" s="242">
        <f t="shared" si="259"/>
        <v>0</v>
      </c>
      <c r="BQ677" s="247" t="str">
        <f t="shared" si="242"/>
        <v>-</v>
      </c>
      <c r="BR677" s="247" t="str">
        <f t="shared" si="243"/>
        <v>-</v>
      </c>
      <c r="BS677" s="247" t="str">
        <f t="shared" si="244"/>
        <v>-</v>
      </c>
      <c r="BT677" s="247" t="str">
        <f t="shared" si="245"/>
        <v>-</v>
      </c>
      <c r="BU677" s="247">
        <f t="shared" si="260"/>
        <v>0</v>
      </c>
      <c r="BV677" s="247" t="str">
        <f t="shared" si="261"/>
        <v>-</v>
      </c>
      <c r="BW677" s="232"/>
      <c r="CF677" s="232"/>
    </row>
    <row r="678" spans="1:84" ht="12.75" customHeight="1" x14ac:dyDescent="0.2">
      <c r="A678" s="240"/>
      <c r="B678" s="228">
        <v>655</v>
      </c>
      <c r="C678" s="137"/>
      <c r="D678" s="65"/>
      <c r="E678" s="241" t="str">
        <f>IF(ISBLANK(D678), "", VLOOKUP(D678, Z!$A$2:$C$4127, 3, FALSE))</f>
        <v/>
      </c>
      <c r="F678" s="138"/>
      <c r="G678" s="120"/>
      <c r="H678" s="120"/>
      <c r="I678" s="120"/>
      <c r="J678" s="120"/>
      <c r="K678" s="139"/>
      <c r="L678" s="168"/>
      <c r="M678" s="139"/>
      <c r="N678" s="139"/>
      <c r="O678" s="242">
        <f t="shared" si="237"/>
        <v>0</v>
      </c>
      <c r="P678" s="139"/>
      <c r="Q678" s="242">
        <f t="shared" si="246"/>
        <v>0</v>
      </c>
      <c r="R678" s="242" t="str">
        <f t="shared" si="247"/>
        <v>-</v>
      </c>
      <c r="S678" s="140"/>
      <c r="T678" s="141"/>
      <c r="U678" s="120"/>
      <c r="V678" s="139"/>
      <c r="W678" s="166"/>
      <c r="X678" s="243">
        <f t="shared" si="248"/>
        <v>0</v>
      </c>
      <c r="Y678" s="140"/>
      <c r="Z678" s="141"/>
      <c r="AA678" s="139"/>
      <c r="AB678" s="120"/>
      <c r="AC678" s="139"/>
      <c r="AD678" s="166"/>
      <c r="AE678" s="243">
        <f t="shared" si="249"/>
        <v>0</v>
      </c>
      <c r="AF678" s="142"/>
      <c r="AG678" s="137"/>
      <c r="AH678" s="65"/>
      <c r="AI678" s="241" t="str">
        <f>IF(ISBLANK(AH678), "", VLOOKUP(AH678, Z!$A$2:$C$4127, 3, FALSE))</f>
        <v/>
      </c>
      <c r="AJ678" s="143"/>
      <c r="AK678" s="244">
        <f t="shared" si="250"/>
        <v>0</v>
      </c>
      <c r="AL678" s="232"/>
      <c r="AM678" s="242">
        <f t="shared" si="251"/>
        <v>0</v>
      </c>
      <c r="AN678" s="228">
        <f>15</f>
        <v>15</v>
      </c>
      <c r="AO678" s="228">
        <v>0.75</v>
      </c>
      <c r="AP678" s="242" t="str">
        <f t="shared" si="252"/>
        <v>-</v>
      </c>
      <c r="AQ678" s="242" t="str">
        <f t="shared" si="253"/>
        <v>-</v>
      </c>
      <c r="AR678" s="245" t="str" cm="1">
        <f t="array" ref="AR678">IF($AM$20="A",
IFERROR(INDEX($BZ$33:$CC$35, $BQ678,), "-"),
IFERROR(INDEX(($BZ$26:$CC$28,$BZ$29:$CC$31), $BQ678, , $BR678), "-"))</f>
        <v>-</v>
      </c>
      <c r="AS678" s="245"/>
      <c r="AT678" s="245"/>
      <c r="AU678" s="245"/>
      <c r="AV678" s="246" t="str" cm="1">
        <f t="array" ref="AV678">IF($AM$20="A",
IFERROR(INDEX($CE$33:$CE$35, $BQ678), "-"),
IFERROR(INDEX(($CE$26:$CE$28, $CE$29:$CE$31), $BQ678, , $BR678), "-"))</f>
        <v>-</v>
      </c>
      <c r="AW678" s="242" t="str">
        <f t="shared" si="254"/>
        <v>-</v>
      </c>
      <c r="AX678" s="242" t="str">
        <f t="shared" si="238"/>
        <v>-</v>
      </c>
      <c r="AY678" s="242" t="str">
        <f t="shared" si="238"/>
        <v>-</v>
      </c>
      <c r="AZ678" s="242" t="str">
        <f t="shared" si="238"/>
        <v>-</v>
      </c>
      <c r="BA678" s="242" t="str">
        <f t="shared" si="255"/>
        <v>-</v>
      </c>
      <c r="BB678" s="242" t="str">
        <f t="shared" si="239"/>
        <v>-</v>
      </c>
      <c r="BC678" s="242" t="str">
        <f t="shared" si="239"/>
        <v>-</v>
      </c>
      <c r="BD678" s="242" t="str">
        <f t="shared" si="239"/>
        <v>-</v>
      </c>
      <c r="BE678" s="242" t="str">
        <f t="shared" si="256"/>
        <v>-</v>
      </c>
      <c r="BF678" s="242" t="str">
        <f t="shared" si="240"/>
        <v>-</v>
      </c>
      <c r="BG678" s="242" t="str">
        <f t="shared" si="240"/>
        <v>-</v>
      </c>
      <c r="BH678" s="242" t="str">
        <f t="shared" si="240"/>
        <v>-</v>
      </c>
      <c r="BI678" s="242" t="str">
        <f t="shared" si="257"/>
        <v>-</v>
      </c>
      <c r="BJ678" s="242" t="str">
        <f t="shared" si="241"/>
        <v>-</v>
      </c>
      <c r="BK678" s="242" t="str">
        <f t="shared" si="241"/>
        <v>-</v>
      </c>
      <c r="BL678" s="242" t="str">
        <f t="shared" si="241"/>
        <v>-</v>
      </c>
      <c r="BM678" s="245" t="str" cm="1">
        <f t="array" ref="BM678">IFERROR(INDEX($CD$38:$CD$41, $BT678), "-")</f>
        <v>-</v>
      </c>
      <c r="BN678" s="242" t="str" cm="1">
        <f t="array" ref="BN678">IFERROR(INDEX($CD$38:$CD$41, $BS678), "-")</f>
        <v>-</v>
      </c>
      <c r="BO678" s="242">
        <f t="shared" si="258"/>
        <v>0</v>
      </c>
      <c r="BP678" s="242">
        <f t="shared" si="259"/>
        <v>0</v>
      </c>
      <c r="BQ678" s="247" t="str">
        <f t="shared" si="242"/>
        <v>-</v>
      </c>
      <c r="BR678" s="247" t="str">
        <f t="shared" si="243"/>
        <v>-</v>
      </c>
      <c r="BS678" s="247" t="str">
        <f t="shared" si="244"/>
        <v>-</v>
      </c>
      <c r="BT678" s="247" t="str">
        <f t="shared" si="245"/>
        <v>-</v>
      </c>
      <c r="BU678" s="247">
        <f t="shared" si="260"/>
        <v>0</v>
      </c>
      <c r="BV678" s="247" t="str">
        <f t="shared" si="261"/>
        <v>-</v>
      </c>
      <c r="BW678" s="232"/>
      <c r="CF678" s="232"/>
    </row>
    <row r="679" spans="1:84" ht="12.75" customHeight="1" x14ac:dyDescent="0.2">
      <c r="A679" s="240"/>
      <c r="B679" s="228">
        <v>656</v>
      </c>
      <c r="C679" s="137"/>
      <c r="D679" s="65"/>
      <c r="E679" s="241" t="str">
        <f>IF(ISBLANK(D679), "", VLOOKUP(D679, Z!$A$2:$C$4127, 3, FALSE))</f>
        <v/>
      </c>
      <c r="F679" s="138"/>
      <c r="G679" s="120"/>
      <c r="H679" s="120"/>
      <c r="I679" s="120"/>
      <c r="J679" s="120"/>
      <c r="K679" s="139"/>
      <c r="L679" s="168"/>
      <c r="M679" s="139"/>
      <c r="N679" s="139"/>
      <c r="O679" s="242">
        <f t="shared" si="237"/>
        <v>0</v>
      </c>
      <c r="P679" s="139"/>
      <c r="Q679" s="242">
        <f t="shared" si="246"/>
        <v>0</v>
      </c>
      <c r="R679" s="242" t="str">
        <f t="shared" si="247"/>
        <v>-</v>
      </c>
      <c r="S679" s="140"/>
      <c r="T679" s="141"/>
      <c r="U679" s="120"/>
      <c r="V679" s="139"/>
      <c r="W679" s="166"/>
      <c r="X679" s="243">
        <f t="shared" si="248"/>
        <v>0</v>
      </c>
      <c r="Y679" s="140"/>
      <c r="Z679" s="141"/>
      <c r="AA679" s="139"/>
      <c r="AB679" s="120"/>
      <c r="AC679" s="139"/>
      <c r="AD679" s="166"/>
      <c r="AE679" s="243">
        <f t="shared" si="249"/>
        <v>0</v>
      </c>
      <c r="AF679" s="142"/>
      <c r="AG679" s="137"/>
      <c r="AH679" s="65"/>
      <c r="AI679" s="241" t="str">
        <f>IF(ISBLANK(AH679), "", VLOOKUP(AH679, Z!$A$2:$C$4127, 3, FALSE))</f>
        <v/>
      </c>
      <c r="AJ679" s="143"/>
      <c r="AK679" s="244">
        <f t="shared" si="250"/>
        <v>0</v>
      </c>
      <c r="AL679" s="232"/>
      <c r="AM679" s="242">
        <f t="shared" si="251"/>
        <v>0</v>
      </c>
      <c r="AN679" s="228">
        <f>15</f>
        <v>15</v>
      </c>
      <c r="AO679" s="228">
        <v>0.75</v>
      </c>
      <c r="AP679" s="242" t="str">
        <f t="shared" si="252"/>
        <v>-</v>
      </c>
      <c r="AQ679" s="242" t="str">
        <f t="shared" si="253"/>
        <v>-</v>
      </c>
      <c r="AR679" s="245" t="str" cm="1">
        <f t="array" ref="AR679">IF($AM$20="A",
IFERROR(INDEX($BZ$33:$CC$35, $BQ679,), "-"),
IFERROR(INDEX(($BZ$26:$CC$28,$BZ$29:$CC$31), $BQ679, , $BR679), "-"))</f>
        <v>-</v>
      </c>
      <c r="AS679" s="245"/>
      <c r="AT679" s="245"/>
      <c r="AU679" s="245"/>
      <c r="AV679" s="246" t="str" cm="1">
        <f t="array" ref="AV679">IF($AM$20="A",
IFERROR(INDEX($CE$33:$CE$35, $BQ679), "-"),
IFERROR(INDEX(($CE$26:$CE$28, $CE$29:$CE$31), $BQ679, , $BR679), "-"))</f>
        <v>-</v>
      </c>
      <c r="AW679" s="242" t="str">
        <f t="shared" si="254"/>
        <v>-</v>
      </c>
      <c r="AX679" s="242" t="str">
        <f t="shared" si="238"/>
        <v>-</v>
      </c>
      <c r="AY679" s="242" t="str">
        <f t="shared" si="238"/>
        <v>-</v>
      </c>
      <c r="AZ679" s="242" t="str">
        <f t="shared" si="238"/>
        <v>-</v>
      </c>
      <c r="BA679" s="242" t="str">
        <f t="shared" si="255"/>
        <v>-</v>
      </c>
      <c r="BB679" s="242" t="str">
        <f t="shared" si="239"/>
        <v>-</v>
      </c>
      <c r="BC679" s="242" t="str">
        <f t="shared" si="239"/>
        <v>-</v>
      </c>
      <c r="BD679" s="242" t="str">
        <f t="shared" si="239"/>
        <v>-</v>
      </c>
      <c r="BE679" s="242" t="str">
        <f t="shared" si="256"/>
        <v>-</v>
      </c>
      <c r="BF679" s="242" t="str">
        <f t="shared" si="240"/>
        <v>-</v>
      </c>
      <c r="BG679" s="242" t="str">
        <f t="shared" si="240"/>
        <v>-</v>
      </c>
      <c r="BH679" s="242" t="str">
        <f t="shared" si="240"/>
        <v>-</v>
      </c>
      <c r="BI679" s="242" t="str">
        <f t="shared" si="257"/>
        <v>-</v>
      </c>
      <c r="BJ679" s="242" t="str">
        <f t="shared" si="241"/>
        <v>-</v>
      </c>
      <c r="BK679" s="242" t="str">
        <f t="shared" si="241"/>
        <v>-</v>
      </c>
      <c r="BL679" s="242" t="str">
        <f t="shared" si="241"/>
        <v>-</v>
      </c>
      <c r="BM679" s="245" t="str" cm="1">
        <f t="array" ref="BM679">IFERROR(INDEX($CD$38:$CD$41, $BT679), "-")</f>
        <v>-</v>
      </c>
      <c r="BN679" s="242" t="str" cm="1">
        <f t="array" ref="BN679">IFERROR(INDEX($CD$38:$CD$41, $BS679), "-")</f>
        <v>-</v>
      </c>
      <c r="BO679" s="242">
        <f t="shared" si="258"/>
        <v>0</v>
      </c>
      <c r="BP679" s="242">
        <f t="shared" si="259"/>
        <v>0</v>
      </c>
      <c r="BQ679" s="247" t="str">
        <f t="shared" si="242"/>
        <v>-</v>
      </c>
      <c r="BR679" s="247" t="str">
        <f t="shared" si="243"/>
        <v>-</v>
      </c>
      <c r="BS679" s="247" t="str">
        <f t="shared" si="244"/>
        <v>-</v>
      </c>
      <c r="BT679" s="247" t="str">
        <f t="shared" si="245"/>
        <v>-</v>
      </c>
      <c r="BU679" s="247">
        <f t="shared" si="260"/>
        <v>0</v>
      </c>
      <c r="BV679" s="247" t="str">
        <f t="shared" si="261"/>
        <v>-</v>
      </c>
      <c r="BW679" s="232"/>
      <c r="CF679" s="232"/>
    </row>
    <row r="680" spans="1:84" ht="12.75" customHeight="1" x14ac:dyDescent="0.2">
      <c r="A680" s="240"/>
      <c r="B680" s="228">
        <v>657</v>
      </c>
      <c r="C680" s="137"/>
      <c r="D680" s="65"/>
      <c r="E680" s="241" t="str">
        <f>IF(ISBLANK(D680), "", VLOOKUP(D680, Z!$A$2:$C$4127, 3, FALSE))</f>
        <v/>
      </c>
      <c r="F680" s="138"/>
      <c r="G680" s="120"/>
      <c r="H680" s="120"/>
      <c r="I680" s="120"/>
      <c r="J680" s="120"/>
      <c r="K680" s="139"/>
      <c r="L680" s="168"/>
      <c r="M680" s="139"/>
      <c r="N680" s="139"/>
      <c r="O680" s="242">
        <f t="shared" si="237"/>
        <v>0</v>
      </c>
      <c r="P680" s="139"/>
      <c r="Q680" s="242">
        <f t="shared" si="246"/>
        <v>0</v>
      </c>
      <c r="R680" s="242" t="str">
        <f t="shared" si="247"/>
        <v>-</v>
      </c>
      <c r="S680" s="140"/>
      <c r="T680" s="141"/>
      <c r="U680" s="120"/>
      <c r="V680" s="139"/>
      <c r="W680" s="166"/>
      <c r="X680" s="243">
        <f t="shared" si="248"/>
        <v>0</v>
      </c>
      <c r="Y680" s="140"/>
      <c r="Z680" s="141"/>
      <c r="AA680" s="139"/>
      <c r="AB680" s="120"/>
      <c r="AC680" s="139"/>
      <c r="AD680" s="166"/>
      <c r="AE680" s="243">
        <f t="shared" si="249"/>
        <v>0</v>
      </c>
      <c r="AF680" s="142"/>
      <c r="AG680" s="137"/>
      <c r="AH680" s="65"/>
      <c r="AI680" s="241" t="str">
        <f>IF(ISBLANK(AH680), "", VLOOKUP(AH680, Z!$A$2:$C$4127, 3, FALSE))</f>
        <v/>
      </c>
      <c r="AJ680" s="143"/>
      <c r="AK680" s="244">
        <f t="shared" si="250"/>
        <v>0</v>
      </c>
      <c r="AL680" s="232"/>
      <c r="AM680" s="242">
        <f t="shared" si="251"/>
        <v>0</v>
      </c>
      <c r="AN680" s="228">
        <f>15</f>
        <v>15</v>
      </c>
      <c r="AO680" s="228">
        <v>0.75</v>
      </c>
      <c r="AP680" s="242" t="str">
        <f t="shared" si="252"/>
        <v>-</v>
      </c>
      <c r="AQ680" s="242" t="str">
        <f t="shared" si="253"/>
        <v>-</v>
      </c>
      <c r="AR680" s="245" t="str" cm="1">
        <f t="array" ref="AR680">IF($AM$20="A",
IFERROR(INDEX($BZ$33:$CC$35, $BQ680,), "-"),
IFERROR(INDEX(($BZ$26:$CC$28,$BZ$29:$CC$31), $BQ680, , $BR680), "-"))</f>
        <v>-</v>
      </c>
      <c r="AS680" s="245"/>
      <c r="AT680" s="245"/>
      <c r="AU680" s="245"/>
      <c r="AV680" s="246" t="str" cm="1">
        <f t="array" ref="AV680">IF($AM$20="A",
IFERROR(INDEX($CE$33:$CE$35, $BQ680), "-"),
IFERROR(INDEX(($CE$26:$CE$28, $CE$29:$CE$31), $BQ680, , $BR680), "-"))</f>
        <v>-</v>
      </c>
      <c r="AW680" s="242" t="str">
        <f t="shared" si="254"/>
        <v>-</v>
      </c>
      <c r="AX680" s="242" t="str">
        <f t="shared" si="238"/>
        <v>-</v>
      </c>
      <c r="AY680" s="242" t="str">
        <f t="shared" si="238"/>
        <v>-</v>
      </c>
      <c r="AZ680" s="242" t="str">
        <f t="shared" si="238"/>
        <v>-</v>
      </c>
      <c r="BA680" s="242" t="str">
        <f t="shared" si="255"/>
        <v>-</v>
      </c>
      <c r="BB680" s="242" t="str">
        <f t="shared" si="239"/>
        <v>-</v>
      </c>
      <c r="BC680" s="242" t="str">
        <f t="shared" si="239"/>
        <v>-</v>
      </c>
      <c r="BD680" s="242" t="str">
        <f t="shared" si="239"/>
        <v>-</v>
      </c>
      <c r="BE680" s="242" t="str">
        <f t="shared" si="256"/>
        <v>-</v>
      </c>
      <c r="BF680" s="242" t="str">
        <f t="shared" si="240"/>
        <v>-</v>
      </c>
      <c r="BG680" s="242" t="str">
        <f t="shared" si="240"/>
        <v>-</v>
      </c>
      <c r="BH680" s="242" t="str">
        <f t="shared" si="240"/>
        <v>-</v>
      </c>
      <c r="BI680" s="242" t="str">
        <f t="shared" si="257"/>
        <v>-</v>
      </c>
      <c r="BJ680" s="242" t="str">
        <f t="shared" si="241"/>
        <v>-</v>
      </c>
      <c r="BK680" s="242" t="str">
        <f t="shared" si="241"/>
        <v>-</v>
      </c>
      <c r="BL680" s="242" t="str">
        <f t="shared" si="241"/>
        <v>-</v>
      </c>
      <c r="BM680" s="245" t="str" cm="1">
        <f t="array" ref="BM680">IFERROR(INDEX($CD$38:$CD$41, $BT680), "-")</f>
        <v>-</v>
      </c>
      <c r="BN680" s="242" t="str" cm="1">
        <f t="array" ref="BN680">IFERROR(INDEX($CD$38:$CD$41, $BS680), "-")</f>
        <v>-</v>
      </c>
      <c r="BO680" s="242">
        <f t="shared" si="258"/>
        <v>0</v>
      </c>
      <c r="BP680" s="242">
        <f t="shared" si="259"/>
        <v>0</v>
      </c>
      <c r="BQ680" s="247" t="str">
        <f t="shared" si="242"/>
        <v>-</v>
      </c>
      <c r="BR680" s="247" t="str">
        <f t="shared" si="243"/>
        <v>-</v>
      </c>
      <c r="BS680" s="247" t="str">
        <f t="shared" si="244"/>
        <v>-</v>
      </c>
      <c r="BT680" s="247" t="str">
        <f t="shared" si="245"/>
        <v>-</v>
      </c>
      <c r="BU680" s="247">
        <f t="shared" si="260"/>
        <v>0</v>
      </c>
      <c r="BV680" s="247" t="str">
        <f t="shared" si="261"/>
        <v>-</v>
      </c>
      <c r="BW680" s="232"/>
      <c r="CF680" s="232"/>
    </row>
    <row r="681" spans="1:84" ht="12.75" customHeight="1" x14ac:dyDescent="0.2">
      <c r="A681" s="240"/>
      <c r="B681" s="228">
        <v>658</v>
      </c>
      <c r="C681" s="137"/>
      <c r="D681" s="65"/>
      <c r="E681" s="241" t="str">
        <f>IF(ISBLANK(D681), "", VLOOKUP(D681, Z!$A$2:$C$4127, 3, FALSE))</f>
        <v/>
      </c>
      <c r="F681" s="138"/>
      <c r="G681" s="120"/>
      <c r="H681" s="120"/>
      <c r="I681" s="120"/>
      <c r="J681" s="120"/>
      <c r="K681" s="139"/>
      <c r="L681" s="168"/>
      <c r="M681" s="139"/>
      <c r="N681" s="139"/>
      <c r="O681" s="242">
        <f t="shared" si="237"/>
        <v>0</v>
      </c>
      <c r="P681" s="139"/>
      <c r="Q681" s="242">
        <f t="shared" si="246"/>
        <v>0</v>
      </c>
      <c r="R681" s="242" t="str">
        <f t="shared" si="247"/>
        <v>-</v>
      </c>
      <c r="S681" s="140"/>
      <c r="T681" s="141"/>
      <c r="U681" s="120"/>
      <c r="V681" s="139"/>
      <c r="W681" s="166"/>
      <c r="X681" s="243">
        <f t="shared" si="248"/>
        <v>0</v>
      </c>
      <c r="Y681" s="140"/>
      <c r="Z681" s="141"/>
      <c r="AA681" s="139"/>
      <c r="AB681" s="120"/>
      <c r="AC681" s="139"/>
      <c r="AD681" s="166"/>
      <c r="AE681" s="243">
        <f t="shared" si="249"/>
        <v>0</v>
      </c>
      <c r="AF681" s="142"/>
      <c r="AG681" s="137"/>
      <c r="AH681" s="65"/>
      <c r="AI681" s="241" t="str">
        <f>IF(ISBLANK(AH681), "", VLOOKUP(AH681, Z!$A$2:$C$4127, 3, FALSE))</f>
        <v/>
      </c>
      <c r="AJ681" s="143"/>
      <c r="AK681" s="244">
        <f t="shared" si="250"/>
        <v>0</v>
      </c>
      <c r="AL681" s="232"/>
      <c r="AM681" s="242">
        <f t="shared" si="251"/>
        <v>0</v>
      </c>
      <c r="AN681" s="228">
        <f>15</f>
        <v>15</v>
      </c>
      <c r="AO681" s="228">
        <v>0.75</v>
      </c>
      <c r="AP681" s="242" t="str">
        <f t="shared" si="252"/>
        <v>-</v>
      </c>
      <c r="AQ681" s="242" t="str">
        <f t="shared" si="253"/>
        <v>-</v>
      </c>
      <c r="AR681" s="245" t="str" cm="1">
        <f t="array" ref="AR681">IF($AM$20="A",
IFERROR(INDEX($BZ$33:$CC$35, $BQ681,), "-"),
IFERROR(INDEX(($BZ$26:$CC$28,$BZ$29:$CC$31), $BQ681, , $BR681), "-"))</f>
        <v>-</v>
      </c>
      <c r="AS681" s="245"/>
      <c r="AT681" s="245"/>
      <c r="AU681" s="245"/>
      <c r="AV681" s="246" t="str" cm="1">
        <f t="array" ref="AV681">IF($AM$20="A",
IFERROR(INDEX($CE$33:$CE$35, $BQ681), "-"),
IFERROR(INDEX(($CE$26:$CE$28, $CE$29:$CE$31), $BQ681, , $BR681), "-"))</f>
        <v>-</v>
      </c>
      <c r="AW681" s="242" t="str">
        <f t="shared" si="254"/>
        <v>-</v>
      </c>
      <c r="AX681" s="242" t="str">
        <f t="shared" si="238"/>
        <v>-</v>
      </c>
      <c r="AY681" s="242" t="str">
        <f t="shared" si="238"/>
        <v>-</v>
      </c>
      <c r="AZ681" s="242" t="str">
        <f t="shared" si="238"/>
        <v>-</v>
      </c>
      <c r="BA681" s="242" t="str">
        <f t="shared" si="255"/>
        <v>-</v>
      </c>
      <c r="BB681" s="242" t="str">
        <f t="shared" si="239"/>
        <v>-</v>
      </c>
      <c r="BC681" s="242" t="str">
        <f t="shared" si="239"/>
        <v>-</v>
      </c>
      <c r="BD681" s="242" t="str">
        <f t="shared" si="239"/>
        <v>-</v>
      </c>
      <c r="BE681" s="242" t="str">
        <f t="shared" si="256"/>
        <v>-</v>
      </c>
      <c r="BF681" s="242" t="str">
        <f t="shared" si="240"/>
        <v>-</v>
      </c>
      <c r="BG681" s="242" t="str">
        <f t="shared" si="240"/>
        <v>-</v>
      </c>
      <c r="BH681" s="242" t="str">
        <f t="shared" si="240"/>
        <v>-</v>
      </c>
      <c r="BI681" s="242" t="str">
        <f t="shared" si="257"/>
        <v>-</v>
      </c>
      <c r="BJ681" s="242" t="str">
        <f t="shared" si="241"/>
        <v>-</v>
      </c>
      <c r="BK681" s="242" t="str">
        <f t="shared" si="241"/>
        <v>-</v>
      </c>
      <c r="BL681" s="242" t="str">
        <f t="shared" si="241"/>
        <v>-</v>
      </c>
      <c r="BM681" s="245" t="str" cm="1">
        <f t="array" ref="BM681">IFERROR(INDEX($CD$38:$CD$41, $BT681), "-")</f>
        <v>-</v>
      </c>
      <c r="BN681" s="242" t="str" cm="1">
        <f t="array" ref="BN681">IFERROR(INDEX($CD$38:$CD$41, $BS681), "-")</f>
        <v>-</v>
      </c>
      <c r="BO681" s="242">
        <f t="shared" si="258"/>
        <v>0</v>
      </c>
      <c r="BP681" s="242">
        <f t="shared" si="259"/>
        <v>0</v>
      </c>
      <c r="BQ681" s="247" t="str">
        <f t="shared" si="242"/>
        <v>-</v>
      </c>
      <c r="BR681" s="247" t="str">
        <f t="shared" si="243"/>
        <v>-</v>
      </c>
      <c r="BS681" s="247" t="str">
        <f t="shared" si="244"/>
        <v>-</v>
      </c>
      <c r="BT681" s="247" t="str">
        <f t="shared" si="245"/>
        <v>-</v>
      </c>
      <c r="BU681" s="247">
        <f t="shared" si="260"/>
        <v>0</v>
      </c>
      <c r="BV681" s="247" t="str">
        <f t="shared" si="261"/>
        <v>-</v>
      </c>
      <c r="BW681" s="232"/>
      <c r="CF681" s="232"/>
    </row>
    <row r="682" spans="1:84" ht="12.75" customHeight="1" x14ac:dyDescent="0.2">
      <c r="A682" s="240"/>
      <c r="B682" s="228">
        <v>659</v>
      </c>
      <c r="C682" s="137"/>
      <c r="D682" s="65"/>
      <c r="E682" s="241" t="str">
        <f>IF(ISBLANK(D682), "", VLOOKUP(D682, Z!$A$2:$C$4127, 3, FALSE))</f>
        <v/>
      </c>
      <c r="F682" s="138"/>
      <c r="G682" s="120"/>
      <c r="H682" s="120"/>
      <c r="I682" s="120"/>
      <c r="J682" s="120"/>
      <c r="K682" s="139"/>
      <c r="L682" s="168"/>
      <c r="M682" s="139"/>
      <c r="N682" s="139"/>
      <c r="O682" s="242">
        <f t="shared" si="237"/>
        <v>0</v>
      </c>
      <c r="P682" s="139"/>
      <c r="Q682" s="242">
        <f t="shared" si="246"/>
        <v>0</v>
      </c>
      <c r="R682" s="242" t="str">
        <f t="shared" si="247"/>
        <v>-</v>
      </c>
      <c r="S682" s="140"/>
      <c r="T682" s="141"/>
      <c r="U682" s="120"/>
      <c r="V682" s="139"/>
      <c r="W682" s="166"/>
      <c r="X682" s="243">
        <f t="shared" si="248"/>
        <v>0</v>
      </c>
      <c r="Y682" s="140"/>
      <c r="Z682" s="141"/>
      <c r="AA682" s="139"/>
      <c r="AB682" s="120"/>
      <c r="AC682" s="139"/>
      <c r="AD682" s="166"/>
      <c r="AE682" s="243">
        <f t="shared" si="249"/>
        <v>0</v>
      </c>
      <c r="AF682" s="142"/>
      <c r="AG682" s="137"/>
      <c r="AH682" s="65"/>
      <c r="AI682" s="241" t="str">
        <f>IF(ISBLANK(AH682), "", VLOOKUP(AH682, Z!$A$2:$C$4127, 3, FALSE))</f>
        <v/>
      </c>
      <c r="AJ682" s="143"/>
      <c r="AK682" s="244">
        <f t="shared" si="250"/>
        <v>0</v>
      </c>
      <c r="AL682" s="232"/>
      <c r="AM682" s="242">
        <f t="shared" si="251"/>
        <v>0</v>
      </c>
      <c r="AN682" s="228">
        <f>15</f>
        <v>15</v>
      </c>
      <c r="AO682" s="228">
        <v>0.75</v>
      </c>
      <c r="AP682" s="242" t="str">
        <f t="shared" si="252"/>
        <v>-</v>
      </c>
      <c r="AQ682" s="242" t="str">
        <f t="shared" si="253"/>
        <v>-</v>
      </c>
      <c r="AR682" s="245" t="str" cm="1">
        <f t="array" ref="AR682">IF($AM$20="A",
IFERROR(INDEX($BZ$33:$CC$35, $BQ682,), "-"),
IFERROR(INDEX(($BZ$26:$CC$28,$BZ$29:$CC$31), $BQ682, , $BR682), "-"))</f>
        <v>-</v>
      </c>
      <c r="AS682" s="245"/>
      <c r="AT682" s="245"/>
      <c r="AU682" s="245"/>
      <c r="AV682" s="246" t="str" cm="1">
        <f t="array" ref="AV682">IF($AM$20="A",
IFERROR(INDEX($CE$33:$CE$35, $BQ682), "-"),
IFERROR(INDEX(($CE$26:$CE$28, $CE$29:$CE$31), $BQ682, , $BR682), "-"))</f>
        <v>-</v>
      </c>
      <c r="AW682" s="242" t="str">
        <f t="shared" si="254"/>
        <v>-</v>
      </c>
      <c r="AX682" s="242" t="str">
        <f t="shared" si="238"/>
        <v>-</v>
      </c>
      <c r="AY682" s="242" t="str">
        <f t="shared" si="238"/>
        <v>-</v>
      </c>
      <c r="AZ682" s="242" t="str">
        <f t="shared" si="238"/>
        <v>-</v>
      </c>
      <c r="BA682" s="242" t="str">
        <f t="shared" si="255"/>
        <v>-</v>
      </c>
      <c r="BB682" s="242" t="str">
        <f t="shared" si="239"/>
        <v>-</v>
      </c>
      <c r="BC682" s="242" t="str">
        <f t="shared" si="239"/>
        <v>-</v>
      </c>
      <c r="BD682" s="242" t="str">
        <f t="shared" si="239"/>
        <v>-</v>
      </c>
      <c r="BE682" s="242" t="str">
        <f t="shared" si="256"/>
        <v>-</v>
      </c>
      <c r="BF682" s="242" t="str">
        <f t="shared" si="240"/>
        <v>-</v>
      </c>
      <c r="BG682" s="242" t="str">
        <f t="shared" si="240"/>
        <v>-</v>
      </c>
      <c r="BH682" s="242" t="str">
        <f t="shared" si="240"/>
        <v>-</v>
      </c>
      <c r="BI682" s="242" t="str">
        <f t="shared" si="257"/>
        <v>-</v>
      </c>
      <c r="BJ682" s="242" t="str">
        <f t="shared" si="241"/>
        <v>-</v>
      </c>
      <c r="BK682" s="242" t="str">
        <f t="shared" si="241"/>
        <v>-</v>
      </c>
      <c r="BL682" s="242" t="str">
        <f t="shared" si="241"/>
        <v>-</v>
      </c>
      <c r="BM682" s="245" t="str" cm="1">
        <f t="array" ref="BM682">IFERROR(INDEX($CD$38:$CD$41, $BT682), "-")</f>
        <v>-</v>
      </c>
      <c r="BN682" s="242" t="str" cm="1">
        <f t="array" ref="BN682">IFERROR(INDEX($CD$38:$CD$41, $BS682), "-")</f>
        <v>-</v>
      </c>
      <c r="BO682" s="242">
        <f t="shared" si="258"/>
        <v>0</v>
      </c>
      <c r="BP682" s="242">
        <f t="shared" si="259"/>
        <v>0</v>
      </c>
      <c r="BQ682" s="247" t="str">
        <f t="shared" si="242"/>
        <v>-</v>
      </c>
      <c r="BR682" s="247" t="str">
        <f t="shared" si="243"/>
        <v>-</v>
      </c>
      <c r="BS682" s="247" t="str">
        <f t="shared" si="244"/>
        <v>-</v>
      </c>
      <c r="BT682" s="247" t="str">
        <f t="shared" si="245"/>
        <v>-</v>
      </c>
      <c r="BU682" s="247">
        <f t="shared" si="260"/>
        <v>0</v>
      </c>
      <c r="BV682" s="247" t="str">
        <f t="shared" si="261"/>
        <v>-</v>
      </c>
      <c r="BW682" s="232"/>
      <c r="CF682" s="232"/>
    </row>
    <row r="683" spans="1:84" ht="12.75" customHeight="1" x14ac:dyDescent="0.2">
      <c r="A683" s="240"/>
      <c r="B683" s="228">
        <v>660</v>
      </c>
      <c r="C683" s="137"/>
      <c r="D683" s="65"/>
      <c r="E683" s="241" t="str">
        <f>IF(ISBLANK(D683), "", VLOOKUP(D683, Z!$A$2:$C$4127, 3, FALSE))</f>
        <v/>
      </c>
      <c r="F683" s="138"/>
      <c r="G683" s="120"/>
      <c r="H683" s="120"/>
      <c r="I683" s="120"/>
      <c r="J683" s="120"/>
      <c r="K683" s="139"/>
      <c r="L683" s="168"/>
      <c r="M683" s="139"/>
      <c r="N683" s="139"/>
      <c r="O683" s="242">
        <f t="shared" si="237"/>
        <v>0</v>
      </c>
      <c r="P683" s="139"/>
      <c r="Q683" s="242">
        <f t="shared" si="246"/>
        <v>0</v>
      </c>
      <c r="R683" s="242" t="str">
        <f t="shared" si="247"/>
        <v>-</v>
      </c>
      <c r="S683" s="140"/>
      <c r="T683" s="141"/>
      <c r="U683" s="120"/>
      <c r="V683" s="139"/>
      <c r="W683" s="166"/>
      <c r="X683" s="243">
        <f t="shared" si="248"/>
        <v>0</v>
      </c>
      <c r="Y683" s="140"/>
      <c r="Z683" s="141"/>
      <c r="AA683" s="139"/>
      <c r="AB683" s="120"/>
      <c r="AC683" s="139"/>
      <c r="AD683" s="166"/>
      <c r="AE683" s="243">
        <f t="shared" si="249"/>
        <v>0</v>
      </c>
      <c r="AF683" s="142"/>
      <c r="AG683" s="137"/>
      <c r="AH683" s="65"/>
      <c r="AI683" s="241" t="str">
        <f>IF(ISBLANK(AH683), "", VLOOKUP(AH683, Z!$A$2:$C$4127, 3, FALSE))</f>
        <v/>
      </c>
      <c r="AJ683" s="143"/>
      <c r="AK683" s="244">
        <f t="shared" si="250"/>
        <v>0</v>
      </c>
      <c r="AL683" s="232"/>
      <c r="AM683" s="242">
        <f t="shared" si="251"/>
        <v>0</v>
      </c>
      <c r="AN683" s="228">
        <f>15</f>
        <v>15</v>
      </c>
      <c r="AO683" s="228">
        <v>0.75</v>
      </c>
      <c r="AP683" s="242" t="str">
        <f t="shared" si="252"/>
        <v>-</v>
      </c>
      <c r="AQ683" s="242" t="str">
        <f t="shared" si="253"/>
        <v>-</v>
      </c>
      <c r="AR683" s="245" t="str" cm="1">
        <f t="array" ref="AR683">IF($AM$20="A",
IFERROR(INDEX($BZ$33:$CC$35, $BQ683,), "-"),
IFERROR(INDEX(($BZ$26:$CC$28,$BZ$29:$CC$31), $BQ683, , $BR683), "-"))</f>
        <v>-</v>
      </c>
      <c r="AS683" s="245"/>
      <c r="AT683" s="245"/>
      <c r="AU683" s="245"/>
      <c r="AV683" s="246" t="str" cm="1">
        <f t="array" ref="AV683">IF($AM$20="A",
IFERROR(INDEX($CE$33:$CE$35, $BQ683), "-"),
IFERROR(INDEX(($CE$26:$CE$28, $CE$29:$CE$31), $BQ683, , $BR683), "-"))</f>
        <v>-</v>
      </c>
      <c r="AW683" s="242" t="str">
        <f t="shared" si="254"/>
        <v>-</v>
      </c>
      <c r="AX683" s="242" t="str">
        <f t="shared" si="238"/>
        <v>-</v>
      </c>
      <c r="AY683" s="242" t="str">
        <f t="shared" si="238"/>
        <v>-</v>
      </c>
      <c r="AZ683" s="242" t="str">
        <f t="shared" si="238"/>
        <v>-</v>
      </c>
      <c r="BA683" s="242" t="str">
        <f t="shared" si="255"/>
        <v>-</v>
      </c>
      <c r="BB683" s="242" t="str">
        <f t="shared" si="239"/>
        <v>-</v>
      </c>
      <c r="BC683" s="242" t="str">
        <f t="shared" si="239"/>
        <v>-</v>
      </c>
      <c r="BD683" s="242" t="str">
        <f t="shared" si="239"/>
        <v>-</v>
      </c>
      <c r="BE683" s="242" t="str">
        <f t="shared" si="256"/>
        <v>-</v>
      </c>
      <c r="BF683" s="242" t="str">
        <f t="shared" si="240"/>
        <v>-</v>
      </c>
      <c r="BG683" s="242" t="str">
        <f t="shared" si="240"/>
        <v>-</v>
      </c>
      <c r="BH683" s="242" t="str">
        <f t="shared" si="240"/>
        <v>-</v>
      </c>
      <c r="BI683" s="242" t="str">
        <f t="shared" si="257"/>
        <v>-</v>
      </c>
      <c r="BJ683" s="242" t="str">
        <f t="shared" si="241"/>
        <v>-</v>
      </c>
      <c r="BK683" s="242" t="str">
        <f t="shared" si="241"/>
        <v>-</v>
      </c>
      <c r="BL683" s="242" t="str">
        <f t="shared" si="241"/>
        <v>-</v>
      </c>
      <c r="BM683" s="245" t="str" cm="1">
        <f t="array" ref="BM683">IFERROR(INDEX($CD$38:$CD$41, $BT683), "-")</f>
        <v>-</v>
      </c>
      <c r="BN683" s="242" t="str" cm="1">
        <f t="array" ref="BN683">IFERROR(INDEX($CD$38:$CD$41, $BS683), "-")</f>
        <v>-</v>
      </c>
      <c r="BO683" s="242">
        <f t="shared" si="258"/>
        <v>0</v>
      </c>
      <c r="BP683" s="242">
        <f t="shared" si="259"/>
        <v>0</v>
      </c>
      <c r="BQ683" s="247" t="str">
        <f t="shared" si="242"/>
        <v>-</v>
      </c>
      <c r="BR683" s="247" t="str">
        <f t="shared" si="243"/>
        <v>-</v>
      </c>
      <c r="BS683" s="247" t="str">
        <f t="shared" si="244"/>
        <v>-</v>
      </c>
      <c r="BT683" s="247" t="str">
        <f t="shared" si="245"/>
        <v>-</v>
      </c>
      <c r="BU683" s="247">
        <f t="shared" si="260"/>
        <v>0</v>
      </c>
      <c r="BV683" s="247" t="str">
        <f t="shared" si="261"/>
        <v>-</v>
      </c>
      <c r="BW683" s="232"/>
      <c r="CF683" s="232"/>
    </row>
    <row r="684" spans="1:84" ht="12.75" customHeight="1" x14ac:dyDescent="0.2">
      <c r="A684" s="240"/>
      <c r="B684" s="228">
        <v>661</v>
      </c>
      <c r="C684" s="137"/>
      <c r="D684" s="65"/>
      <c r="E684" s="241" t="str">
        <f>IF(ISBLANK(D684), "", VLOOKUP(D684, Z!$A$2:$C$4127, 3, FALSE))</f>
        <v/>
      </c>
      <c r="F684" s="138"/>
      <c r="G684" s="120"/>
      <c r="H684" s="120"/>
      <c r="I684" s="120"/>
      <c r="J684" s="120"/>
      <c r="K684" s="139"/>
      <c r="L684" s="168"/>
      <c r="M684" s="139"/>
      <c r="N684" s="139"/>
      <c r="O684" s="242">
        <f t="shared" si="237"/>
        <v>0</v>
      </c>
      <c r="P684" s="139"/>
      <c r="Q684" s="242">
        <f t="shared" si="246"/>
        <v>0</v>
      </c>
      <c r="R684" s="242" t="str">
        <f t="shared" si="247"/>
        <v>-</v>
      </c>
      <c r="S684" s="140"/>
      <c r="T684" s="141"/>
      <c r="U684" s="120"/>
      <c r="V684" s="139"/>
      <c r="W684" s="166"/>
      <c r="X684" s="243">
        <f t="shared" si="248"/>
        <v>0</v>
      </c>
      <c r="Y684" s="140"/>
      <c r="Z684" s="141"/>
      <c r="AA684" s="139"/>
      <c r="AB684" s="120"/>
      <c r="AC684" s="139"/>
      <c r="AD684" s="166"/>
      <c r="AE684" s="243">
        <f t="shared" si="249"/>
        <v>0</v>
      </c>
      <c r="AF684" s="142"/>
      <c r="AG684" s="137"/>
      <c r="AH684" s="65"/>
      <c r="AI684" s="241" t="str">
        <f>IF(ISBLANK(AH684), "", VLOOKUP(AH684, Z!$A$2:$C$4127, 3, FALSE))</f>
        <v/>
      </c>
      <c r="AJ684" s="143"/>
      <c r="AK684" s="244">
        <f t="shared" si="250"/>
        <v>0</v>
      </c>
      <c r="AL684" s="232"/>
      <c r="AM684" s="242">
        <f t="shared" si="251"/>
        <v>0</v>
      </c>
      <c r="AN684" s="228">
        <f>15</f>
        <v>15</v>
      </c>
      <c r="AO684" s="228">
        <v>0.75</v>
      </c>
      <c r="AP684" s="242" t="str">
        <f t="shared" si="252"/>
        <v>-</v>
      </c>
      <c r="AQ684" s="242" t="str">
        <f t="shared" si="253"/>
        <v>-</v>
      </c>
      <c r="AR684" s="245" t="str" cm="1">
        <f t="array" ref="AR684">IF($AM$20="A",
IFERROR(INDEX($BZ$33:$CC$35, $BQ684,), "-"),
IFERROR(INDEX(($BZ$26:$CC$28,$BZ$29:$CC$31), $BQ684, , $BR684), "-"))</f>
        <v>-</v>
      </c>
      <c r="AS684" s="245"/>
      <c r="AT684" s="245"/>
      <c r="AU684" s="245"/>
      <c r="AV684" s="246" t="str" cm="1">
        <f t="array" ref="AV684">IF($AM$20="A",
IFERROR(INDEX($CE$33:$CE$35, $BQ684), "-"),
IFERROR(INDEX(($CE$26:$CE$28, $CE$29:$CE$31), $BQ684, , $BR684), "-"))</f>
        <v>-</v>
      </c>
      <c r="AW684" s="242" t="str">
        <f t="shared" si="254"/>
        <v>-</v>
      </c>
      <c r="AX684" s="242" t="str">
        <f t="shared" si="238"/>
        <v>-</v>
      </c>
      <c r="AY684" s="242" t="str">
        <f t="shared" si="238"/>
        <v>-</v>
      </c>
      <c r="AZ684" s="242" t="str">
        <f t="shared" si="238"/>
        <v>-</v>
      </c>
      <c r="BA684" s="242" t="str">
        <f t="shared" si="255"/>
        <v>-</v>
      </c>
      <c r="BB684" s="242" t="str">
        <f t="shared" si="239"/>
        <v>-</v>
      </c>
      <c r="BC684" s="242" t="str">
        <f t="shared" si="239"/>
        <v>-</v>
      </c>
      <c r="BD684" s="242" t="str">
        <f t="shared" si="239"/>
        <v>-</v>
      </c>
      <c r="BE684" s="242" t="str">
        <f t="shared" si="256"/>
        <v>-</v>
      </c>
      <c r="BF684" s="242" t="str">
        <f t="shared" si="240"/>
        <v>-</v>
      </c>
      <c r="BG684" s="242" t="str">
        <f t="shared" si="240"/>
        <v>-</v>
      </c>
      <c r="BH684" s="242" t="str">
        <f t="shared" si="240"/>
        <v>-</v>
      </c>
      <c r="BI684" s="242" t="str">
        <f t="shared" si="257"/>
        <v>-</v>
      </c>
      <c r="BJ684" s="242" t="str">
        <f t="shared" si="241"/>
        <v>-</v>
      </c>
      <c r="BK684" s="242" t="str">
        <f t="shared" si="241"/>
        <v>-</v>
      </c>
      <c r="BL684" s="242" t="str">
        <f t="shared" si="241"/>
        <v>-</v>
      </c>
      <c r="BM684" s="245" t="str" cm="1">
        <f t="array" ref="BM684">IFERROR(INDEX($CD$38:$CD$41, $BT684), "-")</f>
        <v>-</v>
      </c>
      <c r="BN684" s="242" t="str" cm="1">
        <f t="array" ref="BN684">IFERROR(INDEX($CD$38:$CD$41, $BS684), "-")</f>
        <v>-</v>
      </c>
      <c r="BO684" s="242">
        <f t="shared" si="258"/>
        <v>0</v>
      </c>
      <c r="BP684" s="242">
        <f t="shared" si="259"/>
        <v>0</v>
      </c>
      <c r="BQ684" s="247" t="str">
        <f t="shared" si="242"/>
        <v>-</v>
      </c>
      <c r="BR684" s="247" t="str">
        <f t="shared" si="243"/>
        <v>-</v>
      </c>
      <c r="BS684" s="247" t="str">
        <f t="shared" si="244"/>
        <v>-</v>
      </c>
      <c r="BT684" s="247" t="str">
        <f t="shared" si="245"/>
        <v>-</v>
      </c>
      <c r="BU684" s="247">
        <f t="shared" si="260"/>
        <v>0</v>
      </c>
      <c r="BV684" s="247" t="str">
        <f t="shared" si="261"/>
        <v>-</v>
      </c>
      <c r="BW684" s="232"/>
      <c r="CF684" s="232"/>
    </row>
    <row r="685" spans="1:84" ht="12.75" customHeight="1" x14ac:dyDescent="0.2">
      <c r="A685" s="240"/>
      <c r="B685" s="228">
        <v>662</v>
      </c>
      <c r="C685" s="137"/>
      <c r="D685" s="65"/>
      <c r="E685" s="241" t="str">
        <f>IF(ISBLANK(D685), "", VLOOKUP(D685, Z!$A$2:$C$4127, 3, FALSE))</f>
        <v/>
      </c>
      <c r="F685" s="138"/>
      <c r="G685" s="120"/>
      <c r="H685" s="120"/>
      <c r="I685" s="120"/>
      <c r="J685" s="120"/>
      <c r="K685" s="139"/>
      <c r="L685" s="168"/>
      <c r="M685" s="139"/>
      <c r="N685" s="139"/>
      <c r="O685" s="242">
        <f t="shared" si="237"/>
        <v>0</v>
      </c>
      <c r="P685" s="139"/>
      <c r="Q685" s="242">
        <f t="shared" si="246"/>
        <v>0</v>
      </c>
      <c r="R685" s="242" t="str">
        <f t="shared" si="247"/>
        <v>-</v>
      </c>
      <c r="S685" s="140"/>
      <c r="T685" s="141"/>
      <c r="U685" s="120"/>
      <c r="V685" s="139"/>
      <c r="W685" s="166"/>
      <c r="X685" s="243">
        <f t="shared" si="248"/>
        <v>0</v>
      </c>
      <c r="Y685" s="140"/>
      <c r="Z685" s="141"/>
      <c r="AA685" s="139"/>
      <c r="AB685" s="120"/>
      <c r="AC685" s="139"/>
      <c r="AD685" s="166"/>
      <c r="AE685" s="243">
        <f t="shared" si="249"/>
        <v>0</v>
      </c>
      <c r="AF685" s="142"/>
      <c r="AG685" s="137"/>
      <c r="AH685" s="65"/>
      <c r="AI685" s="241" t="str">
        <f>IF(ISBLANK(AH685), "", VLOOKUP(AH685, Z!$A$2:$C$4127, 3, FALSE))</f>
        <v/>
      </c>
      <c r="AJ685" s="143"/>
      <c r="AK685" s="244">
        <f t="shared" si="250"/>
        <v>0</v>
      </c>
      <c r="AL685" s="232"/>
      <c r="AM685" s="242">
        <f t="shared" si="251"/>
        <v>0</v>
      </c>
      <c r="AN685" s="228">
        <f>15</f>
        <v>15</v>
      </c>
      <c r="AO685" s="228">
        <v>0.75</v>
      </c>
      <c r="AP685" s="242" t="str">
        <f t="shared" si="252"/>
        <v>-</v>
      </c>
      <c r="AQ685" s="242" t="str">
        <f t="shared" si="253"/>
        <v>-</v>
      </c>
      <c r="AR685" s="245" t="str" cm="1">
        <f t="array" ref="AR685">IF($AM$20="A",
IFERROR(INDEX($BZ$33:$CC$35, $BQ685,), "-"),
IFERROR(INDEX(($BZ$26:$CC$28,$BZ$29:$CC$31), $BQ685, , $BR685), "-"))</f>
        <v>-</v>
      </c>
      <c r="AS685" s="245"/>
      <c r="AT685" s="245"/>
      <c r="AU685" s="245"/>
      <c r="AV685" s="246" t="str" cm="1">
        <f t="array" ref="AV685">IF($AM$20="A",
IFERROR(INDEX($CE$33:$CE$35, $BQ685), "-"),
IFERROR(INDEX(($CE$26:$CE$28, $CE$29:$CE$31), $BQ685, , $BR685), "-"))</f>
        <v>-</v>
      </c>
      <c r="AW685" s="242" t="str">
        <f t="shared" si="254"/>
        <v>-</v>
      </c>
      <c r="AX685" s="242" t="str">
        <f t="shared" si="238"/>
        <v>-</v>
      </c>
      <c r="AY685" s="242" t="str">
        <f t="shared" si="238"/>
        <v>-</v>
      </c>
      <c r="AZ685" s="242" t="str">
        <f t="shared" si="238"/>
        <v>-</v>
      </c>
      <c r="BA685" s="242" t="str">
        <f t="shared" si="255"/>
        <v>-</v>
      </c>
      <c r="BB685" s="242" t="str">
        <f t="shared" si="239"/>
        <v>-</v>
      </c>
      <c r="BC685" s="242" t="str">
        <f t="shared" si="239"/>
        <v>-</v>
      </c>
      <c r="BD685" s="242" t="str">
        <f t="shared" si="239"/>
        <v>-</v>
      </c>
      <c r="BE685" s="242" t="str">
        <f t="shared" si="256"/>
        <v>-</v>
      </c>
      <c r="BF685" s="242" t="str">
        <f t="shared" si="240"/>
        <v>-</v>
      </c>
      <c r="BG685" s="242" t="str">
        <f t="shared" si="240"/>
        <v>-</v>
      </c>
      <c r="BH685" s="242" t="str">
        <f t="shared" si="240"/>
        <v>-</v>
      </c>
      <c r="BI685" s="242" t="str">
        <f t="shared" si="257"/>
        <v>-</v>
      </c>
      <c r="BJ685" s="242" t="str">
        <f t="shared" si="241"/>
        <v>-</v>
      </c>
      <c r="BK685" s="242" t="str">
        <f t="shared" si="241"/>
        <v>-</v>
      </c>
      <c r="BL685" s="242" t="str">
        <f t="shared" si="241"/>
        <v>-</v>
      </c>
      <c r="BM685" s="245" t="str" cm="1">
        <f t="array" ref="BM685">IFERROR(INDEX($CD$38:$CD$41, $BT685), "-")</f>
        <v>-</v>
      </c>
      <c r="BN685" s="242" t="str" cm="1">
        <f t="array" ref="BN685">IFERROR(INDEX($CD$38:$CD$41, $BS685), "-")</f>
        <v>-</v>
      </c>
      <c r="BO685" s="242">
        <f t="shared" si="258"/>
        <v>0</v>
      </c>
      <c r="BP685" s="242">
        <f t="shared" si="259"/>
        <v>0</v>
      </c>
      <c r="BQ685" s="247" t="str">
        <f t="shared" si="242"/>
        <v>-</v>
      </c>
      <c r="BR685" s="247" t="str">
        <f t="shared" si="243"/>
        <v>-</v>
      </c>
      <c r="BS685" s="247" t="str">
        <f t="shared" si="244"/>
        <v>-</v>
      </c>
      <c r="BT685" s="247" t="str">
        <f t="shared" si="245"/>
        <v>-</v>
      </c>
      <c r="BU685" s="247">
        <f t="shared" si="260"/>
        <v>0</v>
      </c>
      <c r="BV685" s="247" t="str">
        <f t="shared" si="261"/>
        <v>-</v>
      </c>
      <c r="BW685" s="232"/>
      <c r="CF685" s="232"/>
    </row>
    <row r="686" spans="1:84" ht="12.75" customHeight="1" x14ac:dyDescent="0.2">
      <c r="A686" s="240"/>
      <c r="B686" s="228">
        <v>663</v>
      </c>
      <c r="C686" s="137"/>
      <c r="D686" s="65"/>
      <c r="E686" s="241" t="str">
        <f>IF(ISBLANK(D686), "", VLOOKUP(D686, Z!$A$2:$C$4127, 3, FALSE))</f>
        <v/>
      </c>
      <c r="F686" s="138"/>
      <c r="G686" s="120"/>
      <c r="H686" s="120"/>
      <c r="I686" s="120"/>
      <c r="J686" s="120"/>
      <c r="K686" s="139"/>
      <c r="L686" s="168"/>
      <c r="M686" s="139"/>
      <c r="N686" s="139"/>
      <c r="O686" s="242">
        <f t="shared" si="237"/>
        <v>0</v>
      </c>
      <c r="P686" s="139"/>
      <c r="Q686" s="242">
        <f t="shared" si="246"/>
        <v>0</v>
      </c>
      <c r="R686" s="242" t="str">
        <f t="shared" si="247"/>
        <v>-</v>
      </c>
      <c r="S686" s="140"/>
      <c r="T686" s="141"/>
      <c r="U686" s="120"/>
      <c r="V686" s="139"/>
      <c r="W686" s="166"/>
      <c r="X686" s="243">
        <f t="shared" si="248"/>
        <v>0</v>
      </c>
      <c r="Y686" s="140"/>
      <c r="Z686" s="141"/>
      <c r="AA686" s="139"/>
      <c r="AB686" s="120"/>
      <c r="AC686" s="139"/>
      <c r="AD686" s="166"/>
      <c r="AE686" s="243">
        <f t="shared" si="249"/>
        <v>0</v>
      </c>
      <c r="AF686" s="142"/>
      <c r="AG686" s="137"/>
      <c r="AH686" s="65"/>
      <c r="AI686" s="241" t="str">
        <f>IF(ISBLANK(AH686), "", VLOOKUP(AH686, Z!$A$2:$C$4127, 3, FALSE))</f>
        <v/>
      </c>
      <c r="AJ686" s="143"/>
      <c r="AK686" s="244">
        <f t="shared" si="250"/>
        <v>0</v>
      </c>
      <c r="AL686" s="232"/>
      <c r="AM686" s="242">
        <f t="shared" si="251"/>
        <v>0</v>
      </c>
      <c r="AN686" s="228">
        <f>15</f>
        <v>15</v>
      </c>
      <c r="AO686" s="228">
        <v>0.75</v>
      </c>
      <c r="AP686" s="242" t="str">
        <f t="shared" si="252"/>
        <v>-</v>
      </c>
      <c r="AQ686" s="242" t="str">
        <f t="shared" si="253"/>
        <v>-</v>
      </c>
      <c r="AR686" s="245" t="str" cm="1">
        <f t="array" ref="AR686">IF($AM$20="A",
IFERROR(INDEX($BZ$33:$CC$35, $BQ686,), "-"),
IFERROR(INDEX(($BZ$26:$CC$28,$BZ$29:$CC$31), $BQ686, , $BR686), "-"))</f>
        <v>-</v>
      </c>
      <c r="AS686" s="245"/>
      <c r="AT686" s="245"/>
      <c r="AU686" s="245"/>
      <c r="AV686" s="246" t="str" cm="1">
        <f t="array" ref="AV686">IF($AM$20="A",
IFERROR(INDEX($CE$33:$CE$35, $BQ686), "-"),
IFERROR(INDEX(($CE$26:$CE$28, $CE$29:$CE$31), $BQ686, , $BR686), "-"))</f>
        <v>-</v>
      </c>
      <c r="AW686" s="242" t="str">
        <f t="shared" si="254"/>
        <v>-</v>
      </c>
      <c r="AX686" s="242" t="str">
        <f t="shared" si="238"/>
        <v>-</v>
      </c>
      <c r="AY686" s="242" t="str">
        <f t="shared" si="238"/>
        <v>-</v>
      </c>
      <c r="AZ686" s="242" t="str">
        <f t="shared" si="238"/>
        <v>-</v>
      </c>
      <c r="BA686" s="242" t="str">
        <f t="shared" si="255"/>
        <v>-</v>
      </c>
      <c r="BB686" s="242" t="str">
        <f t="shared" si="239"/>
        <v>-</v>
      </c>
      <c r="BC686" s="242" t="str">
        <f t="shared" si="239"/>
        <v>-</v>
      </c>
      <c r="BD686" s="242" t="str">
        <f t="shared" si="239"/>
        <v>-</v>
      </c>
      <c r="BE686" s="242" t="str">
        <f t="shared" si="256"/>
        <v>-</v>
      </c>
      <c r="BF686" s="242" t="str">
        <f t="shared" si="240"/>
        <v>-</v>
      </c>
      <c r="BG686" s="242" t="str">
        <f t="shared" si="240"/>
        <v>-</v>
      </c>
      <c r="BH686" s="242" t="str">
        <f t="shared" si="240"/>
        <v>-</v>
      </c>
      <c r="BI686" s="242" t="str">
        <f t="shared" si="257"/>
        <v>-</v>
      </c>
      <c r="BJ686" s="242" t="str">
        <f t="shared" si="241"/>
        <v>-</v>
      </c>
      <c r="BK686" s="242" t="str">
        <f t="shared" si="241"/>
        <v>-</v>
      </c>
      <c r="BL686" s="242" t="str">
        <f t="shared" si="241"/>
        <v>-</v>
      </c>
      <c r="BM686" s="245" t="str" cm="1">
        <f t="array" ref="BM686">IFERROR(INDEX($CD$38:$CD$41, $BT686), "-")</f>
        <v>-</v>
      </c>
      <c r="BN686" s="242" t="str" cm="1">
        <f t="array" ref="BN686">IFERROR(INDEX($CD$38:$CD$41, $BS686), "-")</f>
        <v>-</v>
      </c>
      <c r="BO686" s="242">
        <f t="shared" si="258"/>
        <v>0</v>
      </c>
      <c r="BP686" s="242">
        <f t="shared" si="259"/>
        <v>0</v>
      </c>
      <c r="BQ686" s="247" t="str">
        <f t="shared" si="242"/>
        <v>-</v>
      </c>
      <c r="BR686" s="247" t="str">
        <f t="shared" si="243"/>
        <v>-</v>
      </c>
      <c r="BS686" s="247" t="str">
        <f t="shared" si="244"/>
        <v>-</v>
      </c>
      <c r="BT686" s="247" t="str">
        <f t="shared" si="245"/>
        <v>-</v>
      </c>
      <c r="BU686" s="247">
        <f t="shared" si="260"/>
        <v>0</v>
      </c>
      <c r="BV686" s="247" t="str">
        <f t="shared" si="261"/>
        <v>-</v>
      </c>
      <c r="BW686" s="232"/>
      <c r="CF686" s="232"/>
    </row>
    <row r="687" spans="1:84" ht="12.75" customHeight="1" x14ac:dyDescent="0.2">
      <c r="A687" s="240"/>
      <c r="B687" s="228">
        <v>664</v>
      </c>
      <c r="C687" s="137"/>
      <c r="D687" s="65"/>
      <c r="E687" s="241" t="str">
        <f>IF(ISBLANK(D687), "", VLOOKUP(D687, Z!$A$2:$C$4127, 3, FALSE))</f>
        <v/>
      </c>
      <c r="F687" s="138"/>
      <c r="G687" s="120"/>
      <c r="H687" s="120"/>
      <c r="I687" s="120"/>
      <c r="J687" s="120"/>
      <c r="K687" s="139"/>
      <c r="L687" s="168"/>
      <c r="M687" s="139"/>
      <c r="N687" s="139"/>
      <c r="O687" s="242">
        <f t="shared" si="237"/>
        <v>0</v>
      </c>
      <c r="P687" s="139"/>
      <c r="Q687" s="242">
        <f t="shared" si="246"/>
        <v>0</v>
      </c>
      <c r="R687" s="242" t="str">
        <f t="shared" si="247"/>
        <v>-</v>
      </c>
      <c r="S687" s="140"/>
      <c r="T687" s="141"/>
      <c r="U687" s="120"/>
      <c r="V687" s="139"/>
      <c r="W687" s="166"/>
      <c r="X687" s="243">
        <f t="shared" si="248"/>
        <v>0</v>
      </c>
      <c r="Y687" s="140"/>
      <c r="Z687" s="141"/>
      <c r="AA687" s="139"/>
      <c r="AB687" s="120"/>
      <c r="AC687" s="139"/>
      <c r="AD687" s="166"/>
      <c r="AE687" s="243">
        <f t="shared" si="249"/>
        <v>0</v>
      </c>
      <c r="AF687" s="142"/>
      <c r="AG687" s="137"/>
      <c r="AH687" s="65"/>
      <c r="AI687" s="241" t="str">
        <f>IF(ISBLANK(AH687), "", VLOOKUP(AH687, Z!$A$2:$C$4127, 3, FALSE))</f>
        <v/>
      </c>
      <c r="AJ687" s="143"/>
      <c r="AK687" s="244">
        <f t="shared" si="250"/>
        <v>0</v>
      </c>
      <c r="AL687" s="232"/>
      <c r="AM687" s="242">
        <f t="shared" si="251"/>
        <v>0</v>
      </c>
      <c r="AN687" s="228">
        <f>15</f>
        <v>15</v>
      </c>
      <c r="AO687" s="228">
        <v>0.75</v>
      </c>
      <c r="AP687" s="242" t="str">
        <f t="shared" si="252"/>
        <v>-</v>
      </c>
      <c r="AQ687" s="242" t="str">
        <f t="shared" si="253"/>
        <v>-</v>
      </c>
      <c r="AR687" s="245" t="str" cm="1">
        <f t="array" ref="AR687">IF($AM$20="A",
IFERROR(INDEX($BZ$33:$CC$35, $BQ687,), "-"),
IFERROR(INDEX(($BZ$26:$CC$28,$BZ$29:$CC$31), $BQ687, , $BR687), "-"))</f>
        <v>-</v>
      </c>
      <c r="AS687" s="245"/>
      <c r="AT687" s="245"/>
      <c r="AU687" s="245"/>
      <c r="AV687" s="246" t="str" cm="1">
        <f t="array" ref="AV687">IF($AM$20="A",
IFERROR(INDEX($CE$33:$CE$35, $BQ687), "-"),
IFERROR(INDEX(($CE$26:$CE$28, $CE$29:$CE$31), $BQ687, , $BR687), "-"))</f>
        <v>-</v>
      </c>
      <c r="AW687" s="242" t="str">
        <f t="shared" si="254"/>
        <v>-</v>
      </c>
      <c r="AX687" s="242" t="str">
        <f t="shared" si="238"/>
        <v>-</v>
      </c>
      <c r="AY687" s="242" t="str">
        <f t="shared" si="238"/>
        <v>-</v>
      </c>
      <c r="AZ687" s="242" t="str">
        <f t="shared" si="238"/>
        <v>-</v>
      </c>
      <c r="BA687" s="242" t="str">
        <f t="shared" si="255"/>
        <v>-</v>
      </c>
      <c r="BB687" s="242" t="str">
        <f t="shared" si="239"/>
        <v>-</v>
      </c>
      <c r="BC687" s="242" t="str">
        <f t="shared" si="239"/>
        <v>-</v>
      </c>
      <c r="BD687" s="242" t="str">
        <f t="shared" si="239"/>
        <v>-</v>
      </c>
      <c r="BE687" s="242" t="str">
        <f t="shared" si="256"/>
        <v>-</v>
      </c>
      <c r="BF687" s="242" t="str">
        <f t="shared" si="240"/>
        <v>-</v>
      </c>
      <c r="BG687" s="242" t="str">
        <f t="shared" si="240"/>
        <v>-</v>
      </c>
      <c r="BH687" s="242" t="str">
        <f t="shared" si="240"/>
        <v>-</v>
      </c>
      <c r="BI687" s="242" t="str">
        <f t="shared" si="257"/>
        <v>-</v>
      </c>
      <c r="BJ687" s="242" t="str">
        <f t="shared" si="241"/>
        <v>-</v>
      </c>
      <c r="BK687" s="242" t="str">
        <f t="shared" si="241"/>
        <v>-</v>
      </c>
      <c r="BL687" s="242" t="str">
        <f t="shared" si="241"/>
        <v>-</v>
      </c>
      <c r="BM687" s="245" t="str" cm="1">
        <f t="array" ref="BM687">IFERROR(INDEX($CD$38:$CD$41, $BT687), "-")</f>
        <v>-</v>
      </c>
      <c r="BN687" s="242" t="str" cm="1">
        <f t="array" ref="BN687">IFERROR(INDEX($CD$38:$CD$41, $BS687), "-")</f>
        <v>-</v>
      </c>
      <c r="BO687" s="242">
        <f t="shared" si="258"/>
        <v>0</v>
      </c>
      <c r="BP687" s="242">
        <f t="shared" si="259"/>
        <v>0</v>
      </c>
      <c r="BQ687" s="247" t="str">
        <f t="shared" si="242"/>
        <v>-</v>
      </c>
      <c r="BR687" s="247" t="str">
        <f t="shared" si="243"/>
        <v>-</v>
      </c>
      <c r="BS687" s="247" t="str">
        <f t="shared" si="244"/>
        <v>-</v>
      </c>
      <c r="BT687" s="247" t="str">
        <f t="shared" si="245"/>
        <v>-</v>
      </c>
      <c r="BU687" s="247">
        <f t="shared" si="260"/>
        <v>0</v>
      </c>
      <c r="BV687" s="247" t="str">
        <f t="shared" si="261"/>
        <v>-</v>
      </c>
      <c r="BW687" s="232"/>
      <c r="CF687" s="232"/>
    </row>
    <row r="688" spans="1:84" ht="12.75" customHeight="1" x14ac:dyDescent="0.2">
      <c r="A688" s="240"/>
      <c r="B688" s="228">
        <v>665</v>
      </c>
      <c r="C688" s="137"/>
      <c r="D688" s="65"/>
      <c r="E688" s="241" t="str">
        <f>IF(ISBLANK(D688), "", VLOOKUP(D688, Z!$A$2:$C$4127, 3, FALSE))</f>
        <v/>
      </c>
      <c r="F688" s="138"/>
      <c r="G688" s="120"/>
      <c r="H688" s="120"/>
      <c r="I688" s="120"/>
      <c r="J688" s="120"/>
      <c r="K688" s="139"/>
      <c r="L688" s="168"/>
      <c r="M688" s="139"/>
      <c r="N688" s="139"/>
      <c r="O688" s="242">
        <f t="shared" si="237"/>
        <v>0</v>
      </c>
      <c r="P688" s="139"/>
      <c r="Q688" s="242">
        <f t="shared" si="246"/>
        <v>0</v>
      </c>
      <c r="R688" s="242" t="str">
        <f t="shared" si="247"/>
        <v>-</v>
      </c>
      <c r="S688" s="140"/>
      <c r="T688" s="141"/>
      <c r="U688" s="120"/>
      <c r="V688" s="139"/>
      <c r="W688" s="166"/>
      <c r="X688" s="243">
        <f t="shared" si="248"/>
        <v>0</v>
      </c>
      <c r="Y688" s="140"/>
      <c r="Z688" s="141"/>
      <c r="AA688" s="139"/>
      <c r="AB688" s="120"/>
      <c r="AC688" s="139"/>
      <c r="AD688" s="166"/>
      <c r="AE688" s="243">
        <f t="shared" si="249"/>
        <v>0</v>
      </c>
      <c r="AF688" s="142"/>
      <c r="AG688" s="137"/>
      <c r="AH688" s="65"/>
      <c r="AI688" s="241" t="str">
        <f>IF(ISBLANK(AH688), "", VLOOKUP(AH688, Z!$A$2:$C$4127, 3, FALSE))</f>
        <v/>
      </c>
      <c r="AJ688" s="143"/>
      <c r="AK688" s="244">
        <f t="shared" si="250"/>
        <v>0</v>
      </c>
      <c r="AL688" s="232"/>
      <c r="AM688" s="242">
        <f t="shared" si="251"/>
        <v>0</v>
      </c>
      <c r="AN688" s="228">
        <f>15</f>
        <v>15</v>
      </c>
      <c r="AO688" s="228">
        <v>0.75</v>
      </c>
      <c r="AP688" s="242" t="str">
        <f t="shared" si="252"/>
        <v>-</v>
      </c>
      <c r="AQ688" s="242" t="str">
        <f t="shared" si="253"/>
        <v>-</v>
      </c>
      <c r="AR688" s="245" t="str" cm="1">
        <f t="array" ref="AR688">IF($AM$20="A",
IFERROR(INDEX($BZ$33:$CC$35, $BQ688,), "-"),
IFERROR(INDEX(($BZ$26:$CC$28,$BZ$29:$CC$31), $BQ688, , $BR688), "-"))</f>
        <v>-</v>
      </c>
      <c r="AS688" s="245"/>
      <c r="AT688" s="245"/>
      <c r="AU688" s="245"/>
      <c r="AV688" s="246" t="str" cm="1">
        <f t="array" ref="AV688">IF($AM$20="A",
IFERROR(INDEX($CE$33:$CE$35, $BQ688), "-"),
IFERROR(INDEX(($CE$26:$CE$28, $CE$29:$CE$31), $BQ688, , $BR688), "-"))</f>
        <v>-</v>
      </c>
      <c r="AW688" s="242" t="str">
        <f t="shared" si="254"/>
        <v>-</v>
      </c>
      <c r="AX688" s="242" t="str">
        <f t="shared" si="238"/>
        <v>-</v>
      </c>
      <c r="AY688" s="242" t="str">
        <f t="shared" si="238"/>
        <v>-</v>
      </c>
      <c r="AZ688" s="242" t="str">
        <f t="shared" si="238"/>
        <v>-</v>
      </c>
      <c r="BA688" s="242" t="str">
        <f t="shared" si="255"/>
        <v>-</v>
      </c>
      <c r="BB688" s="242" t="str">
        <f t="shared" si="239"/>
        <v>-</v>
      </c>
      <c r="BC688" s="242" t="str">
        <f t="shared" si="239"/>
        <v>-</v>
      </c>
      <c r="BD688" s="242" t="str">
        <f t="shared" si="239"/>
        <v>-</v>
      </c>
      <c r="BE688" s="242" t="str">
        <f t="shared" si="256"/>
        <v>-</v>
      </c>
      <c r="BF688" s="242" t="str">
        <f t="shared" si="240"/>
        <v>-</v>
      </c>
      <c r="BG688" s="242" t="str">
        <f t="shared" si="240"/>
        <v>-</v>
      </c>
      <c r="BH688" s="242" t="str">
        <f t="shared" si="240"/>
        <v>-</v>
      </c>
      <c r="BI688" s="242" t="str">
        <f t="shared" si="257"/>
        <v>-</v>
      </c>
      <c r="BJ688" s="242" t="str">
        <f t="shared" si="241"/>
        <v>-</v>
      </c>
      <c r="BK688" s="242" t="str">
        <f t="shared" si="241"/>
        <v>-</v>
      </c>
      <c r="BL688" s="242" t="str">
        <f t="shared" si="241"/>
        <v>-</v>
      </c>
      <c r="BM688" s="245" t="str" cm="1">
        <f t="array" ref="BM688">IFERROR(INDEX($CD$38:$CD$41, $BT688), "-")</f>
        <v>-</v>
      </c>
      <c r="BN688" s="242" t="str" cm="1">
        <f t="array" ref="BN688">IFERROR(INDEX($CD$38:$CD$41, $BS688), "-")</f>
        <v>-</v>
      </c>
      <c r="BO688" s="242">
        <f t="shared" si="258"/>
        <v>0</v>
      </c>
      <c r="BP688" s="242">
        <f t="shared" si="259"/>
        <v>0</v>
      </c>
      <c r="BQ688" s="247" t="str">
        <f t="shared" si="242"/>
        <v>-</v>
      </c>
      <c r="BR688" s="247" t="str">
        <f t="shared" si="243"/>
        <v>-</v>
      </c>
      <c r="BS688" s="247" t="str">
        <f t="shared" si="244"/>
        <v>-</v>
      </c>
      <c r="BT688" s="247" t="str">
        <f t="shared" si="245"/>
        <v>-</v>
      </c>
      <c r="BU688" s="247">
        <f t="shared" si="260"/>
        <v>0</v>
      </c>
      <c r="BV688" s="247" t="str">
        <f t="shared" si="261"/>
        <v>-</v>
      </c>
      <c r="BW688" s="232"/>
      <c r="CF688" s="232"/>
    </row>
    <row r="689" spans="1:84" ht="12.75" customHeight="1" x14ac:dyDescent="0.2">
      <c r="A689" s="240"/>
      <c r="B689" s="228">
        <v>666</v>
      </c>
      <c r="C689" s="137"/>
      <c r="D689" s="65"/>
      <c r="E689" s="241" t="str">
        <f>IF(ISBLANK(D689), "", VLOOKUP(D689, Z!$A$2:$C$4127, 3, FALSE))</f>
        <v/>
      </c>
      <c r="F689" s="138"/>
      <c r="G689" s="120"/>
      <c r="H689" s="120"/>
      <c r="I689" s="120"/>
      <c r="J689" s="120"/>
      <c r="K689" s="139"/>
      <c r="L689" s="168"/>
      <c r="M689" s="139"/>
      <c r="N689" s="139"/>
      <c r="O689" s="242">
        <f t="shared" si="237"/>
        <v>0</v>
      </c>
      <c r="P689" s="139"/>
      <c r="Q689" s="242">
        <f t="shared" si="246"/>
        <v>0</v>
      </c>
      <c r="R689" s="242" t="str">
        <f t="shared" si="247"/>
        <v>-</v>
      </c>
      <c r="S689" s="140"/>
      <c r="T689" s="141"/>
      <c r="U689" s="120"/>
      <c r="V689" s="139"/>
      <c r="W689" s="166"/>
      <c r="X689" s="243">
        <f t="shared" si="248"/>
        <v>0</v>
      </c>
      <c r="Y689" s="140"/>
      <c r="Z689" s="141"/>
      <c r="AA689" s="139"/>
      <c r="AB689" s="120"/>
      <c r="AC689" s="139"/>
      <c r="AD689" s="166"/>
      <c r="AE689" s="243">
        <f t="shared" si="249"/>
        <v>0</v>
      </c>
      <c r="AF689" s="142"/>
      <c r="AG689" s="137"/>
      <c r="AH689" s="65"/>
      <c r="AI689" s="241" t="str">
        <f>IF(ISBLANK(AH689), "", VLOOKUP(AH689, Z!$A$2:$C$4127, 3, FALSE))</f>
        <v/>
      </c>
      <c r="AJ689" s="143"/>
      <c r="AK689" s="244">
        <f t="shared" si="250"/>
        <v>0</v>
      </c>
      <c r="AL689" s="232"/>
      <c r="AM689" s="242">
        <f t="shared" si="251"/>
        <v>0</v>
      </c>
      <c r="AN689" s="228">
        <f>15</f>
        <v>15</v>
      </c>
      <c r="AO689" s="228">
        <v>0.75</v>
      </c>
      <c r="AP689" s="242" t="str">
        <f t="shared" si="252"/>
        <v>-</v>
      </c>
      <c r="AQ689" s="242" t="str">
        <f t="shared" si="253"/>
        <v>-</v>
      </c>
      <c r="AR689" s="245" t="str" cm="1">
        <f t="array" ref="AR689">IF($AM$20="A",
IFERROR(INDEX($BZ$33:$CC$35, $BQ689,), "-"),
IFERROR(INDEX(($BZ$26:$CC$28,$BZ$29:$CC$31), $BQ689, , $BR689), "-"))</f>
        <v>-</v>
      </c>
      <c r="AS689" s="245"/>
      <c r="AT689" s="245"/>
      <c r="AU689" s="245"/>
      <c r="AV689" s="246" t="str" cm="1">
        <f t="array" ref="AV689">IF($AM$20="A",
IFERROR(INDEX($CE$33:$CE$35, $BQ689), "-"),
IFERROR(INDEX(($CE$26:$CE$28, $CE$29:$CE$31), $BQ689, , $BR689), "-"))</f>
        <v>-</v>
      </c>
      <c r="AW689" s="242" t="str">
        <f t="shared" si="254"/>
        <v>-</v>
      </c>
      <c r="AX689" s="242" t="str">
        <f t="shared" si="238"/>
        <v>-</v>
      </c>
      <c r="AY689" s="242" t="str">
        <f t="shared" si="238"/>
        <v>-</v>
      </c>
      <c r="AZ689" s="242" t="str">
        <f t="shared" si="238"/>
        <v>-</v>
      </c>
      <c r="BA689" s="242" t="str">
        <f t="shared" si="255"/>
        <v>-</v>
      </c>
      <c r="BB689" s="242" t="str">
        <f t="shared" si="239"/>
        <v>-</v>
      </c>
      <c r="BC689" s="242" t="str">
        <f t="shared" si="239"/>
        <v>-</v>
      </c>
      <c r="BD689" s="242" t="str">
        <f t="shared" si="239"/>
        <v>-</v>
      </c>
      <c r="BE689" s="242" t="str">
        <f t="shared" si="256"/>
        <v>-</v>
      </c>
      <c r="BF689" s="242" t="str">
        <f t="shared" si="240"/>
        <v>-</v>
      </c>
      <c r="BG689" s="242" t="str">
        <f t="shared" si="240"/>
        <v>-</v>
      </c>
      <c r="BH689" s="242" t="str">
        <f t="shared" si="240"/>
        <v>-</v>
      </c>
      <c r="BI689" s="242" t="str">
        <f t="shared" si="257"/>
        <v>-</v>
      </c>
      <c r="BJ689" s="242" t="str">
        <f t="shared" si="241"/>
        <v>-</v>
      </c>
      <c r="BK689" s="242" t="str">
        <f t="shared" si="241"/>
        <v>-</v>
      </c>
      <c r="BL689" s="242" t="str">
        <f t="shared" si="241"/>
        <v>-</v>
      </c>
      <c r="BM689" s="245" t="str" cm="1">
        <f t="array" ref="BM689">IFERROR(INDEX($CD$38:$CD$41, $BT689), "-")</f>
        <v>-</v>
      </c>
      <c r="BN689" s="242" t="str" cm="1">
        <f t="array" ref="BN689">IFERROR(INDEX($CD$38:$CD$41, $BS689), "-")</f>
        <v>-</v>
      </c>
      <c r="BO689" s="242">
        <f t="shared" si="258"/>
        <v>0</v>
      </c>
      <c r="BP689" s="242">
        <f t="shared" si="259"/>
        <v>0</v>
      </c>
      <c r="BQ689" s="247" t="str">
        <f t="shared" si="242"/>
        <v>-</v>
      </c>
      <c r="BR689" s="247" t="str">
        <f t="shared" si="243"/>
        <v>-</v>
      </c>
      <c r="BS689" s="247" t="str">
        <f t="shared" si="244"/>
        <v>-</v>
      </c>
      <c r="BT689" s="247" t="str">
        <f t="shared" si="245"/>
        <v>-</v>
      </c>
      <c r="BU689" s="247">
        <f t="shared" si="260"/>
        <v>0</v>
      </c>
      <c r="BV689" s="247" t="str">
        <f t="shared" si="261"/>
        <v>-</v>
      </c>
      <c r="BW689" s="232"/>
      <c r="CF689" s="232"/>
    </row>
    <row r="690" spans="1:84" ht="12.75" customHeight="1" x14ac:dyDescent="0.2">
      <c r="A690" s="240"/>
      <c r="B690" s="228">
        <v>667</v>
      </c>
      <c r="C690" s="137"/>
      <c r="D690" s="65"/>
      <c r="E690" s="241" t="str">
        <f>IF(ISBLANK(D690), "", VLOOKUP(D690, Z!$A$2:$C$4127, 3, FALSE))</f>
        <v/>
      </c>
      <c r="F690" s="138"/>
      <c r="G690" s="120"/>
      <c r="H690" s="120"/>
      <c r="I690" s="120"/>
      <c r="J690" s="120"/>
      <c r="K690" s="139"/>
      <c r="L690" s="168"/>
      <c r="M690" s="139"/>
      <c r="N690" s="139"/>
      <c r="O690" s="242">
        <f t="shared" si="237"/>
        <v>0</v>
      </c>
      <c r="P690" s="139"/>
      <c r="Q690" s="242">
        <f t="shared" si="246"/>
        <v>0</v>
      </c>
      <c r="R690" s="242" t="str">
        <f t="shared" si="247"/>
        <v>-</v>
      </c>
      <c r="S690" s="140"/>
      <c r="T690" s="141"/>
      <c r="U690" s="120"/>
      <c r="V690" s="139"/>
      <c r="W690" s="166"/>
      <c r="X690" s="243">
        <f t="shared" si="248"/>
        <v>0</v>
      </c>
      <c r="Y690" s="140"/>
      <c r="Z690" s="141"/>
      <c r="AA690" s="139"/>
      <c r="AB690" s="120"/>
      <c r="AC690" s="139"/>
      <c r="AD690" s="166"/>
      <c r="AE690" s="243">
        <f t="shared" si="249"/>
        <v>0</v>
      </c>
      <c r="AF690" s="142"/>
      <c r="AG690" s="137"/>
      <c r="AH690" s="65"/>
      <c r="AI690" s="241" t="str">
        <f>IF(ISBLANK(AH690), "", VLOOKUP(AH690, Z!$A$2:$C$4127, 3, FALSE))</f>
        <v/>
      </c>
      <c r="AJ690" s="143"/>
      <c r="AK690" s="244">
        <f t="shared" si="250"/>
        <v>0</v>
      </c>
      <c r="AL690" s="232"/>
      <c r="AM690" s="242">
        <f t="shared" si="251"/>
        <v>0</v>
      </c>
      <c r="AN690" s="228">
        <f>15</f>
        <v>15</v>
      </c>
      <c r="AO690" s="228">
        <v>0.75</v>
      </c>
      <c r="AP690" s="242" t="str">
        <f t="shared" si="252"/>
        <v>-</v>
      </c>
      <c r="AQ690" s="242" t="str">
        <f t="shared" si="253"/>
        <v>-</v>
      </c>
      <c r="AR690" s="245" t="str" cm="1">
        <f t="array" ref="AR690">IF($AM$20="A",
IFERROR(INDEX($BZ$33:$CC$35, $BQ690,), "-"),
IFERROR(INDEX(($BZ$26:$CC$28,$BZ$29:$CC$31), $BQ690, , $BR690), "-"))</f>
        <v>-</v>
      </c>
      <c r="AS690" s="245"/>
      <c r="AT690" s="245"/>
      <c r="AU690" s="245"/>
      <c r="AV690" s="246" t="str" cm="1">
        <f t="array" ref="AV690">IF($AM$20="A",
IFERROR(INDEX($CE$33:$CE$35, $BQ690), "-"),
IFERROR(INDEX(($CE$26:$CE$28, $CE$29:$CE$31), $BQ690, , $BR690), "-"))</f>
        <v>-</v>
      </c>
      <c r="AW690" s="242" t="str">
        <f t="shared" si="254"/>
        <v>-</v>
      </c>
      <c r="AX690" s="242" t="str">
        <f t="shared" si="238"/>
        <v>-</v>
      </c>
      <c r="AY690" s="242" t="str">
        <f t="shared" si="238"/>
        <v>-</v>
      </c>
      <c r="AZ690" s="242" t="str">
        <f t="shared" si="238"/>
        <v>-</v>
      </c>
      <c r="BA690" s="242" t="str">
        <f t="shared" si="255"/>
        <v>-</v>
      </c>
      <c r="BB690" s="242" t="str">
        <f t="shared" si="239"/>
        <v>-</v>
      </c>
      <c r="BC690" s="242" t="str">
        <f t="shared" si="239"/>
        <v>-</v>
      </c>
      <c r="BD690" s="242" t="str">
        <f t="shared" si="239"/>
        <v>-</v>
      </c>
      <c r="BE690" s="242" t="str">
        <f t="shared" si="256"/>
        <v>-</v>
      </c>
      <c r="BF690" s="242" t="str">
        <f t="shared" si="240"/>
        <v>-</v>
      </c>
      <c r="BG690" s="242" t="str">
        <f t="shared" si="240"/>
        <v>-</v>
      </c>
      <c r="BH690" s="242" t="str">
        <f t="shared" si="240"/>
        <v>-</v>
      </c>
      <c r="BI690" s="242" t="str">
        <f t="shared" si="257"/>
        <v>-</v>
      </c>
      <c r="BJ690" s="242" t="str">
        <f t="shared" si="241"/>
        <v>-</v>
      </c>
      <c r="BK690" s="242" t="str">
        <f t="shared" si="241"/>
        <v>-</v>
      </c>
      <c r="BL690" s="242" t="str">
        <f t="shared" si="241"/>
        <v>-</v>
      </c>
      <c r="BM690" s="245" t="str" cm="1">
        <f t="array" ref="BM690">IFERROR(INDEX($CD$38:$CD$41, $BT690), "-")</f>
        <v>-</v>
      </c>
      <c r="BN690" s="242" t="str" cm="1">
        <f t="array" ref="BN690">IFERROR(INDEX($CD$38:$CD$41, $BS690), "-")</f>
        <v>-</v>
      </c>
      <c r="BO690" s="242">
        <f t="shared" si="258"/>
        <v>0</v>
      </c>
      <c r="BP690" s="242">
        <f t="shared" si="259"/>
        <v>0</v>
      </c>
      <c r="BQ690" s="247" t="str">
        <f t="shared" si="242"/>
        <v>-</v>
      </c>
      <c r="BR690" s="247" t="str">
        <f t="shared" si="243"/>
        <v>-</v>
      </c>
      <c r="BS690" s="247" t="str">
        <f t="shared" si="244"/>
        <v>-</v>
      </c>
      <c r="BT690" s="247" t="str">
        <f t="shared" si="245"/>
        <v>-</v>
      </c>
      <c r="BU690" s="247">
        <f t="shared" si="260"/>
        <v>0</v>
      </c>
      <c r="BV690" s="247" t="str">
        <f t="shared" si="261"/>
        <v>-</v>
      </c>
      <c r="BW690" s="232"/>
      <c r="CF690" s="232"/>
    </row>
    <row r="691" spans="1:84" ht="12.75" customHeight="1" x14ac:dyDescent="0.2">
      <c r="A691" s="240"/>
      <c r="B691" s="228">
        <v>668</v>
      </c>
      <c r="C691" s="137"/>
      <c r="D691" s="65"/>
      <c r="E691" s="241" t="str">
        <f>IF(ISBLANK(D691), "", VLOOKUP(D691, Z!$A$2:$C$4127, 3, FALSE))</f>
        <v/>
      </c>
      <c r="F691" s="138"/>
      <c r="G691" s="120"/>
      <c r="H691" s="120"/>
      <c r="I691" s="120"/>
      <c r="J691" s="120"/>
      <c r="K691" s="139"/>
      <c r="L691" s="168"/>
      <c r="M691" s="139"/>
      <c r="N691" s="139"/>
      <c r="O691" s="242">
        <f t="shared" si="237"/>
        <v>0</v>
      </c>
      <c r="P691" s="139"/>
      <c r="Q691" s="242">
        <f t="shared" si="246"/>
        <v>0</v>
      </c>
      <c r="R691" s="242" t="str">
        <f t="shared" si="247"/>
        <v>-</v>
      </c>
      <c r="S691" s="140"/>
      <c r="T691" s="141"/>
      <c r="U691" s="120"/>
      <c r="V691" s="139"/>
      <c r="W691" s="166"/>
      <c r="X691" s="243">
        <f t="shared" si="248"/>
        <v>0</v>
      </c>
      <c r="Y691" s="140"/>
      <c r="Z691" s="141"/>
      <c r="AA691" s="139"/>
      <c r="AB691" s="120"/>
      <c r="AC691" s="139"/>
      <c r="AD691" s="166"/>
      <c r="AE691" s="243">
        <f t="shared" si="249"/>
        <v>0</v>
      </c>
      <c r="AF691" s="142"/>
      <c r="AG691" s="137"/>
      <c r="AH691" s="65"/>
      <c r="AI691" s="241" t="str">
        <f>IF(ISBLANK(AH691), "", VLOOKUP(AH691, Z!$A$2:$C$4127, 3, FALSE))</f>
        <v/>
      </c>
      <c r="AJ691" s="143"/>
      <c r="AK691" s="244">
        <f t="shared" si="250"/>
        <v>0</v>
      </c>
      <c r="AL691" s="232"/>
      <c r="AM691" s="242">
        <f t="shared" si="251"/>
        <v>0</v>
      </c>
      <c r="AN691" s="228">
        <f>15</f>
        <v>15</v>
      </c>
      <c r="AO691" s="228">
        <v>0.75</v>
      </c>
      <c r="AP691" s="242" t="str">
        <f t="shared" si="252"/>
        <v>-</v>
      </c>
      <c r="AQ691" s="242" t="str">
        <f t="shared" si="253"/>
        <v>-</v>
      </c>
      <c r="AR691" s="245" t="str" cm="1">
        <f t="array" ref="AR691">IF($AM$20="A",
IFERROR(INDEX($BZ$33:$CC$35, $BQ691,), "-"),
IFERROR(INDEX(($BZ$26:$CC$28,$BZ$29:$CC$31), $BQ691, , $BR691), "-"))</f>
        <v>-</v>
      </c>
      <c r="AS691" s="245"/>
      <c r="AT691" s="245"/>
      <c r="AU691" s="245"/>
      <c r="AV691" s="246" t="str" cm="1">
        <f t="array" ref="AV691">IF($AM$20="A",
IFERROR(INDEX($CE$33:$CE$35, $BQ691), "-"),
IFERROR(INDEX(($CE$26:$CE$28, $CE$29:$CE$31), $BQ691, , $BR691), "-"))</f>
        <v>-</v>
      </c>
      <c r="AW691" s="242" t="str">
        <f t="shared" si="254"/>
        <v>-</v>
      </c>
      <c r="AX691" s="242" t="str">
        <f t="shared" si="238"/>
        <v>-</v>
      </c>
      <c r="AY691" s="242" t="str">
        <f t="shared" si="238"/>
        <v>-</v>
      </c>
      <c r="AZ691" s="242" t="str">
        <f t="shared" si="238"/>
        <v>-</v>
      </c>
      <c r="BA691" s="242" t="str">
        <f t="shared" si="255"/>
        <v>-</v>
      </c>
      <c r="BB691" s="242" t="str">
        <f t="shared" si="239"/>
        <v>-</v>
      </c>
      <c r="BC691" s="242" t="str">
        <f t="shared" si="239"/>
        <v>-</v>
      </c>
      <c r="BD691" s="242" t="str">
        <f t="shared" si="239"/>
        <v>-</v>
      </c>
      <c r="BE691" s="242" t="str">
        <f t="shared" si="256"/>
        <v>-</v>
      </c>
      <c r="BF691" s="242" t="str">
        <f t="shared" si="240"/>
        <v>-</v>
      </c>
      <c r="BG691" s="242" t="str">
        <f t="shared" si="240"/>
        <v>-</v>
      </c>
      <c r="BH691" s="242" t="str">
        <f t="shared" si="240"/>
        <v>-</v>
      </c>
      <c r="BI691" s="242" t="str">
        <f t="shared" si="257"/>
        <v>-</v>
      </c>
      <c r="BJ691" s="242" t="str">
        <f t="shared" si="241"/>
        <v>-</v>
      </c>
      <c r="BK691" s="242" t="str">
        <f t="shared" si="241"/>
        <v>-</v>
      </c>
      <c r="BL691" s="242" t="str">
        <f t="shared" si="241"/>
        <v>-</v>
      </c>
      <c r="BM691" s="245" t="str" cm="1">
        <f t="array" ref="BM691">IFERROR(INDEX($CD$38:$CD$41, $BT691), "-")</f>
        <v>-</v>
      </c>
      <c r="BN691" s="242" t="str" cm="1">
        <f t="array" ref="BN691">IFERROR(INDEX($CD$38:$CD$41, $BS691), "-")</f>
        <v>-</v>
      </c>
      <c r="BO691" s="242">
        <f t="shared" si="258"/>
        <v>0</v>
      </c>
      <c r="BP691" s="242">
        <f t="shared" si="259"/>
        <v>0</v>
      </c>
      <c r="BQ691" s="247" t="str">
        <f t="shared" si="242"/>
        <v>-</v>
      </c>
      <c r="BR691" s="247" t="str">
        <f t="shared" si="243"/>
        <v>-</v>
      </c>
      <c r="BS691" s="247" t="str">
        <f t="shared" si="244"/>
        <v>-</v>
      </c>
      <c r="BT691" s="247" t="str">
        <f t="shared" si="245"/>
        <v>-</v>
      </c>
      <c r="BU691" s="247">
        <f t="shared" si="260"/>
        <v>0</v>
      </c>
      <c r="BV691" s="247" t="str">
        <f t="shared" si="261"/>
        <v>-</v>
      </c>
      <c r="BW691" s="232"/>
      <c r="CF691" s="232"/>
    </row>
    <row r="692" spans="1:84" ht="12.75" customHeight="1" x14ac:dyDescent="0.2">
      <c r="A692" s="240"/>
      <c r="B692" s="228">
        <v>669</v>
      </c>
      <c r="C692" s="137"/>
      <c r="D692" s="65"/>
      <c r="E692" s="241" t="str">
        <f>IF(ISBLANK(D692), "", VLOOKUP(D692, Z!$A$2:$C$4127, 3, FALSE))</f>
        <v/>
      </c>
      <c r="F692" s="138"/>
      <c r="G692" s="120"/>
      <c r="H692" s="120"/>
      <c r="I692" s="120"/>
      <c r="J692" s="120"/>
      <c r="K692" s="139"/>
      <c r="L692" s="168"/>
      <c r="M692" s="139"/>
      <c r="N692" s="139"/>
      <c r="O692" s="242">
        <f t="shared" si="237"/>
        <v>0</v>
      </c>
      <c r="P692" s="139"/>
      <c r="Q692" s="242">
        <f t="shared" si="246"/>
        <v>0</v>
      </c>
      <c r="R692" s="242" t="str">
        <f t="shared" si="247"/>
        <v>-</v>
      </c>
      <c r="S692" s="140"/>
      <c r="T692" s="141"/>
      <c r="U692" s="120"/>
      <c r="V692" s="139"/>
      <c r="W692" s="166"/>
      <c r="X692" s="243">
        <f t="shared" si="248"/>
        <v>0</v>
      </c>
      <c r="Y692" s="140"/>
      <c r="Z692" s="141"/>
      <c r="AA692" s="139"/>
      <c r="AB692" s="120"/>
      <c r="AC692" s="139"/>
      <c r="AD692" s="166"/>
      <c r="AE692" s="243">
        <f t="shared" si="249"/>
        <v>0</v>
      </c>
      <c r="AF692" s="142"/>
      <c r="AG692" s="137"/>
      <c r="AH692" s="65"/>
      <c r="AI692" s="241" t="str">
        <f>IF(ISBLANK(AH692), "", VLOOKUP(AH692, Z!$A$2:$C$4127, 3, FALSE))</f>
        <v/>
      </c>
      <c r="AJ692" s="143"/>
      <c r="AK692" s="244">
        <f t="shared" si="250"/>
        <v>0</v>
      </c>
      <c r="AL692" s="232"/>
      <c r="AM692" s="242">
        <f t="shared" si="251"/>
        <v>0</v>
      </c>
      <c r="AN692" s="228">
        <f>15</f>
        <v>15</v>
      </c>
      <c r="AO692" s="228">
        <v>0.75</v>
      </c>
      <c r="AP692" s="242" t="str">
        <f t="shared" si="252"/>
        <v>-</v>
      </c>
      <c r="AQ692" s="242" t="str">
        <f t="shared" si="253"/>
        <v>-</v>
      </c>
      <c r="AR692" s="245" t="str" cm="1">
        <f t="array" ref="AR692">IF($AM$20="A",
IFERROR(INDEX($BZ$33:$CC$35, $BQ692,), "-"),
IFERROR(INDEX(($BZ$26:$CC$28,$BZ$29:$CC$31), $BQ692, , $BR692), "-"))</f>
        <v>-</v>
      </c>
      <c r="AS692" s="245"/>
      <c r="AT692" s="245"/>
      <c r="AU692" s="245"/>
      <c r="AV692" s="246" t="str" cm="1">
        <f t="array" ref="AV692">IF($AM$20="A",
IFERROR(INDEX($CE$33:$CE$35, $BQ692), "-"),
IFERROR(INDEX(($CE$26:$CE$28, $CE$29:$CE$31), $BQ692, , $BR692), "-"))</f>
        <v>-</v>
      </c>
      <c r="AW692" s="242" t="str">
        <f t="shared" si="254"/>
        <v>-</v>
      </c>
      <c r="AX692" s="242" t="str">
        <f t="shared" si="238"/>
        <v>-</v>
      </c>
      <c r="AY692" s="242" t="str">
        <f t="shared" si="238"/>
        <v>-</v>
      </c>
      <c r="AZ692" s="242" t="str">
        <f t="shared" si="238"/>
        <v>-</v>
      </c>
      <c r="BA692" s="242" t="str">
        <f t="shared" si="255"/>
        <v>-</v>
      </c>
      <c r="BB692" s="242" t="str">
        <f t="shared" si="239"/>
        <v>-</v>
      </c>
      <c r="BC692" s="242" t="str">
        <f t="shared" si="239"/>
        <v>-</v>
      </c>
      <c r="BD692" s="242" t="str">
        <f t="shared" si="239"/>
        <v>-</v>
      </c>
      <c r="BE692" s="242" t="str">
        <f t="shared" si="256"/>
        <v>-</v>
      </c>
      <c r="BF692" s="242" t="str">
        <f t="shared" si="240"/>
        <v>-</v>
      </c>
      <c r="BG692" s="242" t="str">
        <f t="shared" si="240"/>
        <v>-</v>
      </c>
      <c r="BH692" s="242" t="str">
        <f t="shared" si="240"/>
        <v>-</v>
      </c>
      <c r="BI692" s="242" t="str">
        <f t="shared" si="257"/>
        <v>-</v>
      </c>
      <c r="BJ692" s="242" t="str">
        <f t="shared" si="241"/>
        <v>-</v>
      </c>
      <c r="BK692" s="242" t="str">
        <f t="shared" si="241"/>
        <v>-</v>
      </c>
      <c r="BL692" s="242" t="str">
        <f t="shared" si="241"/>
        <v>-</v>
      </c>
      <c r="BM692" s="245" t="str" cm="1">
        <f t="array" ref="BM692">IFERROR(INDEX($CD$38:$CD$41, $BT692), "-")</f>
        <v>-</v>
      </c>
      <c r="BN692" s="242" t="str" cm="1">
        <f t="array" ref="BN692">IFERROR(INDEX($CD$38:$CD$41, $BS692), "-")</f>
        <v>-</v>
      </c>
      <c r="BO692" s="242">
        <f t="shared" si="258"/>
        <v>0</v>
      </c>
      <c r="BP692" s="242">
        <f t="shared" si="259"/>
        <v>0</v>
      </c>
      <c r="BQ692" s="247" t="str">
        <f t="shared" si="242"/>
        <v>-</v>
      </c>
      <c r="BR692" s="247" t="str">
        <f t="shared" si="243"/>
        <v>-</v>
      </c>
      <c r="BS692" s="247" t="str">
        <f t="shared" si="244"/>
        <v>-</v>
      </c>
      <c r="BT692" s="247" t="str">
        <f t="shared" si="245"/>
        <v>-</v>
      </c>
      <c r="BU692" s="247">
        <f t="shared" si="260"/>
        <v>0</v>
      </c>
      <c r="BV692" s="247" t="str">
        <f t="shared" si="261"/>
        <v>-</v>
      </c>
      <c r="BW692" s="232"/>
      <c r="CF692" s="232"/>
    </row>
    <row r="693" spans="1:84" ht="12.75" customHeight="1" x14ac:dyDescent="0.2">
      <c r="A693" s="240"/>
      <c r="B693" s="228">
        <v>670</v>
      </c>
      <c r="C693" s="137"/>
      <c r="D693" s="65"/>
      <c r="E693" s="241" t="str">
        <f>IF(ISBLANK(D693), "", VLOOKUP(D693, Z!$A$2:$C$4127, 3, FALSE))</f>
        <v/>
      </c>
      <c r="F693" s="138"/>
      <c r="G693" s="120"/>
      <c r="H693" s="120"/>
      <c r="I693" s="120"/>
      <c r="J693" s="120"/>
      <c r="K693" s="139"/>
      <c r="L693" s="168"/>
      <c r="M693" s="139"/>
      <c r="N693" s="139"/>
      <c r="O693" s="242">
        <f t="shared" si="237"/>
        <v>0</v>
      </c>
      <c r="P693" s="139"/>
      <c r="Q693" s="242">
        <f t="shared" si="246"/>
        <v>0</v>
      </c>
      <c r="R693" s="242" t="str">
        <f t="shared" si="247"/>
        <v>-</v>
      </c>
      <c r="S693" s="140"/>
      <c r="T693" s="141"/>
      <c r="U693" s="120"/>
      <c r="V693" s="139"/>
      <c r="W693" s="166"/>
      <c r="X693" s="243">
        <f t="shared" si="248"/>
        <v>0</v>
      </c>
      <c r="Y693" s="140"/>
      <c r="Z693" s="141"/>
      <c r="AA693" s="139"/>
      <c r="AB693" s="120"/>
      <c r="AC693" s="139"/>
      <c r="AD693" s="166"/>
      <c r="AE693" s="243">
        <f t="shared" si="249"/>
        <v>0</v>
      </c>
      <c r="AF693" s="142"/>
      <c r="AG693" s="137"/>
      <c r="AH693" s="65"/>
      <c r="AI693" s="241" t="str">
        <f>IF(ISBLANK(AH693), "", VLOOKUP(AH693, Z!$A$2:$C$4127, 3, FALSE))</f>
        <v/>
      </c>
      <c r="AJ693" s="143"/>
      <c r="AK693" s="244">
        <f t="shared" si="250"/>
        <v>0</v>
      </c>
      <c r="AL693" s="232"/>
      <c r="AM693" s="242">
        <f t="shared" si="251"/>
        <v>0</v>
      </c>
      <c r="AN693" s="228">
        <f>15</f>
        <v>15</v>
      </c>
      <c r="AO693" s="228">
        <v>0.75</v>
      </c>
      <c r="AP693" s="242" t="str">
        <f t="shared" si="252"/>
        <v>-</v>
      </c>
      <c r="AQ693" s="242" t="str">
        <f t="shared" si="253"/>
        <v>-</v>
      </c>
      <c r="AR693" s="245" t="str" cm="1">
        <f t="array" ref="AR693">IF($AM$20="A",
IFERROR(INDEX($BZ$33:$CC$35, $BQ693,), "-"),
IFERROR(INDEX(($BZ$26:$CC$28,$BZ$29:$CC$31), $BQ693, , $BR693), "-"))</f>
        <v>-</v>
      </c>
      <c r="AS693" s="245"/>
      <c r="AT693" s="245"/>
      <c r="AU693" s="245"/>
      <c r="AV693" s="246" t="str" cm="1">
        <f t="array" ref="AV693">IF($AM$20="A",
IFERROR(INDEX($CE$33:$CE$35, $BQ693), "-"),
IFERROR(INDEX(($CE$26:$CE$28, $CE$29:$CE$31), $BQ693, , $BR693), "-"))</f>
        <v>-</v>
      </c>
      <c r="AW693" s="242" t="str">
        <f t="shared" si="254"/>
        <v>-</v>
      </c>
      <c r="AX693" s="242" t="str">
        <f t="shared" si="238"/>
        <v>-</v>
      </c>
      <c r="AY693" s="242" t="str">
        <f t="shared" si="238"/>
        <v>-</v>
      </c>
      <c r="AZ693" s="242" t="str">
        <f t="shared" si="238"/>
        <v>-</v>
      </c>
      <c r="BA693" s="242" t="str">
        <f t="shared" si="255"/>
        <v>-</v>
      </c>
      <c r="BB693" s="242" t="str">
        <f t="shared" si="239"/>
        <v>-</v>
      </c>
      <c r="BC693" s="242" t="str">
        <f t="shared" si="239"/>
        <v>-</v>
      </c>
      <c r="BD693" s="242" t="str">
        <f t="shared" si="239"/>
        <v>-</v>
      </c>
      <c r="BE693" s="242" t="str">
        <f t="shared" si="256"/>
        <v>-</v>
      </c>
      <c r="BF693" s="242" t="str">
        <f t="shared" si="240"/>
        <v>-</v>
      </c>
      <c r="BG693" s="242" t="str">
        <f t="shared" si="240"/>
        <v>-</v>
      </c>
      <c r="BH693" s="242" t="str">
        <f t="shared" si="240"/>
        <v>-</v>
      </c>
      <c r="BI693" s="242" t="str">
        <f t="shared" si="257"/>
        <v>-</v>
      </c>
      <c r="BJ693" s="242" t="str">
        <f t="shared" si="241"/>
        <v>-</v>
      </c>
      <c r="BK693" s="242" t="str">
        <f t="shared" si="241"/>
        <v>-</v>
      </c>
      <c r="BL693" s="242" t="str">
        <f t="shared" si="241"/>
        <v>-</v>
      </c>
      <c r="BM693" s="245" t="str" cm="1">
        <f t="array" ref="BM693">IFERROR(INDEX($CD$38:$CD$41, $BT693), "-")</f>
        <v>-</v>
      </c>
      <c r="BN693" s="242" t="str" cm="1">
        <f t="array" ref="BN693">IFERROR(INDEX($CD$38:$CD$41, $BS693), "-")</f>
        <v>-</v>
      </c>
      <c r="BO693" s="242">
        <f t="shared" si="258"/>
        <v>0</v>
      </c>
      <c r="BP693" s="242">
        <f t="shared" si="259"/>
        <v>0</v>
      </c>
      <c r="BQ693" s="247" t="str">
        <f t="shared" si="242"/>
        <v>-</v>
      </c>
      <c r="BR693" s="247" t="str">
        <f t="shared" si="243"/>
        <v>-</v>
      </c>
      <c r="BS693" s="247" t="str">
        <f t="shared" si="244"/>
        <v>-</v>
      </c>
      <c r="BT693" s="247" t="str">
        <f t="shared" si="245"/>
        <v>-</v>
      </c>
      <c r="BU693" s="247">
        <f t="shared" si="260"/>
        <v>0</v>
      </c>
      <c r="BV693" s="247" t="str">
        <f t="shared" si="261"/>
        <v>-</v>
      </c>
      <c r="BW693" s="232"/>
      <c r="CF693" s="232"/>
    </row>
    <row r="694" spans="1:84" ht="12.75" customHeight="1" x14ac:dyDescent="0.2">
      <c r="A694" s="240"/>
      <c r="B694" s="228">
        <v>671</v>
      </c>
      <c r="C694" s="137"/>
      <c r="D694" s="65"/>
      <c r="E694" s="241" t="str">
        <f>IF(ISBLANK(D694), "", VLOOKUP(D694, Z!$A$2:$C$4127, 3, FALSE))</f>
        <v/>
      </c>
      <c r="F694" s="138"/>
      <c r="G694" s="120"/>
      <c r="H694" s="120"/>
      <c r="I694" s="120"/>
      <c r="J694" s="120"/>
      <c r="K694" s="139"/>
      <c r="L694" s="168"/>
      <c r="M694" s="139"/>
      <c r="N694" s="139"/>
      <c r="O694" s="242">
        <f t="shared" si="237"/>
        <v>0</v>
      </c>
      <c r="P694" s="139"/>
      <c r="Q694" s="242">
        <f t="shared" si="246"/>
        <v>0</v>
      </c>
      <c r="R694" s="242" t="str">
        <f t="shared" si="247"/>
        <v>-</v>
      </c>
      <c r="S694" s="140"/>
      <c r="T694" s="141"/>
      <c r="U694" s="120"/>
      <c r="V694" s="139"/>
      <c r="W694" s="166"/>
      <c r="X694" s="243">
        <f t="shared" si="248"/>
        <v>0</v>
      </c>
      <c r="Y694" s="140"/>
      <c r="Z694" s="141"/>
      <c r="AA694" s="139"/>
      <c r="AB694" s="120"/>
      <c r="AC694" s="139"/>
      <c r="AD694" s="166"/>
      <c r="AE694" s="243">
        <f t="shared" si="249"/>
        <v>0</v>
      </c>
      <c r="AF694" s="142"/>
      <c r="AG694" s="137"/>
      <c r="AH694" s="65"/>
      <c r="AI694" s="241" t="str">
        <f>IF(ISBLANK(AH694), "", VLOOKUP(AH694, Z!$A$2:$C$4127, 3, FALSE))</f>
        <v/>
      </c>
      <c r="AJ694" s="143"/>
      <c r="AK694" s="244">
        <f t="shared" si="250"/>
        <v>0</v>
      </c>
      <c r="AL694" s="232"/>
      <c r="AM694" s="242">
        <f t="shared" si="251"/>
        <v>0</v>
      </c>
      <c r="AN694" s="228">
        <f>15</f>
        <v>15</v>
      </c>
      <c r="AO694" s="228">
        <v>0.75</v>
      </c>
      <c r="AP694" s="242" t="str">
        <f t="shared" si="252"/>
        <v>-</v>
      </c>
      <c r="AQ694" s="242" t="str">
        <f t="shared" si="253"/>
        <v>-</v>
      </c>
      <c r="AR694" s="245" t="str" cm="1">
        <f t="array" ref="AR694">IF($AM$20="A",
IFERROR(INDEX($BZ$33:$CC$35, $BQ694,), "-"),
IFERROR(INDEX(($BZ$26:$CC$28,$BZ$29:$CC$31), $BQ694, , $BR694), "-"))</f>
        <v>-</v>
      </c>
      <c r="AS694" s="245"/>
      <c r="AT694" s="245"/>
      <c r="AU694" s="245"/>
      <c r="AV694" s="246" t="str" cm="1">
        <f t="array" ref="AV694">IF($AM$20="A",
IFERROR(INDEX($CE$33:$CE$35, $BQ694), "-"),
IFERROR(INDEX(($CE$26:$CE$28, $CE$29:$CE$31), $BQ694, , $BR694), "-"))</f>
        <v>-</v>
      </c>
      <c r="AW694" s="242" t="str">
        <f t="shared" si="254"/>
        <v>-</v>
      </c>
      <c r="AX694" s="242" t="str">
        <f t="shared" si="238"/>
        <v>-</v>
      </c>
      <c r="AY694" s="242" t="str">
        <f t="shared" si="238"/>
        <v>-</v>
      </c>
      <c r="AZ694" s="242" t="str">
        <f t="shared" si="238"/>
        <v>-</v>
      </c>
      <c r="BA694" s="242" t="str">
        <f t="shared" si="255"/>
        <v>-</v>
      </c>
      <c r="BB694" s="242" t="str">
        <f t="shared" si="239"/>
        <v>-</v>
      </c>
      <c r="BC694" s="242" t="str">
        <f t="shared" si="239"/>
        <v>-</v>
      </c>
      <c r="BD694" s="242" t="str">
        <f t="shared" si="239"/>
        <v>-</v>
      </c>
      <c r="BE694" s="242" t="str">
        <f t="shared" si="256"/>
        <v>-</v>
      </c>
      <c r="BF694" s="242" t="str">
        <f t="shared" si="240"/>
        <v>-</v>
      </c>
      <c r="BG694" s="242" t="str">
        <f t="shared" si="240"/>
        <v>-</v>
      </c>
      <c r="BH694" s="242" t="str">
        <f t="shared" si="240"/>
        <v>-</v>
      </c>
      <c r="BI694" s="242" t="str">
        <f t="shared" si="257"/>
        <v>-</v>
      </c>
      <c r="BJ694" s="242" t="str">
        <f t="shared" si="241"/>
        <v>-</v>
      </c>
      <c r="BK694" s="242" t="str">
        <f t="shared" si="241"/>
        <v>-</v>
      </c>
      <c r="BL694" s="242" t="str">
        <f t="shared" si="241"/>
        <v>-</v>
      </c>
      <c r="BM694" s="245" t="str" cm="1">
        <f t="array" ref="BM694">IFERROR(INDEX($CD$38:$CD$41, $BT694), "-")</f>
        <v>-</v>
      </c>
      <c r="BN694" s="242" t="str" cm="1">
        <f t="array" ref="BN694">IFERROR(INDEX($CD$38:$CD$41, $BS694), "-")</f>
        <v>-</v>
      </c>
      <c r="BO694" s="242">
        <f t="shared" si="258"/>
        <v>0</v>
      </c>
      <c r="BP694" s="242">
        <f t="shared" si="259"/>
        <v>0</v>
      </c>
      <c r="BQ694" s="247" t="str">
        <f t="shared" si="242"/>
        <v>-</v>
      </c>
      <c r="BR694" s="247" t="str">
        <f t="shared" si="243"/>
        <v>-</v>
      </c>
      <c r="BS694" s="247" t="str">
        <f t="shared" si="244"/>
        <v>-</v>
      </c>
      <c r="BT694" s="247" t="str">
        <f t="shared" si="245"/>
        <v>-</v>
      </c>
      <c r="BU694" s="247">
        <f t="shared" si="260"/>
        <v>0</v>
      </c>
      <c r="BV694" s="247" t="str">
        <f t="shared" si="261"/>
        <v>-</v>
      </c>
      <c r="BW694" s="232"/>
      <c r="CF694" s="232"/>
    </row>
    <row r="695" spans="1:84" ht="12.75" customHeight="1" x14ac:dyDescent="0.2">
      <c r="A695" s="240"/>
      <c r="B695" s="228">
        <v>672</v>
      </c>
      <c r="C695" s="137"/>
      <c r="D695" s="65"/>
      <c r="E695" s="241" t="str">
        <f>IF(ISBLANK(D695), "", VLOOKUP(D695, Z!$A$2:$C$4127, 3, FALSE))</f>
        <v/>
      </c>
      <c r="F695" s="138"/>
      <c r="G695" s="120"/>
      <c r="H695" s="120"/>
      <c r="I695" s="120"/>
      <c r="J695" s="120"/>
      <c r="K695" s="139"/>
      <c r="L695" s="168"/>
      <c r="M695" s="139"/>
      <c r="N695" s="139"/>
      <c r="O695" s="242">
        <f t="shared" si="237"/>
        <v>0</v>
      </c>
      <c r="P695" s="139"/>
      <c r="Q695" s="242">
        <f t="shared" si="246"/>
        <v>0</v>
      </c>
      <c r="R695" s="242" t="str">
        <f t="shared" si="247"/>
        <v>-</v>
      </c>
      <c r="S695" s="140"/>
      <c r="T695" s="141"/>
      <c r="U695" s="120"/>
      <c r="V695" s="139"/>
      <c r="W695" s="166"/>
      <c r="X695" s="243">
        <f t="shared" si="248"/>
        <v>0</v>
      </c>
      <c r="Y695" s="140"/>
      <c r="Z695" s="141"/>
      <c r="AA695" s="139"/>
      <c r="AB695" s="120"/>
      <c r="AC695" s="139"/>
      <c r="AD695" s="166"/>
      <c r="AE695" s="243">
        <f t="shared" si="249"/>
        <v>0</v>
      </c>
      <c r="AF695" s="142"/>
      <c r="AG695" s="137"/>
      <c r="AH695" s="65"/>
      <c r="AI695" s="241" t="str">
        <f>IF(ISBLANK(AH695), "", VLOOKUP(AH695, Z!$A$2:$C$4127, 3, FALSE))</f>
        <v/>
      </c>
      <c r="AJ695" s="143"/>
      <c r="AK695" s="244">
        <f t="shared" si="250"/>
        <v>0</v>
      </c>
      <c r="AL695" s="232"/>
      <c r="AM695" s="242">
        <f t="shared" si="251"/>
        <v>0</v>
      </c>
      <c r="AN695" s="228">
        <f>15</f>
        <v>15</v>
      </c>
      <c r="AO695" s="228">
        <v>0.75</v>
      </c>
      <c r="AP695" s="242" t="str">
        <f t="shared" si="252"/>
        <v>-</v>
      </c>
      <c r="AQ695" s="242" t="str">
        <f t="shared" si="253"/>
        <v>-</v>
      </c>
      <c r="AR695" s="245" t="str" cm="1">
        <f t="array" ref="AR695">IF($AM$20="A",
IFERROR(INDEX($BZ$33:$CC$35, $BQ695,), "-"),
IFERROR(INDEX(($BZ$26:$CC$28,$BZ$29:$CC$31), $BQ695, , $BR695), "-"))</f>
        <v>-</v>
      </c>
      <c r="AS695" s="245"/>
      <c r="AT695" s="245"/>
      <c r="AU695" s="245"/>
      <c r="AV695" s="246" t="str" cm="1">
        <f t="array" ref="AV695">IF($AM$20="A",
IFERROR(INDEX($CE$33:$CE$35, $BQ695), "-"),
IFERROR(INDEX(($CE$26:$CE$28, $CE$29:$CE$31), $BQ695, , $BR695), "-"))</f>
        <v>-</v>
      </c>
      <c r="AW695" s="242" t="str">
        <f t="shared" si="254"/>
        <v>-</v>
      </c>
      <c r="AX695" s="242" t="str">
        <f t="shared" si="238"/>
        <v>-</v>
      </c>
      <c r="AY695" s="242" t="str">
        <f t="shared" si="238"/>
        <v>-</v>
      </c>
      <c r="AZ695" s="242" t="str">
        <f t="shared" si="238"/>
        <v>-</v>
      </c>
      <c r="BA695" s="242" t="str">
        <f t="shared" si="255"/>
        <v>-</v>
      </c>
      <c r="BB695" s="242" t="str">
        <f t="shared" si="239"/>
        <v>-</v>
      </c>
      <c r="BC695" s="242" t="str">
        <f t="shared" si="239"/>
        <v>-</v>
      </c>
      <c r="BD695" s="242" t="str">
        <f t="shared" si="239"/>
        <v>-</v>
      </c>
      <c r="BE695" s="242" t="str">
        <f t="shared" si="256"/>
        <v>-</v>
      </c>
      <c r="BF695" s="242" t="str">
        <f t="shared" si="240"/>
        <v>-</v>
      </c>
      <c r="BG695" s="242" t="str">
        <f t="shared" si="240"/>
        <v>-</v>
      </c>
      <c r="BH695" s="242" t="str">
        <f t="shared" si="240"/>
        <v>-</v>
      </c>
      <c r="BI695" s="242" t="str">
        <f t="shared" si="257"/>
        <v>-</v>
      </c>
      <c r="BJ695" s="242" t="str">
        <f t="shared" si="241"/>
        <v>-</v>
      </c>
      <c r="BK695" s="242" t="str">
        <f t="shared" si="241"/>
        <v>-</v>
      </c>
      <c r="BL695" s="242" t="str">
        <f t="shared" si="241"/>
        <v>-</v>
      </c>
      <c r="BM695" s="245" t="str" cm="1">
        <f t="array" ref="BM695">IFERROR(INDEX($CD$38:$CD$41, $BT695), "-")</f>
        <v>-</v>
      </c>
      <c r="BN695" s="242" t="str" cm="1">
        <f t="array" ref="BN695">IFERROR(INDEX($CD$38:$CD$41, $BS695), "-")</f>
        <v>-</v>
      </c>
      <c r="BO695" s="242">
        <f t="shared" si="258"/>
        <v>0</v>
      </c>
      <c r="BP695" s="242">
        <f t="shared" si="259"/>
        <v>0</v>
      </c>
      <c r="BQ695" s="247" t="str">
        <f t="shared" si="242"/>
        <v>-</v>
      </c>
      <c r="BR695" s="247" t="str">
        <f t="shared" si="243"/>
        <v>-</v>
      </c>
      <c r="BS695" s="247" t="str">
        <f t="shared" si="244"/>
        <v>-</v>
      </c>
      <c r="BT695" s="247" t="str">
        <f t="shared" si="245"/>
        <v>-</v>
      </c>
      <c r="BU695" s="247">
        <f t="shared" si="260"/>
        <v>0</v>
      </c>
      <c r="BV695" s="247" t="str">
        <f t="shared" si="261"/>
        <v>-</v>
      </c>
      <c r="BW695" s="232"/>
      <c r="CF695" s="232"/>
    </row>
    <row r="696" spans="1:84" ht="12.75" customHeight="1" x14ac:dyDescent="0.2">
      <c r="A696" s="240"/>
      <c r="B696" s="228">
        <v>673</v>
      </c>
      <c r="C696" s="137"/>
      <c r="D696" s="65"/>
      <c r="E696" s="241" t="str">
        <f>IF(ISBLANK(D696), "", VLOOKUP(D696, Z!$A$2:$C$4127, 3, FALSE))</f>
        <v/>
      </c>
      <c r="F696" s="138"/>
      <c r="G696" s="120"/>
      <c r="H696" s="120"/>
      <c r="I696" s="120"/>
      <c r="J696" s="120"/>
      <c r="K696" s="139"/>
      <c r="L696" s="168"/>
      <c r="M696" s="139"/>
      <c r="N696" s="139"/>
      <c r="O696" s="242">
        <f t="shared" si="237"/>
        <v>0</v>
      </c>
      <c r="P696" s="139"/>
      <c r="Q696" s="242">
        <f t="shared" si="246"/>
        <v>0</v>
      </c>
      <c r="R696" s="242" t="str">
        <f t="shared" si="247"/>
        <v>-</v>
      </c>
      <c r="S696" s="140"/>
      <c r="T696" s="141"/>
      <c r="U696" s="120"/>
      <c r="V696" s="139"/>
      <c r="W696" s="166"/>
      <c r="X696" s="243">
        <f t="shared" si="248"/>
        <v>0</v>
      </c>
      <c r="Y696" s="140"/>
      <c r="Z696" s="141"/>
      <c r="AA696" s="139"/>
      <c r="AB696" s="120"/>
      <c r="AC696" s="139"/>
      <c r="AD696" s="166"/>
      <c r="AE696" s="243">
        <f t="shared" si="249"/>
        <v>0</v>
      </c>
      <c r="AF696" s="142"/>
      <c r="AG696" s="137"/>
      <c r="AH696" s="65"/>
      <c r="AI696" s="241" t="str">
        <f>IF(ISBLANK(AH696), "", VLOOKUP(AH696, Z!$A$2:$C$4127, 3, FALSE))</f>
        <v/>
      </c>
      <c r="AJ696" s="143"/>
      <c r="AK696" s="244">
        <f t="shared" si="250"/>
        <v>0</v>
      </c>
      <c r="AL696" s="232"/>
      <c r="AM696" s="242">
        <f t="shared" si="251"/>
        <v>0</v>
      </c>
      <c r="AN696" s="228">
        <f>15</f>
        <v>15</v>
      </c>
      <c r="AO696" s="228">
        <v>0.75</v>
      </c>
      <c r="AP696" s="242" t="str">
        <f t="shared" si="252"/>
        <v>-</v>
      </c>
      <c r="AQ696" s="242" t="str">
        <f t="shared" si="253"/>
        <v>-</v>
      </c>
      <c r="AR696" s="245" t="str" cm="1">
        <f t="array" ref="AR696">IF($AM$20="A",
IFERROR(INDEX($BZ$33:$CC$35, $BQ696,), "-"),
IFERROR(INDEX(($BZ$26:$CC$28,$BZ$29:$CC$31), $BQ696, , $BR696), "-"))</f>
        <v>-</v>
      </c>
      <c r="AS696" s="245"/>
      <c r="AT696" s="245"/>
      <c r="AU696" s="245"/>
      <c r="AV696" s="246" t="str" cm="1">
        <f t="array" ref="AV696">IF($AM$20="A",
IFERROR(INDEX($CE$33:$CE$35, $BQ696), "-"),
IFERROR(INDEX(($CE$26:$CE$28, $CE$29:$CE$31), $BQ696, , $BR696), "-"))</f>
        <v>-</v>
      </c>
      <c r="AW696" s="242" t="str">
        <f t="shared" si="254"/>
        <v>-</v>
      </c>
      <c r="AX696" s="242" t="str">
        <f t="shared" si="238"/>
        <v>-</v>
      </c>
      <c r="AY696" s="242" t="str">
        <f t="shared" si="238"/>
        <v>-</v>
      </c>
      <c r="AZ696" s="242" t="str">
        <f t="shared" si="238"/>
        <v>-</v>
      </c>
      <c r="BA696" s="242" t="str">
        <f t="shared" si="255"/>
        <v>-</v>
      </c>
      <c r="BB696" s="242" t="str">
        <f t="shared" si="239"/>
        <v>-</v>
      </c>
      <c r="BC696" s="242" t="str">
        <f t="shared" si="239"/>
        <v>-</v>
      </c>
      <c r="BD696" s="242" t="str">
        <f t="shared" si="239"/>
        <v>-</v>
      </c>
      <c r="BE696" s="242" t="str">
        <f t="shared" si="256"/>
        <v>-</v>
      </c>
      <c r="BF696" s="242" t="str">
        <f t="shared" si="240"/>
        <v>-</v>
      </c>
      <c r="BG696" s="242" t="str">
        <f t="shared" si="240"/>
        <v>-</v>
      </c>
      <c r="BH696" s="242" t="str">
        <f t="shared" si="240"/>
        <v>-</v>
      </c>
      <c r="BI696" s="242" t="str">
        <f t="shared" si="257"/>
        <v>-</v>
      </c>
      <c r="BJ696" s="242" t="str">
        <f t="shared" si="241"/>
        <v>-</v>
      </c>
      <c r="BK696" s="242" t="str">
        <f t="shared" si="241"/>
        <v>-</v>
      </c>
      <c r="BL696" s="242" t="str">
        <f t="shared" si="241"/>
        <v>-</v>
      </c>
      <c r="BM696" s="245" t="str" cm="1">
        <f t="array" ref="BM696">IFERROR(INDEX($CD$38:$CD$41, $BT696), "-")</f>
        <v>-</v>
      </c>
      <c r="BN696" s="242" t="str" cm="1">
        <f t="array" ref="BN696">IFERROR(INDEX($CD$38:$CD$41, $BS696), "-")</f>
        <v>-</v>
      </c>
      <c r="BO696" s="242">
        <f t="shared" si="258"/>
        <v>0</v>
      </c>
      <c r="BP696" s="242">
        <f t="shared" si="259"/>
        <v>0</v>
      </c>
      <c r="BQ696" s="247" t="str">
        <f t="shared" si="242"/>
        <v>-</v>
      </c>
      <c r="BR696" s="247" t="str">
        <f t="shared" si="243"/>
        <v>-</v>
      </c>
      <c r="BS696" s="247" t="str">
        <f t="shared" si="244"/>
        <v>-</v>
      </c>
      <c r="BT696" s="247" t="str">
        <f t="shared" si="245"/>
        <v>-</v>
      </c>
      <c r="BU696" s="247">
        <f t="shared" si="260"/>
        <v>0</v>
      </c>
      <c r="BV696" s="247" t="str">
        <f t="shared" si="261"/>
        <v>-</v>
      </c>
      <c r="BW696" s="232"/>
      <c r="CF696" s="232"/>
    </row>
    <row r="697" spans="1:84" ht="12.75" customHeight="1" x14ac:dyDescent="0.2">
      <c r="A697" s="240"/>
      <c r="B697" s="228">
        <v>674</v>
      </c>
      <c r="C697" s="137"/>
      <c r="D697" s="65"/>
      <c r="E697" s="241" t="str">
        <f>IF(ISBLANK(D697), "", VLOOKUP(D697, Z!$A$2:$C$4127, 3, FALSE))</f>
        <v/>
      </c>
      <c r="F697" s="138"/>
      <c r="G697" s="120"/>
      <c r="H697" s="120"/>
      <c r="I697" s="120"/>
      <c r="J697" s="120"/>
      <c r="K697" s="139"/>
      <c r="L697" s="168"/>
      <c r="M697" s="139"/>
      <c r="N697" s="139"/>
      <c r="O697" s="242">
        <f t="shared" si="237"/>
        <v>0</v>
      </c>
      <c r="P697" s="139"/>
      <c r="Q697" s="242">
        <f t="shared" si="246"/>
        <v>0</v>
      </c>
      <c r="R697" s="242" t="str">
        <f t="shared" si="247"/>
        <v>-</v>
      </c>
      <c r="S697" s="140"/>
      <c r="T697" s="141"/>
      <c r="U697" s="120"/>
      <c r="V697" s="139"/>
      <c r="W697" s="166"/>
      <c r="X697" s="243">
        <f t="shared" si="248"/>
        <v>0</v>
      </c>
      <c r="Y697" s="140"/>
      <c r="Z697" s="141"/>
      <c r="AA697" s="139"/>
      <c r="AB697" s="120"/>
      <c r="AC697" s="139"/>
      <c r="AD697" s="166"/>
      <c r="AE697" s="243">
        <f t="shared" si="249"/>
        <v>0</v>
      </c>
      <c r="AF697" s="142"/>
      <c r="AG697" s="137"/>
      <c r="AH697" s="65"/>
      <c r="AI697" s="241" t="str">
        <f>IF(ISBLANK(AH697), "", VLOOKUP(AH697, Z!$A$2:$C$4127, 3, FALSE))</f>
        <v/>
      </c>
      <c r="AJ697" s="143"/>
      <c r="AK697" s="244">
        <f t="shared" si="250"/>
        <v>0</v>
      </c>
      <c r="AL697" s="232"/>
      <c r="AM697" s="242">
        <f t="shared" si="251"/>
        <v>0</v>
      </c>
      <c r="AN697" s="228">
        <f>15</f>
        <v>15</v>
      </c>
      <c r="AO697" s="228">
        <v>0.75</v>
      </c>
      <c r="AP697" s="242" t="str">
        <f t="shared" si="252"/>
        <v>-</v>
      </c>
      <c r="AQ697" s="242" t="str">
        <f t="shared" si="253"/>
        <v>-</v>
      </c>
      <c r="AR697" s="245" t="str" cm="1">
        <f t="array" ref="AR697">IF($AM$20="A",
IFERROR(INDEX($BZ$33:$CC$35, $BQ697,), "-"),
IFERROR(INDEX(($BZ$26:$CC$28,$BZ$29:$CC$31), $BQ697, , $BR697), "-"))</f>
        <v>-</v>
      </c>
      <c r="AS697" s="245"/>
      <c r="AT697" s="245"/>
      <c r="AU697" s="245"/>
      <c r="AV697" s="246" t="str" cm="1">
        <f t="array" ref="AV697">IF($AM$20="A",
IFERROR(INDEX($CE$33:$CE$35, $BQ697), "-"),
IFERROR(INDEX(($CE$26:$CE$28, $CE$29:$CE$31), $BQ697, , $BR697), "-"))</f>
        <v>-</v>
      </c>
      <c r="AW697" s="242" t="str">
        <f t="shared" si="254"/>
        <v>-</v>
      </c>
      <c r="AX697" s="242" t="str">
        <f t="shared" si="238"/>
        <v>-</v>
      </c>
      <c r="AY697" s="242" t="str">
        <f t="shared" si="238"/>
        <v>-</v>
      </c>
      <c r="AZ697" s="242" t="str">
        <f t="shared" si="238"/>
        <v>-</v>
      </c>
      <c r="BA697" s="242" t="str">
        <f t="shared" si="255"/>
        <v>-</v>
      </c>
      <c r="BB697" s="242" t="str">
        <f t="shared" si="239"/>
        <v>-</v>
      </c>
      <c r="BC697" s="242" t="str">
        <f t="shared" si="239"/>
        <v>-</v>
      </c>
      <c r="BD697" s="242" t="str">
        <f t="shared" si="239"/>
        <v>-</v>
      </c>
      <c r="BE697" s="242" t="str">
        <f t="shared" si="256"/>
        <v>-</v>
      </c>
      <c r="BF697" s="242" t="str">
        <f t="shared" si="240"/>
        <v>-</v>
      </c>
      <c r="BG697" s="242" t="str">
        <f t="shared" si="240"/>
        <v>-</v>
      </c>
      <c r="BH697" s="242" t="str">
        <f t="shared" si="240"/>
        <v>-</v>
      </c>
      <c r="BI697" s="242" t="str">
        <f t="shared" si="257"/>
        <v>-</v>
      </c>
      <c r="BJ697" s="242" t="str">
        <f t="shared" si="241"/>
        <v>-</v>
      </c>
      <c r="BK697" s="242" t="str">
        <f t="shared" si="241"/>
        <v>-</v>
      </c>
      <c r="BL697" s="242" t="str">
        <f t="shared" si="241"/>
        <v>-</v>
      </c>
      <c r="BM697" s="245" t="str" cm="1">
        <f t="array" ref="BM697">IFERROR(INDEX($CD$38:$CD$41, $BT697), "-")</f>
        <v>-</v>
      </c>
      <c r="BN697" s="242" t="str" cm="1">
        <f t="array" ref="BN697">IFERROR(INDEX($CD$38:$CD$41, $BS697), "-")</f>
        <v>-</v>
      </c>
      <c r="BO697" s="242">
        <f t="shared" si="258"/>
        <v>0</v>
      </c>
      <c r="BP697" s="242">
        <f t="shared" si="259"/>
        <v>0</v>
      </c>
      <c r="BQ697" s="247" t="str">
        <f t="shared" si="242"/>
        <v>-</v>
      </c>
      <c r="BR697" s="247" t="str">
        <f t="shared" si="243"/>
        <v>-</v>
      </c>
      <c r="BS697" s="247" t="str">
        <f t="shared" si="244"/>
        <v>-</v>
      </c>
      <c r="BT697" s="247" t="str">
        <f t="shared" si="245"/>
        <v>-</v>
      </c>
      <c r="BU697" s="247">
        <f t="shared" si="260"/>
        <v>0</v>
      </c>
      <c r="BV697" s="247" t="str">
        <f t="shared" si="261"/>
        <v>-</v>
      </c>
      <c r="BW697" s="232"/>
      <c r="CF697" s="232"/>
    </row>
    <row r="698" spans="1:84" ht="12.75" customHeight="1" x14ac:dyDescent="0.2">
      <c r="A698" s="240"/>
      <c r="B698" s="228">
        <v>675</v>
      </c>
      <c r="C698" s="137"/>
      <c r="D698" s="65"/>
      <c r="E698" s="241" t="str">
        <f>IF(ISBLANK(D698), "", VLOOKUP(D698, Z!$A$2:$C$4127, 3, FALSE))</f>
        <v/>
      </c>
      <c r="F698" s="138"/>
      <c r="G698" s="120"/>
      <c r="H698" s="120"/>
      <c r="I698" s="120"/>
      <c r="J698" s="120"/>
      <c r="K698" s="139"/>
      <c r="L698" s="168"/>
      <c r="M698" s="139"/>
      <c r="N698" s="139"/>
      <c r="O698" s="242">
        <f t="shared" si="237"/>
        <v>0</v>
      </c>
      <c r="P698" s="139"/>
      <c r="Q698" s="242">
        <f t="shared" si="246"/>
        <v>0</v>
      </c>
      <c r="R698" s="242" t="str">
        <f t="shared" si="247"/>
        <v>-</v>
      </c>
      <c r="S698" s="140"/>
      <c r="T698" s="141"/>
      <c r="U698" s="120"/>
      <c r="V698" s="139"/>
      <c r="W698" s="166"/>
      <c r="X698" s="243">
        <f t="shared" si="248"/>
        <v>0</v>
      </c>
      <c r="Y698" s="140"/>
      <c r="Z698" s="141"/>
      <c r="AA698" s="139"/>
      <c r="AB698" s="120"/>
      <c r="AC698" s="139"/>
      <c r="AD698" s="166"/>
      <c r="AE698" s="243">
        <f t="shared" si="249"/>
        <v>0</v>
      </c>
      <c r="AF698" s="142"/>
      <c r="AG698" s="137"/>
      <c r="AH698" s="65"/>
      <c r="AI698" s="241" t="str">
        <f>IF(ISBLANK(AH698), "", VLOOKUP(AH698, Z!$A$2:$C$4127, 3, FALSE))</f>
        <v/>
      </c>
      <c r="AJ698" s="143"/>
      <c r="AK698" s="244">
        <f t="shared" si="250"/>
        <v>0</v>
      </c>
      <c r="AL698" s="232"/>
      <c r="AM698" s="242">
        <f t="shared" si="251"/>
        <v>0</v>
      </c>
      <c r="AN698" s="228">
        <f>15</f>
        <v>15</v>
      </c>
      <c r="AO698" s="228">
        <v>0.75</v>
      </c>
      <c r="AP698" s="242" t="str">
        <f t="shared" si="252"/>
        <v>-</v>
      </c>
      <c r="AQ698" s="242" t="str">
        <f t="shared" si="253"/>
        <v>-</v>
      </c>
      <c r="AR698" s="245" t="str" cm="1">
        <f t="array" ref="AR698">IF($AM$20="A",
IFERROR(INDEX($BZ$33:$CC$35, $BQ698,), "-"),
IFERROR(INDEX(($BZ$26:$CC$28,$BZ$29:$CC$31), $BQ698, , $BR698), "-"))</f>
        <v>-</v>
      </c>
      <c r="AS698" s="245"/>
      <c r="AT698" s="245"/>
      <c r="AU698" s="245"/>
      <c r="AV698" s="246" t="str" cm="1">
        <f t="array" ref="AV698">IF($AM$20="A",
IFERROR(INDEX($CE$33:$CE$35, $BQ698), "-"),
IFERROR(INDEX(($CE$26:$CE$28, $CE$29:$CE$31), $BQ698, , $BR698), "-"))</f>
        <v>-</v>
      </c>
      <c r="AW698" s="242" t="str">
        <f t="shared" si="254"/>
        <v>-</v>
      </c>
      <c r="AX698" s="242" t="str">
        <f t="shared" si="238"/>
        <v>-</v>
      </c>
      <c r="AY698" s="242" t="str">
        <f t="shared" si="238"/>
        <v>-</v>
      </c>
      <c r="AZ698" s="242" t="str">
        <f t="shared" si="238"/>
        <v>-</v>
      </c>
      <c r="BA698" s="242" t="str">
        <f t="shared" si="255"/>
        <v>-</v>
      </c>
      <c r="BB698" s="242" t="str">
        <f t="shared" si="239"/>
        <v>-</v>
      </c>
      <c r="BC698" s="242" t="str">
        <f t="shared" si="239"/>
        <v>-</v>
      </c>
      <c r="BD698" s="242" t="str">
        <f t="shared" si="239"/>
        <v>-</v>
      </c>
      <c r="BE698" s="242" t="str">
        <f t="shared" si="256"/>
        <v>-</v>
      </c>
      <c r="BF698" s="242" t="str">
        <f t="shared" si="240"/>
        <v>-</v>
      </c>
      <c r="BG698" s="242" t="str">
        <f t="shared" si="240"/>
        <v>-</v>
      </c>
      <c r="BH698" s="242" t="str">
        <f t="shared" si="240"/>
        <v>-</v>
      </c>
      <c r="BI698" s="242" t="str">
        <f t="shared" si="257"/>
        <v>-</v>
      </c>
      <c r="BJ698" s="242" t="str">
        <f t="shared" si="241"/>
        <v>-</v>
      </c>
      <c r="BK698" s="242" t="str">
        <f t="shared" si="241"/>
        <v>-</v>
      </c>
      <c r="BL698" s="242" t="str">
        <f t="shared" si="241"/>
        <v>-</v>
      </c>
      <c r="BM698" s="245" t="str" cm="1">
        <f t="array" ref="BM698">IFERROR(INDEX($CD$38:$CD$41, $BT698), "-")</f>
        <v>-</v>
      </c>
      <c r="BN698" s="242" t="str" cm="1">
        <f t="array" ref="BN698">IFERROR(INDEX($CD$38:$CD$41, $BS698), "-")</f>
        <v>-</v>
      </c>
      <c r="BO698" s="242">
        <f t="shared" si="258"/>
        <v>0</v>
      </c>
      <c r="BP698" s="242">
        <f t="shared" si="259"/>
        <v>0</v>
      </c>
      <c r="BQ698" s="247" t="str">
        <f t="shared" si="242"/>
        <v>-</v>
      </c>
      <c r="BR698" s="247" t="str">
        <f t="shared" si="243"/>
        <v>-</v>
      </c>
      <c r="BS698" s="247" t="str">
        <f t="shared" si="244"/>
        <v>-</v>
      </c>
      <c r="BT698" s="247" t="str">
        <f t="shared" si="245"/>
        <v>-</v>
      </c>
      <c r="BU698" s="247">
        <f t="shared" si="260"/>
        <v>0</v>
      </c>
      <c r="BV698" s="247" t="str">
        <f t="shared" si="261"/>
        <v>-</v>
      </c>
      <c r="BW698" s="232"/>
      <c r="CF698" s="232"/>
    </row>
    <row r="699" spans="1:84" ht="12.75" customHeight="1" x14ac:dyDescent="0.2">
      <c r="A699" s="240"/>
      <c r="B699" s="228">
        <v>676</v>
      </c>
      <c r="C699" s="137"/>
      <c r="D699" s="65"/>
      <c r="E699" s="241" t="str">
        <f>IF(ISBLANK(D699), "", VLOOKUP(D699, Z!$A$2:$C$4127, 3, FALSE))</f>
        <v/>
      </c>
      <c r="F699" s="138"/>
      <c r="G699" s="120"/>
      <c r="H699" s="120"/>
      <c r="I699" s="120"/>
      <c r="J699" s="120"/>
      <c r="K699" s="139"/>
      <c r="L699" s="168"/>
      <c r="M699" s="139"/>
      <c r="N699" s="139"/>
      <c r="O699" s="242">
        <f t="shared" si="237"/>
        <v>0</v>
      </c>
      <c r="P699" s="139"/>
      <c r="Q699" s="242">
        <f t="shared" si="246"/>
        <v>0</v>
      </c>
      <c r="R699" s="242" t="str">
        <f t="shared" si="247"/>
        <v>-</v>
      </c>
      <c r="S699" s="140"/>
      <c r="T699" s="141"/>
      <c r="U699" s="120"/>
      <c r="V699" s="139"/>
      <c r="W699" s="166"/>
      <c r="X699" s="243">
        <f t="shared" si="248"/>
        <v>0</v>
      </c>
      <c r="Y699" s="140"/>
      <c r="Z699" s="141"/>
      <c r="AA699" s="139"/>
      <c r="AB699" s="120"/>
      <c r="AC699" s="139"/>
      <c r="AD699" s="166"/>
      <c r="AE699" s="243">
        <f t="shared" si="249"/>
        <v>0</v>
      </c>
      <c r="AF699" s="142"/>
      <c r="AG699" s="137"/>
      <c r="AH699" s="65"/>
      <c r="AI699" s="241" t="str">
        <f>IF(ISBLANK(AH699), "", VLOOKUP(AH699, Z!$A$2:$C$4127, 3, FALSE))</f>
        <v/>
      </c>
      <c r="AJ699" s="143"/>
      <c r="AK699" s="244">
        <f t="shared" si="250"/>
        <v>0</v>
      </c>
      <c r="AL699" s="232"/>
      <c r="AM699" s="242">
        <f t="shared" si="251"/>
        <v>0</v>
      </c>
      <c r="AN699" s="228">
        <f>15</f>
        <v>15</v>
      </c>
      <c r="AO699" s="228">
        <v>0.75</v>
      </c>
      <c r="AP699" s="242" t="str">
        <f t="shared" si="252"/>
        <v>-</v>
      </c>
      <c r="AQ699" s="242" t="str">
        <f t="shared" si="253"/>
        <v>-</v>
      </c>
      <c r="AR699" s="245" t="str" cm="1">
        <f t="array" ref="AR699">IF($AM$20="A",
IFERROR(INDEX($BZ$33:$CC$35, $BQ699,), "-"),
IFERROR(INDEX(($BZ$26:$CC$28,$BZ$29:$CC$31), $BQ699, , $BR699), "-"))</f>
        <v>-</v>
      </c>
      <c r="AS699" s="245"/>
      <c r="AT699" s="245"/>
      <c r="AU699" s="245"/>
      <c r="AV699" s="246" t="str" cm="1">
        <f t="array" ref="AV699">IF($AM$20="A",
IFERROR(INDEX($CE$33:$CE$35, $BQ699), "-"),
IFERROR(INDEX(($CE$26:$CE$28, $CE$29:$CE$31), $BQ699, , $BR699), "-"))</f>
        <v>-</v>
      </c>
      <c r="AW699" s="242" t="str">
        <f t="shared" si="254"/>
        <v>-</v>
      </c>
      <c r="AX699" s="242" t="str">
        <f t="shared" si="238"/>
        <v>-</v>
      </c>
      <c r="AY699" s="242" t="str">
        <f t="shared" si="238"/>
        <v>-</v>
      </c>
      <c r="AZ699" s="242" t="str">
        <f t="shared" si="238"/>
        <v>-</v>
      </c>
      <c r="BA699" s="242" t="str">
        <f t="shared" si="255"/>
        <v>-</v>
      </c>
      <c r="BB699" s="242" t="str">
        <f t="shared" si="239"/>
        <v>-</v>
      </c>
      <c r="BC699" s="242" t="str">
        <f t="shared" si="239"/>
        <v>-</v>
      </c>
      <c r="BD699" s="242" t="str">
        <f t="shared" si="239"/>
        <v>-</v>
      </c>
      <c r="BE699" s="242" t="str">
        <f t="shared" si="256"/>
        <v>-</v>
      </c>
      <c r="BF699" s="242" t="str">
        <f t="shared" si="240"/>
        <v>-</v>
      </c>
      <c r="BG699" s="242" t="str">
        <f t="shared" si="240"/>
        <v>-</v>
      </c>
      <c r="BH699" s="242" t="str">
        <f t="shared" si="240"/>
        <v>-</v>
      </c>
      <c r="BI699" s="242" t="str">
        <f t="shared" si="257"/>
        <v>-</v>
      </c>
      <c r="BJ699" s="242" t="str">
        <f t="shared" si="241"/>
        <v>-</v>
      </c>
      <c r="BK699" s="242" t="str">
        <f t="shared" si="241"/>
        <v>-</v>
      </c>
      <c r="BL699" s="242" t="str">
        <f t="shared" si="241"/>
        <v>-</v>
      </c>
      <c r="BM699" s="245" t="str" cm="1">
        <f t="array" ref="BM699">IFERROR(INDEX($CD$38:$CD$41, $BT699), "-")</f>
        <v>-</v>
      </c>
      <c r="BN699" s="242" t="str" cm="1">
        <f t="array" ref="BN699">IFERROR(INDEX($CD$38:$CD$41, $BS699), "-")</f>
        <v>-</v>
      </c>
      <c r="BO699" s="242">
        <f t="shared" si="258"/>
        <v>0</v>
      </c>
      <c r="BP699" s="242">
        <f t="shared" si="259"/>
        <v>0</v>
      </c>
      <c r="BQ699" s="247" t="str">
        <f t="shared" si="242"/>
        <v>-</v>
      </c>
      <c r="BR699" s="247" t="str">
        <f t="shared" si="243"/>
        <v>-</v>
      </c>
      <c r="BS699" s="247" t="str">
        <f t="shared" si="244"/>
        <v>-</v>
      </c>
      <c r="BT699" s="247" t="str">
        <f t="shared" si="245"/>
        <v>-</v>
      </c>
      <c r="BU699" s="247">
        <f t="shared" si="260"/>
        <v>0</v>
      </c>
      <c r="BV699" s="247" t="str">
        <f t="shared" si="261"/>
        <v>-</v>
      </c>
      <c r="BW699" s="232"/>
      <c r="CF699" s="232"/>
    </row>
    <row r="700" spans="1:84" ht="12.75" customHeight="1" x14ac:dyDescent="0.2">
      <c r="A700" s="240"/>
      <c r="B700" s="228">
        <v>677</v>
      </c>
      <c r="C700" s="137"/>
      <c r="D700" s="65"/>
      <c r="E700" s="241" t="str">
        <f>IF(ISBLANK(D700), "", VLOOKUP(D700, Z!$A$2:$C$4127, 3, FALSE))</f>
        <v/>
      </c>
      <c r="F700" s="138"/>
      <c r="G700" s="120"/>
      <c r="H700" s="120"/>
      <c r="I700" s="120"/>
      <c r="J700" s="120"/>
      <c r="K700" s="139"/>
      <c r="L700" s="168"/>
      <c r="M700" s="139"/>
      <c r="N700" s="139"/>
      <c r="O700" s="242">
        <f t="shared" si="237"/>
        <v>0</v>
      </c>
      <c r="P700" s="139"/>
      <c r="Q700" s="242">
        <f t="shared" si="246"/>
        <v>0</v>
      </c>
      <c r="R700" s="242" t="str">
        <f t="shared" si="247"/>
        <v>-</v>
      </c>
      <c r="S700" s="140"/>
      <c r="T700" s="141"/>
      <c r="U700" s="120"/>
      <c r="V700" s="139"/>
      <c r="W700" s="166"/>
      <c r="X700" s="243">
        <f t="shared" si="248"/>
        <v>0</v>
      </c>
      <c r="Y700" s="140"/>
      <c r="Z700" s="141"/>
      <c r="AA700" s="139"/>
      <c r="AB700" s="120"/>
      <c r="AC700" s="139"/>
      <c r="AD700" s="166"/>
      <c r="AE700" s="243">
        <f t="shared" si="249"/>
        <v>0</v>
      </c>
      <c r="AF700" s="142"/>
      <c r="AG700" s="137"/>
      <c r="AH700" s="65"/>
      <c r="AI700" s="241" t="str">
        <f>IF(ISBLANK(AH700), "", VLOOKUP(AH700, Z!$A$2:$C$4127, 3, FALSE))</f>
        <v/>
      </c>
      <c r="AJ700" s="143"/>
      <c r="AK700" s="244">
        <f t="shared" si="250"/>
        <v>0</v>
      </c>
      <c r="AL700" s="232"/>
      <c r="AM700" s="242">
        <f t="shared" si="251"/>
        <v>0</v>
      </c>
      <c r="AN700" s="228">
        <f>15</f>
        <v>15</v>
      </c>
      <c r="AO700" s="228">
        <v>0.75</v>
      </c>
      <c r="AP700" s="242" t="str">
        <f t="shared" si="252"/>
        <v>-</v>
      </c>
      <c r="AQ700" s="242" t="str">
        <f t="shared" si="253"/>
        <v>-</v>
      </c>
      <c r="AR700" s="245" t="str" cm="1">
        <f t="array" ref="AR700">IF($AM$20="A",
IFERROR(INDEX($BZ$33:$CC$35, $BQ700,), "-"),
IFERROR(INDEX(($BZ$26:$CC$28,$BZ$29:$CC$31), $BQ700, , $BR700), "-"))</f>
        <v>-</v>
      </c>
      <c r="AS700" s="245"/>
      <c r="AT700" s="245"/>
      <c r="AU700" s="245"/>
      <c r="AV700" s="246" t="str" cm="1">
        <f t="array" ref="AV700">IF($AM$20="A",
IFERROR(INDEX($CE$33:$CE$35, $BQ700), "-"),
IFERROR(INDEX(($CE$26:$CE$28, $CE$29:$CE$31), $BQ700, , $BR700), "-"))</f>
        <v>-</v>
      </c>
      <c r="AW700" s="242" t="str">
        <f t="shared" si="254"/>
        <v>-</v>
      </c>
      <c r="AX700" s="242" t="str">
        <f t="shared" si="238"/>
        <v>-</v>
      </c>
      <c r="AY700" s="242" t="str">
        <f t="shared" si="238"/>
        <v>-</v>
      </c>
      <c r="AZ700" s="242" t="str">
        <f t="shared" si="238"/>
        <v>-</v>
      </c>
      <c r="BA700" s="242" t="str">
        <f t="shared" si="255"/>
        <v>-</v>
      </c>
      <c r="BB700" s="242" t="str">
        <f t="shared" si="239"/>
        <v>-</v>
      </c>
      <c r="BC700" s="242" t="str">
        <f t="shared" si="239"/>
        <v>-</v>
      </c>
      <c r="BD700" s="242" t="str">
        <f t="shared" si="239"/>
        <v>-</v>
      </c>
      <c r="BE700" s="242" t="str">
        <f t="shared" si="256"/>
        <v>-</v>
      </c>
      <c r="BF700" s="242" t="str">
        <f t="shared" si="240"/>
        <v>-</v>
      </c>
      <c r="BG700" s="242" t="str">
        <f t="shared" si="240"/>
        <v>-</v>
      </c>
      <c r="BH700" s="242" t="str">
        <f t="shared" si="240"/>
        <v>-</v>
      </c>
      <c r="BI700" s="242" t="str">
        <f t="shared" si="257"/>
        <v>-</v>
      </c>
      <c r="BJ700" s="242" t="str">
        <f t="shared" si="241"/>
        <v>-</v>
      </c>
      <c r="BK700" s="242" t="str">
        <f t="shared" si="241"/>
        <v>-</v>
      </c>
      <c r="BL700" s="242" t="str">
        <f t="shared" si="241"/>
        <v>-</v>
      </c>
      <c r="BM700" s="245" t="str" cm="1">
        <f t="array" ref="BM700">IFERROR(INDEX($CD$38:$CD$41, $BT700), "-")</f>
        <v>-</v>
      </c>
      <c r="BN700" s="242" t="str" cm="1">
        <f t="array" ref="BN700">IFERROR(INDEX($CD$38:$CD$41, $BS700), "-")</f>
        <v>-</v>
      </c>
      <c r="BO700" s="242">
        <f t="shared" si="258"/>
        <v>0</v>
      </c>
      <c r="BP700" s="242">
        <f t="shared" si="259"/>
        <v>0</v>
      </c>
      <c r="BQ700" s="247" t="str">
        <f t="shared" si="242"/>
        <v>-</v>
      </c>
      <c r="BR700" s="247" t="str">
        <f t="shared" si="243"/>
        <v>-</v>
      </c>
      <c r="BS700" s="247" t="str">
        <f t="shared" si="244"/>
        <v>-</v>
      </c>
      <c r="BT700" s="247" t="str">
        <f t="shared" si="245"/>
        <v>-</v>
      </c>
      <c r="BU700" s="247">
        <f t="shared" si="260"/>
        <v>0</v>
      </c>
      <c r="BV700" s="247" t="str">
        <f t="shared" si="261"/>
        <v>-</v>
      </c>
      <c r="BW700" s="232"/>
      <c r="CF700" s="232"/>
    </row>
    <row r="701" spans="1:84" ht="12.75" customHeight="1" x14ac:dyDescent="0.2">
      <c r="A701" s="240"/>
      <c r="B701" s="228">
        <v>678</v>
      </c>
      <c r="C701" s="137"/>
      <c r="D701" s="65"/>
      <c r="E701" s="241" t="str">
        <f>IF(ISBLANK(D701), "", VLOOKUP(D701, Z!$A$2:$C$4127, 3, FALSE))</f>
        <v/>
      </c>
      <c r="F701" s="138"/>
      <c r="G701" s="120"/>
      <c r="H701" s="120"/>
      <c r="I701" s="120"/>
      <c r="J701" s="120"/>
      <c r="K701" s="139"/>
      <c r="L701" s="168"/>
      <c r="M701" s="139"/>
      <c r="N701" s="139"/>
      <c r="O701" s="242">
        <f t="shared" si="237"/>
        <v>0</v>
      </c>
      <c r="P701" s="139"/>
      <c r="Q701" s="242">
        <f t="shared" si="246"/>
        <v>0</v>
      </c>
      <c r="R701" s="242" t="str">
        <f t="shared" si="247"/>
        <v>-</v>
      </c>
      <c r="S701" s="140"/>
      <c r="T701" s="141"/>
      <c r="U701" s="120"/>
      <c r="V701" s="139"/>
      <c r="W701" s="166"/>
      <c r="X701" s="243">
        <f t="shared" si="248"/>
        <v>0</v>
      </c>
      <c r="Y701" s="140"/>
      <c r="Z701" s="141"/>
      <c r="AA701" s="139"/>
      <c r="AB701" s="120"/>
      <c r="AC701" s="139"/>
      <c r="AD701" s="166"/>
      <c r="AE701" s="243">
        <f t="shared" si="249"/>
        <v>0</v>
      </c>
      <c r="AF701" s="142"/>
      <c r="AG701" s="137"/>
      <c r="AH701" s="65"/>
      <c r="AI701" s="241" t="str">
        <f>IF(ISBLANK(AH701), "", VLOOKUP(AH701, Z!$A$2:$C$4127, 3, FALSE))</f>
        <v/>
      </c>
      <c r="AJ701" s="143"/>
      <c r="AK701" s="244">
        <f t="shared" si="250"/>
        <v>0</v>
      </c>
      <c r="AL701" s="232"/>
      <c r="AM701" s="242">
        <f t="shared" si="251"/>
        <v>0</v>
      </c>
      <c r="AN701" s="228">
        <f>15</f>
        <v>15</v>
      </c>
      <c r="AO701" s="228">
        <v>0.75</v>
      </c>
      <c r="AP701" s="242" t="str">
        <f t="shared" si="252"/>
        <v>-</v>
      </c>
      <c r="AQ701" s="242" t="str">
        <f t="shared" si="253"/>
        <v>-</v>
      </c>
      <c r="AR701" s="245" t="str" cm="1">
        <f t="array" ref="AR701">IF($AM$20="A",
IFERROR(INDEX($BZ$33:$CC$35, $BQ701,), "-"),
IFERROR(INDEX(($BZ$26:$CC$28,$BZ$29:$CC$31), $BQ701, , $BR701), "-"))</f>
        <v>-</v>
      </c>
      <c r="AS701" s="245"/>
      <c r="AT701" s="245"/>
      <c r="AU701" s="245"/>
      <c r="AV701" s="246" t="str" cm="1">
        <f t="array" ref="AV701">IF($AM$20="A",
IFERROR(INDEX($CE$33:$CE$35, $BQ701), "-"),
IFERROR(INDEX(($CE$26:$CE$28, $CE$29:$CE$31), $BQ701, , $BR701), "-"))</f>
        <v>-</v>
      </c>
      <c r="AW701" s="242" t="str">
        <f t="shared" si="254"/>
        <v>-</v>
      </c>
      <c r="AX701" s="242" t="str">
        <f t="shared" si="238"/>
        <v>-</v>
      </c>
      <c r="AY701" s="242" t="str">
        <f t="shared" si="238"/>
        <v>-</v>
      </c>
      <c r="AZ701" s="242" t="str">
        <f t="shared" si="238"/>
        <v>-</v>
      </c>
      <c r="BA701" s="242" t="str">
        <f t="shared" si="255"/>
        <v>-</v>
      </c>
      <c r="BB701" s="242" t="str">
        <f t="shared" si="239"/>
        <v>-</v>
      </c>
      <c r="BC701" s="242" t="str">
        <f t="shared" si="239"/>
        <v>-</v>
      </c>
      <c r="BD701" s="242" t="str">
        <f t="shared" si="239"/>
        <v>-</v>
      </c>
      <c r="BE701" s="242" t="str">
        <f t="shared" si="256"/>
        <v>-</v>
      </c>
      <c r="BF701" s="242" t="str">
        <f t="shared" si="240"/>
        <v>-</v>
      </c>
      <c r="BG701" s="242" t="str">
        <f t="shared" si="240"/>
        <v>-</v>
      </c>
      <c r="BH701" s="242" t="str">
        <f t="shared" si="240"/>
        <v>-</v>
      </c>
      <c r="BI701" s="242" t="str">
        <f t="shared" si="257"/>
        <v>-</v>
      </c>
      <c r="BJ701" s="242" t="str">
        <f t="shared" si="241"/>
        <v>-</v>
      </c>
      <c r="BK701" s="242" t="str">
        <f t="shared" si="241"/>
        <v>-</v>
      </c>
      <c r="BL701" s="242" t="str">
        <f t="shared" si="241"/>
        <v>-</v>
      </c>
      <c r="BM701" s="245" t="str" cm="1">
        <f t="array" ref="BM701">IFERROR(INDEX($CD$38:$CD$41, $BT701), "-")</f>
        <v>-</v>
      </c>
      <c r="BN701" s="242" t="str" cm="1">
        <f t="array" ref="BN701">IFERROR(INDEX($CD$38:$CD$41, $BS701), "-")</f>
        <v>-</v>
      </c>
      <c r="BO701" s="242">
        <f t="shared" si="258"/>
        <v>0</v>
      </c>
      <c r="BP701" s="242">
        <f t="shared" si="259"/>
        <v>0</v>
      </c>
      <c r="BQ701" s="247" t="str">
        <f t="shared" si="242"/>
        <v>-</v>
      </c>
      <c r="BR701" s="247" t="str">
        <f t="shared" si="243"/>
        <v>-</v>
      </c>
      <c r="BS701" s="247" t="str">
        <f t="shared" si="244"/>
        <v>-</v>
      </c>
      <c r="BT701" s="247" t="str">
        <f t="shared" si="245"/>
        <v>-</v>
      </c>
      <c r="BU701" s="247">
        <f t="shared" si="260"/>
        <v>0</v>
      </c>
      <c r="BV701" s="247" t="str">
        <f t="shared" si="261"/>
        <v>-</v>
      </c>
      <c r="BW701" s="232"/>
      <c r="CF701" s="232"/>
    </row>
    <row r="702" spans="1:84" ht="12.75" customHeight="1" x14ac:dyDescent="0.2">
      <c r="A702" s="240"/>
      <c r="B702" s="228">
        <v>679</v>
      </c>
      <c r="C702" s="137"/>
      <c r="D702" s="65"/>
      <c r="E702" s="241" t="str">
        <f>IF(ISBLANK(D702), "", VLOOKUP(D702, Z!$A$2:$C$4127, 3, FALSE))</f>
        <v/>
      </c>
      <c r="F702" s="138"/>
      <c r="G702" s="120"/>
      <c r="H702" s="120"/>
      <c r="I702" s="120"/>
      <c r="J702" s="120"/>
      <c r="K702" s="139"/>
      <c r="L702" s="168"/>
      <c r="M702" s="139"/>
      <c r="N702" s="139"/>
      <c r="O702" s="242">
        <f t="shared" si="237"/>
        <v>0</v>
      </c>
      <c r="P702" s="139"/>
      <c r="Q702" s="242">
        <f t="shared" si="246"/>
        <v>0</v>
      </c>
      <c r="R702" s="242" t="str">
        <f t="shared" si="247"/>
        <v>-</v>
      </c>
      <c r="S702" s="140"/>
      <c r="T702" s="141"/>
      <c r="U702" s="120"/>
      <c r="V702" s="139"/>
      <c r="W702" s="166"/>
      <c r="X702" s="243">
        <f t="shared" si="248"/>
        <v>0</v>
      </c>
      <c r="Y702" s="140"/>
      <c r="Z702" s="141"/>
      <c r="AA702" s="139"/>
      <c r="AB702" s="120"/>
      <c r="AC702" s="139"/>
      <c r="AD702" s="166"/>
      <c r="AE702" s="243">
        <f t="shared" si="249"/>
        <v>0</v>
      </c>
      <c r="AF702" s="142"/>
      <c r="AG702" s="137"/>
      <c r="AH702" s="65"/>
      <c r="AI702" s="241" t="str">
        <f>IF(ISBLANK(AH702), "", VLOOKUP(AH702, Z!$A$2:$C$4127, 3, FALSE))</f>
        <v/>
      </c>
      <c r="AJ702" s="143"/>
      <c r="AK702" s="244">
        <f t="shared" si="250"/>
        <v>0</v>
      </c>
      <c r="AL702" s="232"/>
      <c r="AM702" s="242">
        <f t="shared" si="251"/>
        <v>0</v>
      </c>
      <c r="AN702" s="228">
        <f>15</f>
        <v>15</v>
      </c>
      <c r="AO702" s="228">
        <v>0.75</v>
      </c>
      <c r="AP702" s="242" t="str">
        <f t="shared" si="252"/>
        <v>-</v>
      </c>
      <c r="AQ702" s="242" t="str">
        <f t="shared" si="253"/>
        <v>-</v>
      </c>
      <c r="AR702" s="245" t="str" cm="1">
        <f t="array" ref="AR702">IF($AM$20="A",
IFERROR(INDEX($BZ$33:$CC$35, $BQ702,), "-"),
IFERROR(INDEX(($BZ$26:$CC$28,$BZ$29:$CC$31), $BQ702, , $BR702), "-"))</f>
        <v>-</v>
      </c>
      <c r="AS702" s="245"/>
      <c r="AT702" s="245"/>
      <c r="AU702" s="245"/>
      <c r="AV702" s="246" t="str" cm="1">
        <f t="array" ref="AV702">IF($AM$20="A",
IFERROR(INDEX($CE$33:$CE$35, $BQ702), "-"),
IFERROR(INDEX(($CE$26:$CE$28, $CE$29:$CE$31), $BQ702, , $BR702), "-"))</f>
        <v>-</v>
      </c>
      <c r="AW702" s="242" t="str">
        <f t="shared" si="254"/>
        <v>-</v>
      </c>
      <c r="AX702" s="242" t="str">
        <f t="shared" si="238"/>
        <v>-</v>
      </c>
      <c r="AY702" s="242" t="str">
        <f t="shared" si="238"/>
        <v>-</v>
      </c>
      <c r="AZ702" s="242" t="str">
        <f t="shared" si="238"/>
        <v>-</v>
      </c>
      <c r="BA702" s="242" t="str">
        <f t="shared" si="255"/>
        <v>-</v>
      </c>
      <c r="BB702" s="242" t="str">
        <f t="shared" si="239"/>
        <v>-</v>
      </c>
      <c r="BC702" s="242" t="str">
        <f t="shared" si="239"/>
        <v>-</v>
      </c>
      <c r="BD702" s="242" t="str">
        <f t="shared" si="239"/>
        <v>-</v>
      </c>
      <c r="BE702" s="242" t="str">
        <f t="shared" si="256"/>
        <v>-</v>
      </c>
      <c r="BF702" s="242" t="str">
        <f t="shared" si="240"/>
        <v>-</v>
      </c>
      <c r="BG702" s="242" t="str">
        <f t="shared" si="240"/>
        <v>-</v>
      </c>
      <c r="BH702" s="242" t="str">
        <f t="shared" si="240"/>
        <v>-</v>
      </c>
      <c r="BI702" s="242" t="str">
        <f t="shared" si="257"/>
        <v>-</v>
      </c>
      <c r="BJ702" s="242" t="str">
        <f t="shared" si="241"/>
        <v>-</v>
      </c>
      <c r="BK702" s="242" t="str">
        <f t="shared" si="241"/>
        <v>-</v>
      </c>
      <c r="BL702" s="242" t="str">
        <f t="shared" si="241"/>
        <v>-</v>
      </c>
      <c r="BM702" s="245" t="str" cm="1">
        <f t="array" ref="BM702">IFERROR(INDEX($CD$38:$CD$41, $BT702), "-")</f>
        <v>-</v>
      </c>
      <c r="BN702" s="242" t="str" cm="1">
        <f t="array" ref="BN702">IFERROR(INDEX($CD$38:$CD$41, $BS702), "-")</f>
        <v>-</v>
      </c>
      <c r="BO702" s="242">
        <f t="shared" si="258"/>
        <v>0</v>
      </c>
      <c r="BP702" s="242">
        <f t="shared" si="259"/>
        <v>0</v>
      </c>
      <c r="BQ702" s="247" t="str">
        <f t="shared" si="242"/>
        <v>-</v>
      </c>
      <c r="BR702" s="247" t="str">
        <f t="shared" si="243"/>
        <v>-</v>
      </c>
      <c r="BS702" s="247" t="str">
        <f t="shared" si="244"/>
        <v>-</v>
      </c>
      <c r="BT702" s="247" t="str">
        <f t="shared" si="245"/>
        <v>-</v>
      </c>
      <c r="BU702" s="247">
        <f t="shared" si="260"/>
        <v>0</v>
      </c>
      <c r="BV702" s="247" t="str">
        <f t="shared" si="261"/>
        <v>-</v>
      </c>
      <c r="BW702" s="232"/>
      <c r="CF702" s="232"/>
    </row>
    <row r="703" spans="1:84" ht="12.75" customHeight="1" x14ac:dyDescent="0.2">
      <c r="A703" s="240"/>
      <c r="B703" s="228">
        <v>680</v>
      </c>
      <c r="C703" s="137"/>
      <c r="D703" s="65"/>
      <c r="E703" s="241" t="str">
        <f>IF(ISBLANK(D703), "", VLOOKUP(D703, Z!$A$2:$C$4127, 3, FALSE))</f>
        <v/>
      </c>
      <c r="F703" s="138"/>
      <c r="G703" s="120"/>
      <c r="H703" s="120"/>
      <c r="I703" s="120"/>
      <c r="J703" s="120"/>
      <c r="K703" s="139"/>
      <c r="L703" s="168"/>
      <c r="M703" s="139"/>
      <c r="N703" s="139"/>
      <c r="O703" s="242">
        <f t="shared" si="237"/>
        <v>0</v>
      </c>
      <c r="P703" s="139"/>
      <c r="Q703" s="242">
        <f t="shared" si="246"/>
        <v>0</v>
      </c>
      <c r="R703" s="242" t="str">
        <f t="shared" si="247"/>
        <v>-</v>
      </c>
      <c r="S703" s="140"/>
      <c r="T703" s="141"/>
      <c r="U703" s="120"/>
      <c r="V703" s="139"/>
      <c r="W703" s="166"/>
      <c r="X703" s="243">
        <f t="shared" si="248"/>
        <v>0</v>
      </c>
      <c r="Y703" s="140"/>
      <c r="Z703" s="141"/>
      <c r="AA703" s="139"/>
      <c r="AB703" s="120"/>
      <c r="AC703" s="139"/>
      <c r="AD703" s="166"/>
      <c r="AE703" s="243">
        <f t="shared" si="249"/>
        <v>0</v>
      </c>
      <c r="AF703" s="142"/>
      <c r="AG703" s="137"/>
      <c r="AH703" s="65"/>
      <c r="AI703" s="241" t="str">
        <f>IF(ISBLANK(AH703), "", VLOOKUP(AH703, Z!$A$2:$C$4127, 3, FALSE))</f>
        <v/>
      </c>
      <c r="AJ703" s="143"/>
      <c r="AK703" s="244">
        <f t="shared" si="250"/>
        <v>0</v>
      </c>
      <c r="AL703" s="232"/>
      <c r="AM703" s="242">
        <f t="shared" si="251"/>
        <v>0</v>
      </c>
      <c r="AN703" s="228">
        <f>15</f>
        <v>15</v>
      </c>
      <c r="AO703" s="228">
        <v>0.75</v>
      </c>
      <c r="AP703" s="242" t="str">
        <f t="shared" si="252"/>
        <v>-</v>
      </c>
      <c r="AQ703" s="242" t="str">
        <f t="shared" si="253"/>
        <v>-</v>
      </c>
      <c r="AR703" s="245" t="str" cm="1">
        <f t="array" ref="AR703">IF($AM$20="A",
IFERROR(INDEX($BZ$33:$CC$35, $BQ703,), "-"),
IFERROR(INDEX(($BZ$26:$CC$28,$BZ$29:$CC$31), $BQ703, , $BR703), "-"))</f>
        <v>-</v>
      </c>
      <c r="AS703" s="245"/>
      <c r="AT703" s="245"/>
      <c r="AU703" s="245"/>
      <c r="AV703" s="246" t="str" cm="1">
        <f t="array" ref="AV703">IF($AM$20="A",
IFERROR(INDEX($CE$33:$CE$35, $BQ703), "-"),
IFERROR(INDEX(($CE$26:$CE$28, $CE$29:$CE$31), $BQ703, , $BR703), "-"))</f>
        <v>-</v>
      </c>
      <c r="AW703" s="242" t="str">
        <f t="shared" si="254"/>
        <v>-</v>
      </c>
      <c r="AX703" s="242" t="str">
        <f t="shared" si="238"/>
        <v>-</v>
      </c>
      <c r="AY703" s="242" t="str">
        <f t="shared" si="238"/>
        <v>-</v>
      </c>
      <c r="AZ703" s="242" t="str">
        <f t="shared" si="238"/>
        <v>-</v>
      </c>
      <c r="BA703" s="242" t="str">
        <f t="shared" si="255"/>
        <v>-</v>
      </c>
      <c r="BB703" s="242" t="str">
        <f t="shared" si="239"/>
        <v>-</v>
      </c>
      <c r="BC703" s="242" t="str">
        <f t="shared" si="239"/>
        <v>-</v>
      </c>
      <c r="BD703" s="242" t="str">
        <f t="shared" si="239"/>
        <v>-</v>
      </c>
      <c r="BE703" s="242" t="str">
        <f t="shared" si="256"/>
        <v>-</v>
      </c>
      <c r="BF703" s="242" t="str">
        <f t="shared" si="240"/>
        <v>-</v>
      </c>
      <c r="BG703" s="242" t="str">
        <f t="shared" si="240"/>
        <v>-</v>
      </c>
      <c r="BH703" s="242" t="str">
        <f t="shared" si="240"/>
        <v>-</v>
      </c>
      <c r="BI703" s="242" t="str">
        <f t="shared" si="257"/>
        <v>-</v>
      </c>
      <c r="BJ703" s="242" t="str">
        <f t="shared" si="241"/>
        <v>-</v>
      </c>
      <c r="BK703" s="242" t="str">
        <f t="shared" si="241"/>
        <v>-</v>
      </c>
      <c r="BL703" s="242" t="str">
        <f t="shared" si="241"/>
        <v>-</v>
      </c>
      <c r="BM703" s="245" t="str" cm="1">
        <f t="array" ref="BM703">IFERROR(INDEX($CD$38:$CD$41, $BT703), "-")</f>
        <v>-</v>
      </c>
      <c r="BN703" s="242" t="str" cm="1">
        <f t="array" ref="BN703">IFERROR(INDEX($CD$38:$CD$41, $BS703), "-")</f>
        <v>-</v>
      </c>
      <c r="BO703" s="242">
        <f t="shared" si="258"/>
        <v>0</v>
      </c>
      <c r="BP703" s="242">
        <f t="shared" si="259"/>
        <v>0</v>
      </c>
      <c r="BQ703" s="247" t="str">
        <f t="shared" si="242"/>
        <v>-</v>
      </c>
      <c r="BR703" s="247" t="str">
        <f t="shared" si="243"/>
        <v>-</v>
      </c>
      <c r="BS703" s="247" t="str">
        <f t="shared" si="244"/>
        <v>-</v>
      </c>
      <c r="BT703" s="247" t="str">
        <f t="shared" si="245"/>
        <v>-</v>
      </c>
      <c r="BU703" s="247">
        <f t="shared" si="260"/>
        <v>0</v>
      </c>
      <c r="BV703" s="247" t="str">
        <f t="shared" si="261"/>
        <v>-</v>
      </c>
      <c r="BW703" s="232"/>
      <c r="CF703" s="232"/>
    </row>
    <row r="704" spans="1:84" ht="12.75" customHeight="1" x14ac:dyDescent="0.2">
      <c r="A704" s="240"/>
      <c r="B704" s="228">
        <v>681</v>
      </c>
      <c r="C704" s="137"/>
      <c r="D704" s="65"/>
      <c r="E704" s="241" t="str">
        <f>IF(ISBLANK(D704), "", VLOOKUP(D704, Z!$A$2:$C$4127, 3, FALSE))</f>
        <v/>
      </c>
      <c r="F704" s="138"/>
      <c r="G704" s="120"/>
      <c r="H704" s="120"/>
      <c r="I704" s="120"/>
      <c r="J704" s="120"/>
      <c r="K704" s="139"/>
      <c r="L704" s="168"/>
      <c r="M704" s="139"/>
      <c r="N704" s="139"/>
      <c r="O704" s="242">
        <f t="shared" si="237"/>
        <v>0</v>
      </c>
      <c r="P704" s="139"/>
      <c r="Q704" s="242">
        <f t="shared" si="246"/>
        <v>0</v>
      </c>
      <c r="R704" s="242" t="str">
        <f t="shared" si="247"/>
        <v>-</v>
      </c>
      <c r="S704" s="140"/>
      <c r="T704" s="141"/>
      <c r="U704" s="120"/>
      <c r="V704" s="139"/>
      <c r="W704" s="166"/>
      <c r="X704" s="243">
        <f t="shared" si="248"/>
        <v>0</v>
      </c>
      <c r="Y704" s="140"/>
      <c r="Z704" s="141"/>
      <c r="AA704" s="139"/>
      <c r="AB704" s="120"/>
      <c r="AC704" s="139"/>
      <c r="AD704" s="166"/>
      <c r="AE704" s="243">
        <f t="shared" si="249"/>
        <v>0</v>
      </c>
      <c r="AF704" s="142"/>
      <c r="AG704" s="137"/>
      <c r="AH704" s="65"/>
      <c r="AI704" s="241" t="str">
        <f>IF(ISBLANK(AH704), "", VLOOKUP(AH704, Z!$A$2:$C$4127, 3, FALSE))</f>
        <v/>
      </c>
      <c r="AJ704" s="143"/>
      <c r="AK704" s="244">
        <f t="shared" si="250"/>
        <v>0</v>
      </c>
      <c r="AL704" s="232"/>
      <c r="AM704" s="242">
        <f t="shared" si="251"/>
        <v>0</v>
      </c>
      <c r="AN704" s="228">
        <f>15</f>
        <v>15</v>
      </c>
      <c r="AO704" s="228">
        <v>0.75</v>
      </c>
      <c r="AP704" s="242" t="str">
        <f t="shared" si="252"/>
        <v>-</v>
      </c>
      <c r="AQ704" s="242" t="str">
        <f t="shared" si="253"/>
        <v>-</v>
      </c>
      <c r="AR704" s="245" t="str" cm="1">
        <f t="array" ref="AR704">IF($AM$20="A",
IFERROR(INDEX($BZ$33:$CC$35, $BQ704,), "-"),
IFERROR(INDEX(($BZ$26:$CC$28,$BZ$29:$CC$31), $BQ704, , $BR704), "-"))</f>
        <v>-</v>
      </c>
      <c r="AS704" s="245"/>
      <c r="AT704" s="245"/>
      <c r="AU704" s="245"/>
      <c r="AV704" s="246" t="str" cm="1">
        <f t="array" ref="AV704">IF($AM$20="A",
IFERROR(INDEX($CE$33:$CE$35, $BQ704), "-"),
IFERROR(INDEX(($CE$26:$CE$28, $CE$29:$CE$31), $BQ704, , $BR704), "-"))</f>
        <v>-</v>
      </c>
      <c r="AW704" s="242" t="str">
        <f t="shared" si="254"/>
        <v>-</v>
      </c>
      <c r="AX704" s="242" t="str">
        <f t="shared" si="238"/>
        <v>-</v>
      </c>
      <c r="AY704" s="242" t="str">
        <f t="shared" si="238"/>
        <v>-</v>
      </c>
      <c r="AZ704" s="242" t="str">
        <f t="shared" si="238"/>
        <v>-</v>
      </c>
      <c r="BA704" s="242" t="str">
        <f t="shared" si="255"/>
        <v>-</v>
      </c>
      <c r="BB704" s="242" t="str">
        <f t="shared" si="239"/>
        <v>-</v>
      </c>
      <c r="BC704" s="242" t="str">
        <f t="shared" si="239"/>
        <v>-</v>
      </c>
      <c r="BD704" s="242" t="str">
        <f t="shared" si="239"/>
        <v>-</v>
      </c>
      <c r="BE704" s="242" t="str">
        <f t="shared" si="256"/>
        <v>-</v>
      </c>
      <c r="BF704" s="242" t="str">
        <f t="shared" si="240"/>
        <v>-</v>
      </c>
      <c r="BG704" s="242" t="str">
        <f t="shared" si="240"/>
        <v>-</v>
      </c>
      <c r="BH704" s="242" t="str">
        <f t="shared" si="240"/>
        <v>-</v>
      </c>
      <c r="BI704" s="242" t="str">
        <f t="shared" si="257"/>
        <v>-</v>
      </c>
      <c r="BJ704" s="242" t="str">
        <f t="shared" si="241"/>
        <v>-</v>
      </c>
      <c r="BK704" s="242" t="str">
        <f t="shared" si="241"/>
        <v>-</v>
      </c>
      <c r="BL704" s="242" t="str">
        <f t="shared" si="241"/>
        <v>-</v>
      </c>
      <c r="BM704" s="245" t="str" cm="1">
        <f t="array" ref="BM704">IFERROR(INDEX($CD$38:$CD$41, $BT704), "-")</f>
        <v>-</v>
      </c>
      <c r="BN704" s="242" t="str" cm="1">
        <f t="array" ref="BN704">IFERROR(INDEX($CD$38:$CD$41, $BS704), "-")</f>
        <v>-</v>
      </c>
      <c r="BO704" s="242">
        <f t="shared" si="258"/>
        <v>0</v>
      </c>
      <c r="BP704" s="242">
        <f t="shared" si="259"/>
        <v>0</v>
      </c>
      <c r="BQ704" s="247" t="str">
        <f t="shared" si="242"/>
        <v>-</v>
      </c>
      <c r="BR704" s="247" t="str">
        <f t="shared" si="243"/>
        <v>-</v>
      </c>
      <c r="BS704" s="247" t="str">
        <f t="shared" si="244"/>
        <v>-</v>
      </c>
      <c r="BT704" s="247" t="str">
        <f t="shared" si="245"/>
        <v>-</v>
      </c>
      <c r="BU704" s="247">
        <f t="shared" si="260"/>
        <v>0</v>
      </c>
      <c r="BV704" s="247" t="str">
        <f t="shared" si="261"/>
        <v>-</v>
      </c>
      <c r="BW704" s="232"/>
      <c r="CF704" s="232"/>
    </row>
    <row r="705" spans="1:84" ht="12.75" customHeight="1" x14ac:dyDescent="0.2">
      <c r="A705" s="240"/>
      <c r="B705" s="228">
        <v>682</v>
      </c>
      <c r="C705" s="137"/>
      <c r="D705" s="65"/>
      <c r="E705" s="241" t="str">
        <f>IF(ISBLANK(D705), "", VLOOKUP(D705, Z!$A$2:$C$4127, 3, FALSE))</f>
        <v/>
      </c>
      <c r="F705" s="138"/>
      <c r="G705" s="120"/>
      <c r="H705" s="120"/>
      <c r="I705" s="120"/>
      <c r="J705" s="120"/>
      <c r="K705" s="139"/>
      <c r="L705" s="168"/>
      <c r="M705" s="139"/>
      <c r="N705" s="139"/>
      <c r="O705" s="242">
        <f t="shared" si="237"/>
        <v>0</v>
      </c>
      <c r="P705" s="139"/>
      <c r="Q705" s="242">
        <f t="shared" si="246"/>
        <v>0</v>
      </c>
      <c r="R705" s="242" t="str">
        <f t="shared" si="247"/>
        <v>-</v>
      </c>
      <c r="S705" s="140"/>
      <c r="T705" s="141"/>
      <c r="U705" s="120"/>
      <c r="V705" s="139"/>
      <c r="W705" s="166"/>
      <c r="X705" s="243">
        <f t="shared" si="248"/>
        <v>0</v>
      </c>
      <c r="Y705" s="140"/>
      <c r="Z705" s="141"/>
      <c r="AA705" s="139"/>
      <c r="AB705" s="120"/>
      <c r="AC705" s="139"/>
      <c r="AD705" s="166"/>
      <c r="AE705" s="243">
        <f t="shared" si="249"/>
        <v>0</v>
      </c>
      <c r="AF705" s="142"/>
      <c r="AG705" s="137"/>
      <c r="AH705" s="65"/>
      <c r="AI705" s="241" t="str">
        <f>IF(ISBLANK(AH705), "", VLOOKUP(AH705, Z!$A$2:$C$4127, 3, FALSE))</f>
        <v/>
      </c>
      <c r="AJ705" s="143"/>
      <c r="AK705" s="244">
        <f t="shared" si="250"/>
        <v>0</v>
      </c>
      <c r="AL705" s="232"/>
      <c r="AM705" s="242">
        <f t="shared" si="251"/>
        <v>0</v>
      </c>
      <c r="AN705" s="228">
        <f>15</f>
        <v>15</v>
      </c>
      <c r="AO705" s="228">
        <v>0.75</v>
      </c>
      <c r="AP705" s="242" t="str">
        <f t="shared" si="252"/>
        <v>-</v>
      </c>
      <c r="AQ705" s="242" t="str">
        <f t="shared" si="253"/>
        <v>-</v>
      </c>
      <c r="AR705" s="245" t="str" cm="1">
        <f t="array" ref="AR705">IF($AM$20="A",
IFERROR(INDEX($BZ$33:$CC$35, $BQ705,), "-"),
IFERROR(INDEX(($BZ$26:$CC$28,$BZ$29:$CC$31), $BQ705, , $BR705), "-"))</f>
        <v>-</v>
      </c>
      <c r="AS705" s="245"/>
      <c r="AT705" s="245"/>
      <c r="AU705" s="245"/>
      <c r="AV705" s="246" t="str" cm="1">
        <f t="array" ref="AV705">IF($AM$20="A",
IFERROR(INDEX($CE$33:$CE$35, $BQ705), "-"),
IFERROR(INDEX(($CE$26:$CE$28, $CE$29:$CE$31), $BQ705, , $BR705), "-"))</f>
        <v>-</v>
      </c>
      <c r="AW705" s="242" t="str">
        <f t="shared" si="254"/>
        <v>-</v>
      </c>
      <c r="AX705" s="242" t="str">
        <f t="shared" si="238"/>
        <v>-</v>
      </c>
      <c r="AY705" s="242" t="str">
        <f t="shared" si="238"/>
        <v>-</v>
      </c>
      <c r="AZ705" s="242" t="str">
        <f t="shared" si="238"/>
        <v>-</v>
      </c>
      <c r="BA705" s="242" t="str">
        <f t="shared" si="255"/>
        <v>-</v>
      </c>
      <c r="BB705" s="242" t="str">
        <f t="shared" si="239"/>
        <v>-</v>
      </c>
      <c r="BC705" s="242" t="str">
        <f t="shared" si="239"/>
        <v>-</v>
      </c>
      <c r="BD705" s="242" t="str">
        <f t="shared" si="239"/>
        <v>-</v>
      </c>
      <c r="BE705" s="242" t="str">
        <f t="shared" si="256"/>
        <v>-</v>
      </c>
      <c r="BF705" s="242" t="str">
        <f t="shared" si="240"/>
        <v>-</v>
      </c>
      <c r="BG705" s="242" t="str">
        <f t="shared" si="240"/>
        <v>-</v>
      </c>
      <c r="BH705" s="242" t="str">
        <f t="shared" si="240"/>
        <v>-</v>
      </c>
      <c r="BI705" s="242" t="str">
        <f t="shared" si="257"/>
        <v>-</v>
      </c>
      <c r="BJ705" s="242" t="str">
        <f t="shared" si="241"/>
        <v>-</v>
      </c>
      <c r="BK705" s="242" t="str">
        <f t="shared" si="241"/>
        <v>-</v>
      </c>
      <c r="BL705" s="242" t="str">
        <f t="shared" si="241"/>
        <v>-</v>
      </c>
      <c r="BM705" s="245" t="str" cm="1">
        <f t="array" ref="BM705">IFERROR(INDEX($CD$38:$CD$41, $BT705), "-")</f>
        <v>-</v>
      </c>
      <c r="BN705" s="242" t="str" cm="1">
        <f t="array" ref="BN705">IFERROR(INDEX($CD$38:$CD$41, $BS705), "-")</f>
        <v>-</v>
      </c>
      <c r="BO705" s="242">
        <f t="shared" si="258"/>
        <v>0</v>
      </c>
      <c r="BP705" s="242">
        <f t="shared" si="259"/>
        <v>0</v>
      </c>
      <c r="BQ705" s="247" t="str">
        <f t="shared" si="242"/>
        <v>-</v>
      </c>
      <c r="BR705" s="247" t="str">
        <f t="shared" si="243"/>
        <v>-</v>
      </c>
      <c r="BS705" s="247" t="str">
        <f t="shared" si="244"/>
        <v>-</v>
      </c>
      <c r="BT705" s="247" t="str">
        <f t="shared" si="245"/>
        <v>-</v>
      </c>
      <c r="BU705" s="247">
        <f t="shared" si="260"/>
        <v>0</v>
      </c>
      <c r="BV705" s="247" t="str">
        <f t="shared" si="261"/>
        <v>-</v>
      </c>
      <c r="BW705" s="232"/>
      <c r="CF705" s="232"/>
    </row>
    <row r="706" spans="1:84" ht="12.75" customHeight="1" x14ac:dyDescent="0.2">
      <c r="A706" s="240"/>
      <c r="B706" s="228">
        <v>683</v>
      </c>
      <c r="C706" s="137"/>
      <c r="D706" s="65"/>
      <c r="E706" s="241" t="str">
        <f>IF(ISBLANK(D706), "", VLOOKUP(D706, Z!$A$2:$C$4127, 3, FALSE))</f>
        <v/>
      </c>
      <c r="F706" s="138"/>
      <c r="G706" s="120"/>
      <c r="H706" s="120"/>
      <c r="I706" s="120"/>
      <c r="J706" s="120"/>
      <c r="K706" s="139"/>
      <c r="L706" s="168"/>
      <c r="M706" s="139"/>
      <c r="N706" s="139"/>
      <c r="O706" s="242">
        <f t="shared" si="237"/>
        <v>0</v>
      </c>
      <c r="P706" s="139"/>
      <c r="Q706" s="242">
        <f t="shared" si="246"/>
        <v>0</v>
      </c>
      <c r="R706" s="242" t="str">
        <f t="shared" si="247"/>
        <v>-</v>
      </c>
      <c r="S706" s="140"/>
      <c r="T706" s="141"/>
      <c r="U706" s="120"/>
      <c r="V706" s="139"/>
      <c r="W706" s="166"/>
      <c r="X706" s="243">
        <f t="shared" si="248"/>
        <v>0</v>
      </c>
      <c r="Y706" s="140"/>
      <c r="Z706" s="141"/>
      <c r="AA706" s="139"/>
      <c r="AB706" s="120"/>
      <c r="AC706" s="139"/>
      <c r="AD706" s="166"/>
      <c r="AE706" s="243">
        <f t="shared" si="249"/>
        <v>0</v>
      </c>
      <c r="AF706" s="142"/>
      <c r="AG706" s="137"/>
      <c r="AH706" s="65"/>
      <c r="AI706" s="241" t="str">
        <f>IF(ISBLANK(AH706), "", VLOOKUP(AH706, Z!$A$2:$C$4127, 3, FALSE))</f>
        <v/>
      </c>
      <c r="AJ706" s="143"/>
      <c r="AK706" s="244">
        <f t="shared" si="250"/>
        <v>0</v>
      </c>
      <c r="AL706" s="232"/>
      <c r="AM706" s="242">
        <f t="shared" si="251"/>
        <v>0</v>
      </c>
      <c r="AN706" s="228">
        <f>15</f>
        <v>15</v>
      </c>
      <c r="AO706" s="228">
        <v>0.75</v>
      </c>
      <c r="AP706" s="242" t="str">
        <f t="shared" si="252"/>
        <v>-</v>
      </c>
      <c r="AQ706" s="242" t="str">
        <f t="shared" si="253"/>
        <v>-</v>
      </c>
      <c r="AR706" s="245" t="str" cm="1">
        <f t="array" ref="AR706">IF($AM$20="A",
IFERROR(INDEX($BZ$33:$CC$35, $BQ706,), "-"),
IFERROR(INDEX(($BZ$26:$CC$28,$BZ$29:$CC$31), $BQ706, , $BR706), "-"))</f>
        <v>-</v>
      </c>
      <c r="AS706" s="245"/>
      <c r="AT706" s="245"/>
      <c r="AU706" s="245"/>
      <c r="AV706" s="246" t="str" cm="1">
        <f t="array" ref="AV706">IF($AM$20="A",
IFERROR(INDEX($CE$33:$CE$35, $BQ706), "-"),
IFERROR(INDEX(($CE$26:$CE$28, $CE$29:$CE$31), $BQ706, , $BR706), "-"))</f>
        <v>-</v>
      </c>
      <c r="AW706" s="242" t="str">
        <f t="shared" si="254"/>
        <v>-</v>
      </c>
      <c r="AX706" s="242" t="str">
        <f t="shared" si="238"/>
        <v>-</v>
      </c>
      <c r="AY706" s="242" t="str">
        <f t="shared" si="238"/>
        <v>-</v>
      </c>
      <c r="AZ706" s="242" t="str">
        <f t="shared" si="238"/>
        <v>-</v>
      </c>
      <c r="BA706" s="242" t="str">
        <f t="shared" si="255"/>
        <v>-</v>
      </c>
      <c r="BB706" s="242" t="str">
        <f t="shared" si="239"/>
        <v>-</v>
      </c>
      <c r="BC706" s="242" t="str">
        <f t="shared" si="239"/>
        <v>-</v>
      </c>
      <c r="BD706" s="242" t="str">
        <f t="shared" si="239"/>
        <v>-</v>
      </c>
      <c r="BE706" s="242" t="str">
        <f t="shared" si="256"/>
        <v>-</v>
      </c>
      <c r="BF706" s="242" t="str">
        <f t="shared" si="240"/>
        <v>-</v>
      </c>
      <c r="BG706" s="242" t="str">
        <f t="shared" si="240"/>
        <v>-</v>
      </c>
      <c r="BH706" s="242" t="str">
        <f t="shared" si="240"/>
        <v>-</v>
      </c>
      <c r="BI706" s="242" t="str">
        <f t="shared" si="257"/>
        <v>-</v>
      </c>
      <c r="BJ706" s="242" t="str">
        <f t="shared" si="241"/>
        <v>-</v>
      </c>
      <c r="BK706" s="242" t="str">
        <f t="shared" si="241"/>
        <v>-</v>
      </c>
      <c r="BL706" s="242" t="str">
        <f t="shared" si="241"/>
        <v>-</v>
      </c>
      <c r="BM706" s="245" t="str" cm="1">
        <f t="array" ref="BM706">IFERROR(INDEX($CD$38:$CD$41, $BT706), "-")</f>
        <v>-</v>
      </c>
      <c r="BN706" s="242" t="str" cm="1">
        <f t="array" ref="BN706">IFERROR(INDEX($CD$38:$CD$41, $BS706), "-")</f>
        <v>-</v>
      </c>
      <c r="BO706" s="242">
        <f t="shared" si="258"/>
        <v>0</v>
      </c>
      <c r="BP706" s="242">
        <f t="shared" si="259"/>
        <v>0</v>
      </c>
      <c r="BQ706" s="247" t="str">
        <f t="shared" si="242"/>
        <v>-</v>
      </c>
      <c r="BR706" s="247" t="str">
        <f t="shared" si="243"/>
        <v>-</v>
      </c>
      <c r="BS706" s="247" t="str">
        <f t="shared" si="244"/>
        <v>-</v>
      </c>
      <c r="BT706" s="247" t="str">
        <f t="shared" si="245"/>
        <v>-</v>
      </c>
      <c r="BU706" s="247">
        <f t="shared" si="260"/>
        <v>0</v>
      </c>
      <c r="BV706" s="247" t="str">
        <f t="shared" si="261"/>
        <v>-</v>
      </c>
      <c r="BW706" s="232"/>
      <c r="CF706" s="232"/>
    </row>
    <row r="707" spans="1:84" ht="12.75" customHeight="1" x14ac:dyDescent="0.2">
      <c r="A707" s="240"/>
      <c r="B707" s="228">
        <v>684</v>
      </c>
      <c r="C707" s="137"/>
      <c r="D707" s="65"/>
      <c r="E707" s="241" t="str">
        <f>IF(ISBLANK(D707), "", VLOOKUP(D707, Z!$A$2:$C$4127, 3, FALSE))</f>
        <v/>
      </c>
      <c r="F707" s="138"/>
      <c r="G707" s="120"/>
      <c r="H707" s="120"/>
      <c r="I707" s="120"/>
      <c r="J707" s="120"/>
      <c r="K707" s="139"/>
      <c r="L707" s="168"/>
      <c r="M707" s="139"/>
      <c r="N707" s="139"/>
      <c r="O707" s="242">
        <f t="shared" si="237"/>
        <v>0</v>
      </c>
      <c r="P707" s="139"/>
      <c r="Q707" s="242">
        <f t="shared" si="246"/>
        <v>0</v>
      </c>
      <c r="R707" s="242" t="str">
        <f t="shared" si="247"/>
        <v>-</v>
      </c>
      <c r="S707" s="140"/>
      <c r="T707" s="141"/>
      <c r="U707" s="120"/>
      <c r="V707" s="139"/>
      <c r="W707" s="166"/>
      <c r="X707" s="243">
        <f t="shared" si="248"/>
        <v>0</v>
      </c>
      <c r="Y707" s="140"/>
      <c r="Z707" s="141"/>
      <c r="AA707" s="139"/>
      <c r="AB707" s="120"/>
      <c r="AC707" s="139"/>
      <c r="AD707" s="166"/>
      <c r="AE707" s="243">
        <f t="shared" si="249"/>
        <v>0</v>
      </c>
      <c r="AF707" s="142"/>
      <c r="AG707" s="137"/>
      <c r="AH707" s="65"/>
      <c r="AI707" s="241" t="str">
        <f>IF(ISBLANK(AH707), "", VLOOKUP(AH707, Z!$A$2:$C$4127, 3, FALSE))</f>
        <v/>
      </c>
      <c r="AJ707" s="143"/>
      <c r="AK707" s="244">
        <f t="shared" si="250"/>
        <v>0</v>
      </c>
      <c r="AL707" s="232"/>
      <c r="AM707" s="242">
        <f t="shared" si="251"/>
        <v>0</v>
      </c>
      <c r="AN707" s="228">
        <f>15</f>
        <v>15</v>
      </c>
      <c r="AO707" s="228">
        <v>0.75</v>
      </c>
      <c r="AP707" s="242" t="str">
        <f t="shared" si="252"/>
        <v>-</v>
      </c>
      <c r="AQ707" s="242" t="str">
        <f t="shared" si="253"/>
        <v>-</v>
      </c>
      <c r="AR707" s="245" t="str" cm="1">
        <f t="array" ref="AR707">IF($AM$20="A",
IFERROR(INDEX($BZ$33:$CC$35, $BQ707,), "-"),
IFERROR(INDEX(($BZ$26:$CC$28,$BZ$29:$CC$31), $BQ707, , $BR707), "-"))</f>
        <v>-</v>
      </c>
      <c r="AS707" s="245"/>
      <c r="AT707" s="245"/>
      <c r="AU707" s="245"/>
      <c r="AV707" s="246" t="str" cm="1">
        <f t="array" ref="AV707">IF($AM$20="A",
IFERROR(INDEX($CE$33:$CE$35, $BQ707), "-"),
IFERROR(INDEX(($CE$26:$CE$28, $CE$29:$CE$31), $BQ707, , $BR707), "-"))</f>
        <v>-</v>
      </c>
      <c r="AW707" s="242" t="str">
        <f t="shared" si="254"/>
        <v>-</v>
      </c>
      <c r="AX707" s="242" t="str">
        <f t="shared" si="238"/>
        <v>-</v>
      </c>
      <c r="AY707" s="242" t="str">
        <f t="shared" si="238"/>
        <v>-</v>
      </c>
      <c r="AZ707" s="242" t="str">
        <f t="shared" si="238"/>
        <v>-</v>
      </c>
      <c r="BA707" s="242" t="str">
        <f t="shared" si="255"/>
        <v>-</v>
      </c>
      <c r="BB707" s="242" t="str">
        <f t="shared" si="239"/>
        <v>-</v>
      </c>
      <c r="BC707" s="242" t="str">
        <f t="shared" si="239"/>
        <v>-</v>
      </c>
      <c r="BD707" s="242" t="str">
        <f t="shared" si="239"/>
        <v>-</v>
      </c>
      <c r="BE707" s="242" t="str">
        <f t="shared" si="256"/>
        <v>-</v>
      </c>
      <c r="BF707" s="242" t="str">
        <f t="shared" si="240"/>
        <v>-</v>
      </c>
      <c r="BG707" s="242" t="str">
        <f t="shared" si="240"/>
        <v>-</v>
      </c>
      <c r="BH707" s="242" t="str">
        <f t="shared" si="240"/>
        <v>-</v>
      </c>
      <c r="BI707" s="242" t="str">
        <f t="shared" si="257"/>
        <v>-</v>
      </c>
      <c r="BJ707" s="242" t="str">
        <f t="shared" si="241"/>
        <v>-</v>
      </c>
      <c r="BK707" s="242" t="str">
        <f t="shared" si="241"/>
        <v>-</v>
      </c>
      <c r="BL707" s="242" t="str">
        <f t="shared" si="241"/>
        <v>-</v>
      </c>
      <c r="BM707" s="245" t="str" cm="1">
        <f t="array" ref="BM707">IFERROR(INDEX($CD$38:$CD$41, $BT707), "-")</f>
        <v>-</v>
      </c>
      <c r="BN707" s="242" t="str" cm="1">
        <f t="array" ref="BN707">IFERROR(INDEX($CD$38:$CD$41, $BS707), "-")</f>
        <v>-</v>
      </c>
      <c r="BO707" s="242">
        <f t="shared" si="258"/>
        <v>0</v>
      </c>
      <c r="BP707" s="242">
        <f t="shared" si="259"/>
        <v>0</v>
      </c>
      <c r="BQ707" s="247" t="str">
        <f t="shared" si="242"/>
        <v>-</v>
      </c>
      <c r="BR707" s="247" t="str">
        <f t="shared" si="243"/>
        <v>-</v>
      </c>
      <c r="BS707" s="247" t="str">
        <f t="shared" si="244"/>
        <v>-</v>
      </c>
      <c r="BT707" s="247" t="str">
        <f t="shared" si="245"/>
        <v>-</v>
      </c>
      <c r="BU707" s="247">
        <f t="shared" si="260"/>
        <v>0</v>
      </c>
      <c r="BV707" s="247" t="str">
        <f t="shared" si="261"/>
        <v>-</v>
      </c>
      <c r="BW707" s="232"/>
      <c r="CF707" s="232"/>
    </row>
    <row r="708" spans="1:84" ht="12.75" customHeight="1" x14ac:dyDescent="0.2">
      <c r="A708" s="240"/>
      <c r="B708" s="228">
        <v>685</v>
      </c>
      <c r="C708" s="137"/>
      <c r="D708" s="65"/>
      <c r="E708" s="241" t="str">
        <f>IF(ISBLANK(D708), "", VLOOKUP(D708, Z!$A$2:$C$4127, 3, FALSE))</f>
        <v/>
      </c>
      <c r="F708" s="138"/>
      <c r="G708" s="120"/>
      <c r="H708" s="120"/>
      <c r="I708" s="120"/>
      <c r="J708" s="120"/>
      <c r="K708" s="139"/>
      <c r="L708" s="168"/>
      <c r="M708" s="139"/>
      <c r="N708" s="139"/>
      <c r="O708" s="242">
        <f t="shared" si="237"/>
        <v>0</v>
      </c>
      <c r="P708" s="139"/>
      <c r="Q708" s="242">
        <f t="shared" si="246"/>
        <v>0</v>
      </c>
      <c r="R708" s="242" t="str">
        <f t="shared" si="247"/>
        <v>-</v>
      </c>
      <c r="S708" s="140"/>
      <c r="T708" s="141"/>
      <c r="U708" s="120"/>
      <c r="V708" s="139"/>
      <c r="W708" s="166"/>
      <c r="X708" s="243">
        <f t="shared" si="248"/>
        <v>0</v>
      </c>
      <c r="Y708" s="140"/>
      <c r="Z708" s="141"/>
      <c r="AA708" s="139"/>
      <c r="AB708" s="120"/>
      <c r="AC708" s="139"/>
      <c r="AD708" s="166"/>
      <c r="AE708" s="243">
        <f t="shared" si="249"/>
        <v>0</v>
      </c>
      <c r="AF708" s="142"/>
      <c r="AG708" s="137"/>
      <c r="AH708" s="65"/>
      <c r="AI708" s="241" t="str">
        <f>IF(ISBLANK(AH708), "", VLOOKUP(AH708, Z!$A$2:$C$4127, 3, FALSE))</f>
        <v/>
      </c>
      <c r="AJ708" s="143"/>
      <c r="AK708" s="244">
        <f t="shared" si="250"/>
        <v>0</v>
      </c>
      <c r="AL708" s="232"/>
      <c r="AM708" s="242">
        <f t="shared" si="251"/>
        <v>0</v>
      </c>
      <c r="AN708" s="228">
        <f>15</f>
        <v>15</v>
      </c>
      <c r="AO708" s="228">
        <v>0.75</v>
      </c>
      <c r="AP708" s="242" t="str">
        <f t="shared" si="252"/>
        <v>-</v>
      </c>
      <c r="AQ708" s="242" t="str">
        <f t="shared" si="253"/>
        <v>-</v>
      </c>
      <c r="AR708" s="245" t="str" cm="1">
        <f t="array" ref="AR708">IF($AM$20="A",
IFERROR(INDEX($BZ$33:$CC$35, $BQ708,), "-"),
IFERROR(INDEX(($BZ$26:$CC$28,$BZ$29:$CC$31), $BQ708, , $BR708), "-"))</f>
        <v>-</v>
      </c>
      <c r="AS708" s="245"/>
      <c r="AT708" s="245"/>
      <c r="AU708" s="245"/>
      <c r="AV708" s="246" t="str" cm="1">
        <f t="array" ref="AV708">IF($AM$20="A",
IFERROR(INDEX($CE$33:$CE$35, $BQ708), "-"),
IFERROR(INDEX(($CE$26:$CE$28, $CE$29:$CE$31), $BQ708, , $BR708), "-"))</f>
        <v>-</v>
      </c>
      <c r="AW708" s="242" t="str">
        <f t="shared" si="254"/>
        <v>-</v>
      </c>
      <c r="AX708" s="242" t="str">
        <f t="shared" si="238"/>
        <v>-</v>
      </c>
      <c r="AY708" s="242" t="str">
        <f t="shared" si="238"/>
        <v>-</v>
      </c>
      <c r="AZ708" s="242" t="str">
        <f t="shared" si="238"/>
        <v>-</v>
      </c>
      <c r="BA708" s="242" t="str">
        <f t="shared" si="255"/>
        <v>-</v>
      </c>
      <c r="BB708" s="242" t="str">
        <f t="shared" si="239"/>
        <v>-</v>
      </c>
      <c r="BC708" s="242" t="str">
        <f t="shared" si="239"/>
        <v>-</v>
      </c>
      <c r="BD708" s="242" t="str">
        <f t="shared" si="239"/>
        <v>-</v>
      </c>
      <c r="BE708" s="242" t="str">
        <f t="shared" si="256"/>
        <v>-</v>
      </c>
      <c r="BF708" s="242" t="str">
        <f t="shared" si="240"/>
        <v>-</v>
      </c>
      <c r="BG708" s="242" t="str">
        <f t="shared" si="240"/>
        <v>-</v>
      </c>
      <c r="BH708" s="242" t="str">
        <f t="shared" si="240"/>
        <v>-</v>
      </c>
      <c r="BI708" s="242" t="str">
        <f t="shared" si="257"/>
        <v>-</v>
      </c>
      <c r="BJ708" s="242" t="str">
        <f t="shared" si="241"/>
        <v>-</v>
      </c>
      <c r="BK708" s="242" t="str">
        <f t="shared" si="241"/>
        <v>-</v>
      </c>
      <c r="BL708" s="242" t="str">
        <f t="shared" si="241"/>
        <v>-</v>
      </c>
      <c r="BM708" s="245" t="str" cm="1">
        <f t="array" ref="BM708">IFERROR(INDEX($CD$38:$CD$41, $BT708), "-")</f>
        <v>-</v>
      </c>
      <c r="BN708" s="242" t="str" cm="1">
        <f t="array" ref="BN708">IFERROR(INDEX($CD$38:$CD$41, $BS708), "-")</f>
        <v>-</v>
      </c>
      <c r="BO708" s="242">
        <f t="shared" si="258"/>
        <v>0</v>
      </c>
      <c r="BP708" s="242">
        <f t="shared" si="259"/>
        <v>0</v>
      </c>
      <c r="BQ708" s="247" t="str">
        <f t="shared" si="242"/>
        <v>-</v>
      </c>
      <c r="BR708" s="247" t="str">
        <f t="shared" si="243"/>
        <v>-</v>
      </c>
      <c r="BS708" s="247" t="str">
        <f t="shared" si="244"/>
        <v>-</v>
      </c>
      <c r="BT708" s="247" t="str">
        <f t="shared" si="245"/>
        <v>-</v>
      </c>
      <c r="BU708" s="247">
        <f t="shared" si="260"/>
        <v>0</v>
      </c>
      <c r="BV708" s="247" t="str">
        <f t="shared" si="261"/>
        <v>-</v>
      </c>
      <c r="BW708" s="232"/>
      <c r="CF708" s="232"/>
    </row>
    <row r="709" spans="1:84" ht="12.75" customHeight="1" x14ac:dyDescent="0.2">
      <c r="A709" s="240"/>
      <c r="B709" s="228">
        <v>686</v>
      </c>
      <c r="C709" s="137"/>
      <c r="D709" s="65"/>
      <c r="E709" s="241" t="str">
        <f>IF(ISBLANK(D709), "", VLOOKUP(D709, Z!$A$2:$C$4127, 3, FALSE))</f>
        <v/>
      </c>
      <c r="F709" s="138"/>
      <c r="G709" s="120"/>
      <c r="H709" s="120"/>
      <c r="I709" s="120"/>
      <c r="J709" s="120"/>
      <c r="K709" s="139"/>
      <c r="L709" s="168"/>
      <c r="M709" s="139"/>
      <c r="N709" s="139"/>
      <c r="O709" s="242">
        <f t="shared" si="237"/>
        <v>0</v>
      </c>
      <c r="P709" s="139"/>
      <c r="Q709" s="242">
        <f t="shared" si="246"/>
        <v>0</v>
      </c>
      <c r="R709" s="242" t="str">
        <f t="shared" si="247"/>
        <v>-</v>
      </c>
      <c r="S709" s="140"/>
      <c r="T709" s="141"/>
      <c r="U709" s="120"/>
      <c r="V709" s="139"/>
      <c r="W709" s="166"/>
      <c r="X709" s="243">
        <f t="shared" si="248"/>
        <v>0</v>
      </c>
      <c r="Y709" s="140"/>
      <c r="Z709" s="141"/>
      <c r="AA709" s="139"/>
      <c r="AB709" s="120"/>
      <c r="AC709" s="139"/>
      <c r="AD709" s="166"/>
      <c r="AE709" s="243">
        <f t="shared" si="249"/>
        <v>0</v>
      </c>
      <c r="AF709" s="142"/>
      <c r="AG709" s="137"/>
      <c r="AH709" s="65"/>
      <c r="AI709" s="241" t="str">
        <f>IF(ISBLANK(AH709), "", VLOOKUP(AH709, Z!$A$2:$C$4127, 3, FALSE))</f>
        <v/>
      </c>
      <c r="AJ709" s="143"/>
      <c r="AK709" s="244">
        <f t="shared" si="250"/>
        <v>0</v>
      </c>
      <c r="AL709" s="232"/>
      <c r="AM709" s="242">
        <f t="shared" si="251"/>
        <v>0</v>
      </c>
      <c r="AN709" s="228">
        <f>15</f>
        <v>15</v>
      </c>
      <c r="AO709" s="228">
        <v>0.75</v>
      </c>
      <c r="AP709" s="242" t="str">
        <f t="shared" si="252"/>
        <v>-</v>
      </c>
      <c r="AQ709" s="242" t="str">
        <f t="shared" si="253"/>
        <v>-</v>
      </c>
      <c r="AR709" s="245" t="str" cm="1">
        <f t="array" ref="AR709">IF($AM$20="A",
IFERROR(INDEX($BZ$33:$CC$35, $BQ709,), "-"),
IFERROR(INDEX(($BZ$26:$CC$28,$BZ$29:$CC$31), $BQ709, , $BR709), "-"))</f>
        <v>-</v>
      </c>
      <c r="AS709" s="245"/>
      <c r="AT709" s="245"/>
      <c r="AU709" s="245"/>
      <c r="AV709" s="246" t="str" cm="1">
        <f t="array" ref="AV709">IF($AM$20="A",
IFERROR(INDEX($CE$33:$CE$35, $BQ709), "-"),
IFERROR(INDEX(($CE$26:$CE$28, $CE$29:$CE$31), $BQ709, , $BR709), "-"))</f>
        <v>-</v>
      </c>
      <c r="AW709" s="242" t="str">
        <f t="shared" si="254"/>
        <v>-</v>
      </c>
      <c r="AX709" s="242" t="str">
        <f t="shared" si="238"/>
        <v>-</v>
      </c>
      <c r="AY709" s="242" t="str">
        <f t="shared" si="238"/>
        <v>-</v>
      </c>
      <c r="AZ709" s="242" t="str">
        <f t="shared" si="238"/>
        <v>-</v>
      </c>
      <c r="BA709" s="242" t="str">
        <f t="shared" si="255"/>
        <v>-</v>
      </c>
      <c r="BB709" s="242" t="str">
        <f t="shared" si="239"/>
        <v>-</v>
      </c>
      <c r="BC709" s="242" t="str">
        <f t="shared" si="239"/>
        <v>-</v>
      </c>
      <c r="BD709" s="242" t="str">
        <f t="shared" si="239"/>
        <v>-</v>
      </c>
      <c r="BE709" s="242" t="str">
        <f t="shared" si="256"/>
        <v>-</v>
      </c>
      <c r="BF709" s="242" t="str">
        <f t="shared" si="240"/>
        <v>-</v>
      </c>
      <c r="BG709" s="242" t="str">
        <f t="shared" si="240"/>
        <v>-</v>
      </c>
      <c r="BH709" s="242" t="str">
        <f t="shared" si="240"/>
        <v>-</v>
      </c>
      <c r="BI709" s="242" t="str">
        <f t="shared" si="257"/>
        <v>-</v>
      </c>
      <c r="BJ709" s="242" t="str">
        <f t="shared" si="241"/>
        <v>-</v>
      </c>
      <c r="BK709" s="242" t="str">
        <f t="shared" si="241"/>
        <v>-</v>
      </c>
      <c r="BL709" s="242" t="str">
        <f t="shared" si="241"/>
        <v>-</v>
      </c>
      <c r="BM709" s="245" t="str" cm="1">
        <f t="array" ref="BM709">IFERROR(INDEX($CD$38:$CD$41, $BT709), "-")</f>
        <v>-</v>
      </c>
      <c r="BN709" s="242" t="str" cm="1">
        <f t="array" ref="BN709">IFERROR(INDEX($CD$38:$CD$41, $BS709), "-")</f>
        <v>-</v>
      </c>
      <c r="BO709" s="242">
        <f t="shared" si="258"/>
        <v>0</v>
      </c>
      <c r="BP709" s="242">
        <f t="shared" si="259"/>
        <v>0</v>
      </c>
      <c r="BQ709" s="247" t="str">
        <f t="shared" si="242"/>
        <v>-</v>
      </c>
      <c r="BR709" s="247" t="str">
        <f t="shared" si="243"/>
        <v>-</v>
      </c>
      <c r="BS709" s="247" t="str">
        <f t="shared" si="244"/>
        <v>-</v>
      </c>
      <c r="BT709" s="247" t="str">
        <f t="shared" si="245"/>
        <v>-</v>
      </c>
      <c r="BU709" s="247">
        <f t="shared" si="260"/>
        <v>0</v>
      </c>
      <c r="BV709" s="247" t="str">
        <f t="shared" si="261"/>
        <v>-</v>
      </c>
      <c r="BW709" s="232"/>
      <c r="CF709" s="232"/>
    </row>
    <row r="710" spans="1:84" ht="12.75" customHeight="1" x14ac:dyDescent="0.2">
      <c r="A710" s="240"/>
      <c r="B710" s="228">
        <v>687</v>
      </c>
      <c r="C710" s="137"/>
      <c r="D710" s="65"/>
      <c r="E710" s="241" t="str">
        <f>IF(ISBLANK(D710), "", VLOOKUP(D710, Z!$A$2:$C$4127, 3, FALSE))</f>
        <v/>
      </c>
      <c r="F710" s="138"/>
      <c r="G710" s="120"/>
      <c r="H710" s="120"/>
      <c r="I710" s="120"/>
      <c r="J710" s="120"/>
      <c r="K710" s="139"/>
      <c r="L710" s="168"/>
      <c r="M710" s="139"/>
      <c r="N710" s="139"/>
      <c r="O710" s="242">
        <f t="shared" si="237"/>
        <v>0</v>
      </c>
      <c r="P710" s="139"/>
      <c r="Q710" s="242">
        <f t="shared" si="246"/>
        <v>0</v>
      </c>
      <c r="R710" s="242" t="str">
        <f t="shared" si="247"/>
        <v>-</v>
      </c>
      <c r="S710" s="140"/>
      <c r="T710" s="141"/>
      <c r="U710" s="120"/>
      <c r="V710" s="139"/>
      <c r="W710" s="166"/>
      <c r="X710" s="243">
        <f t="shared" si="248"/>
        <v>0</v>
      </c>
      <c r="Y710" s="140"/>
      <c r="Z710" s="141"/>
      <c r="AA710" s="139"/>
      <c r="AB710" s="120"/>
      <c r="AC710" s="139"/>
      <c r="AD710" s="166"/>
      <c r="AE710" s="243">
        <f t="shared" si="249"/>
        <v>0</v>
      </c>
      <c r="AF710" s="142"/>
      <c r="AG710" s="137"/>
      <c r="AH710" s="65"/>
      <c r="AI710" s="241" t="str">
        <f>IF(ISBLANK(AH710), "", VLOOKUP(AH710, Z!$A$2:$C$4127, 3, FALSE))</f>
        <v/>
      </c>
      <c r="AJ710" s="143"/>
      <c r="AK710" s="244">
        <f t="shared" si="250"/>
        <v>0</v>
      </c>
      <c r="AL710" s="232"/>
      <c r="AM710" s="242">
        <f t="shared" si="251"/>
        <v>0</v>
      </c>
      <c r="AN710" s="228">
        <f>15</f>
        <v>15</v>
      </c>
      <c r="AO710" s="228">
        <v>0.75</v>
      </c>
      <c r="AP710" s="242" t="str">
        <f t="shared" si="252"/>
        <v>-</v>
      </c>
      <c r="AQ710" s="242" t="str">
        <f t="shared" si="253"/>
        <v>-</v>
      </c>
      <c r="AR710" s="245" t="str" cm="1">
        <f t="array" ref="AR710">IF($AM$20="A",
IFERROR(INDEX($BZ$33:$CC$35, $BQ710,), "-"),
IFERROR(INDEX(($BZ$26:$CC$28,$BZ$29:$CC$31), $BQ710, , $BR710), "-"))</f>
        <v>-</v>
      </c>
      <c r="AS710" s="245"/>
      <c r="AT710" s="245"/>
      <c r="AU710" s="245"/>
      <c r="AV710" s="246" t="str" cm="1">
        <f t="array" ref="AV710">IF($AM$20="A",
IFERROR(INDEX($CE$33:$CE$35, $BQ710), "-"),
IFERROR(INDEX(($CE$26:$CE$28, $CE$29:$CE$31), $BQ710, , $BR710), "-"))</f>
        <v>-</v>
      </c>
      <c r="AW710" s="242" t="str">
        <f t="shared" si="254"/>
        <v>-</v>
      </c>
      <c r="AX710" s="242" t="str">
        <f t="shared" si="238"/>
        <v>-</v>
      </c>
      <c r="AY710" s="242" t="str">
        <f t="shared" si="238"/>
        <v>-</v>
      </c>
      <c r="AZ710" s="242" t="str">
        <f t="shared" si="238"/>
        <v>-</v>
      </c>
      <c r="BA710" s="242" t="str">
        <f t="shared" si="255"/>
        <v>-</v>
      </c>
      <c r="BB710" s="242" t="str">
        <f t="shared" si="239"/>
        <v>-</v>
      </c>
      <c r="BC710" s="242" t="str">
        <f t="shared" si="239"/>
        <v>-</v>
      </c>
      <c r="BD710" s="242" t="str">
        <f t="shared" si="239"/>
        <v>-</v>
      </c>
      <c r="BE710" s="242" t="str">
        <f t="shared" si="256"/>
        <v>-</v>
      </c>
      <c r="BF710" s="242" t="str">
        <f t="shared" si="240"/>
        <v>-</v>
      </c>
      <c r="BG710" s="242" t="str">
        <f t="shared" si="240"/>
        <v>-</v>
      </c>
      <c r="BH710" s="242" t="str">
        <f t="shared" si="240"/>
        <v>-</v>
      </c>
      <c r="BI710" s="242" t="str">
        <f t="shared" si="257"/>
        <v>-</v>
      </c>
      <c r="BJ710" s="242" t="str">
        <f t="shared" si="241"/>
        <v>-</v>
      </c>
      <c r="BK710" s="242" t="str">
        <f t="shared" si="241"/>
        <v>-</v>
      </c>
      <c r="BL710" s="242" t="str">
        <f t="shared" si="241"/>
        <v>-</v>
      </c>
      <c r="BM710" s="245" t="str" cm="1">
        <f t="array" ref="BM710">IFERROR(INDEX($CD$38:$CD$41, $BT710), "-")</f>
        <v>-</v>
      </c>
      <c r="BN710" s="242" t="str" cm="1">
        <f t="array" ref="BN710">IFERROR(INDEX($CD$38:$CD$41, $BS710), "-")</f>
        <v>-</v>
      </c>
      <c r="BO710" s="242">
        <f t="shared" si="258"/>
        <v>0</v>
      </c>
      <c r="BP710" s="242">
        <f t="shared" si="259"/>
        <v>0</v>
      </c>
      <c r="BQ710" s="247" t="str">
        <f t="shared" si="242"/>
        <v>-</v>
      </c>
      <c r="BR710" s="247" t="str">
        <f t="shared" si="243"/>
        <v>-</v>
      </c>
      <c r="BS710" s="247" t="str">
        <f t="shared" si="244"/>
        <v>-</v>
      </c>
      <c r="BT710" s="247" t="str">
        <f t="shared" si="245"/>
        <v>-</v>
      </c>
      <c r="BU710" s="247">
        <f t="shared" si="260"/>
        <v>0</v>
      </c>
      <c r="BV710" s="247" t="str">
        <f t="shared" si="261"/>
        <v>-</v>
      </c>
      <c r="BW710" s="232"/>
      <c r="CF710" s="232"/>
    </row>
    <row r="711" spans="1:84" ht="12.75" customHeight="1" x14ac:dyDescent="0.2">
      <c r="A711" s="240"/>
      <c r="B711" s="228">
        <v>688</v>
      </c>
      <c r="C711" s="137"/>
      <c r="D711" s="65"/>
      <c r="E711" s="241" t="str">
        <f>IF(ISBLANK(D711), "", VLOOKUP(D711, Z!$A$2:$C$4127, 3, FALSE))</f>
        <v/>
      </c>
      <c r="F711" s="138"/>
      <c r="G711" s="120"/>
      <c r="H711" s="120"/>
      <c r="I711" s="120"/>
      <c r="J711" s="120"/>
      <c r="K711" s="139"/>
      <c r="L711" s="168"/>
      <c r="M711" s="139"/>
      <c r="N711" s="139"/>
      <c r="O711" s="242">
        <f t="shared" si="237"/>
        <v>0</v>
      </c>
      <c r="P711" s="139"/>
      <c r="Q711" s="242">
        <f t="shared" si="246"/>
        <v>0</v>
      </c>
      <c r="R711" s="242" t="str">
        <f t="shared" si="247"/>
        <v>-</v>
      </c>
      <c r="S711" s="140"/>
      <c r="T711" s="141"/>
      <c r="U711" s="120"/>
      <c r="V711" s="139"/>
      <c r="W711" s="166"/>
      <c r="X711" s="243">
        <f t="shared" si="248"/>
        <v>0</v>
      </c>
      <c r="Y711" s="140"/>
      <c r="Z711" s="141"/>
      <c r="AA711" s="139"/>
      <c r="AB711" s="120"/>
      <c r="AC711" s="139"/>
      <c r="AD711" s="166"/>
      <c r="AE711" s="243">
        <f t="shared" si="249"/>
        <v>0</v>
      </c>
      <c r="AF711" s="142"/>
      <c r="AG711" s="137"/>
      <c r="AH711" s="65"/>
      <c r="AI711" s="241" t="str">
        <f>IF(ISBLANK(AH711), "", VLOOKUP(AH711, Z!$A$2:$C$4127, 3, FALSE))</f>
        <v/>
      </c>
      <c r="AJ711" s="143"/>
      <c r="AK711" s="244">
        <f t="shared" si="250"/>
        <v>0</v>
      </c>
      <c r="AL711" s="232"/>
      <c r="AM711" s="242">
        <f t="shared" si="251"/>
        <v>0</v>
      </c>
      <c r="AN711" s="228">
        <f>15</f>
        <v>15</v>
      </c>
      <c r="AO711" s="228">
        <v>0.75</v>
      </c>
      <c r="AP711" s="242" t="str">
        <f t="shared" si="252"/>
        <v>-</v>
      </c>
      <c r="AQ711" s="242" t="str">
        <f t="shared" si="253"/>
        <v>-</v>
      </c>
      <c r="AR711" s="245" t="str" cm="1">
        <f t="array" ref="AR711">IF($AM$20="A",
IFERROR(INDEX($BZ$33:$CC$35, $BQ711,), "-"),
IFERROR(INDEX(($BZ$26:$CC$28,$BZ$29:$CC$31), $BQ711, , $BR711), "-"))</f>
        <v>-</v>
      </c>
      <c r="AS711" s="245"/>
      <c r="AT711" s="245"/>
      <c r="AU711" s="245"/>
      <c r="AV711" s="246" t="str" cm="1">
        <f t="array" ref="AV711">IF($AM$20="A",
IFERROR(INDEX($CE$33:$CE$35, $BQ711), "-"),
IFERROR(INDEX(($CE$26:$CE$28, $CE$29:$CE$31), $BQ711, , $BR711), "-"))</f>
        <v>-</v>
      </c>
      <c r="AW711" s="242" t="str">
        <f t="shared" si="254"/>
        <v>-</v>
      </c>
      <c r="AX711" s="242" t="str">
        <f t="shared" si="238"/>
        <v>-</v>
      </c>
      <c r="AY711" s="242" t="str">
        <f t="shared" si="238"/>
        <v>-</v>
      </c>
      <c r="AZ711" s="242" t="str">
        <f t="shared" si="238"/>
        <v>-</v>
      </c>
      <c r="BA711" s="242" t="str">
        <f t="shared" si="255"/>
        <v>-</v>
      </c>
      <c r="BB711" s="242" t="str">
        <f t="shared" si="239"/>
        <v>-</v>
      </c>
      <c r="BC711" s="242" t="str">
        <f t="shared" si="239"/>
        <v>-</v>
      </c>
      <c r="BD711" s="242" t="str">
        <f t="shared" si="239"/>
        <v>-</v>
      </c>
      <c r="BE711" s="242" t="str">
        <f t="shared" si="256"/>
        <v>-</v>
      </c>
      <c r="BF711" s="242" t="str">
        <f t="shared" si="240"/>
        <v>-</v>
      </c>
      <c r="BG711" s="242" t="str">
        <f t="shared" si="240"/>
        <v>-</v>
      </c>
      <c r="BH711" s="242" t="str">
        <f t="shared" si="240"/>
        <v>-</v>
      </c>
      <c r="BI711" s="242" t="str">
        <f t="shared" si="257"/>
        <v>-</v>
      </c>
      <c r="BJ711" s="242" t="str">
        <f t="shared" si="241"/>
        <v>-</v>
      </c>
      <c r="BK711" s="242" t="str">
        <f t="shared" si="241"/>
        <v>-</v>
      </c>
      <c r="BL711" s="242" t="str">
        <f t="shared" si="241"/>
        <v>-</v>
      </c>
      <c r="BM711" s="245" t="str" cm="1">
        <f t="array" ref="BM711">IFERROR(INDEX($CD$38:$CD$41, $BT711), "-")</f>
        <v>-</v>
      </c>
      <c r="BN711" s="242" t="str" cm="1">
        <f t="array" ref="BN711">IFERROR(INDEX($CD$38:$CD$41, $BS711), "-")</f>
        <v>-</v>
      </c>
      <c r="BO711" s="242">
        <f t="shared" si="258"/>
        <v>0</v>
      </c>
      <c r="BP711" s="242">
        <f t="shared" si="259"/>
        <v>0</v>
      </c>
      <c r="BQ711" s="247" t="str">
        <f t="shared" si="242"/>
        <v>-</v>
      </c>
      <c r="BR711" s="247" t="str">
        <f t="shared" si="243"/>
        <v>-</v>
      </c>
      <c r="BS711" s="247" t="str">
        <f t="shared" si="244"/>
        <v>-</v>
      </c>
      <c r="BT711" s="247" t="str">
        <f t="shared" si="245"/>
        <v>-</v>
      </c>
      <c r="BU711" s="247">
        <f t="shared" si="260"/>
        <v>0</v>
      </c>
      <c r="BV711" s="247" t="str">
        <f t="shared" si="261"/>
        <v>-</v>
      </c>
      <c r="BW711" s="232"/>
      <c r="CF711" s="232"/>
    </row>
    <row r="712" spans="1:84" ht="12.75" customHeight="1" x14ac:dyDescent="0.2">
      <c r="A712" s="240"/>
      <c r="B712" s="228">
        <v>689</v>
      </c>
      <c r="C712" s="137"/>
      <c r="D712" s="65"/>
      <c r="E712" s="241" t="str">
        <f>IF(ISBLANK(D712), "", VLOOKUP(D712, Z!$A$2:$C$4127, 3, FALSE))</f>
        <v/>
      </c>
      <c r="F712" s="138"/>
      <c r="G712" s="120"/>
      <c r="H712" s="120"/>
      <c r="I712" s="120"/>
      <c r="J712" s="120"/>
      <c r="K712" s="139"/>
      <c r="L712" s="168"/>
      <c r="M712" s="139"/>
      <c r="N712" s="139"/>
      <c r="O712" s="242">
        <f t="shared" si="237"/>
        <v>0</v>
      </c>
      <c r="P712" s="139"/>
      <c r="Q712" s="242">
        <f t="shared" si="246"/>
        <v>0</v>
      </c>
      <c r="R712" s="242" t="str">
        <f t="shared" si="247"/>
        <v>-</v>
      </c>
      <c r="S712" s="140"/>
      <c r="T712" s="141"/>
      <c r="U712" s="120"/>
      <c r="V712" s="139"/>
      <c r="W712" s="166"/>
      <c r="X712" s="243">
        <f t="shared" si="248"/>
        <v>0</v>
      </c>
      <c r="Y712" s="140"/>
      <c r="Z712" s="141"/>
      <c r="AA712" s="139"/>
      <c r="AB712" s="120"/>
      <c r="AC712" s="139"/>
      <c r="AD712" s="166"/>
      <c r="AE712" s="243">
        <f t="shared" si="249"/>
        <v>0</v>
      </c>
      <c r="AF712" s="142"/>
      <c r="AG712" s="137"/>
      <c r="AH712" s="65"/>
      <c r="AI712" s="241" t="str">
        <f>IF(ISBLANK(AH712), "", VLOOKUP(AH712, Z!$A$2:$C$4127, 3, FALSE))</f>
        <v/>
      </c>
      <c r="AJ712" s="143"/>
      <c r="AK712" s="244">
        <f t="shared" si="250"/>
        <v>0</v>
      </c>
      <c r="AL712" s="232"/>
      <c r="AM712" s="242">
        <f t="shared" si="251"/>
        <v>0</v>
      </c>
      <c r="AN712" s="228">
        <f>15</f>
        <v>15</v>
      </c>
      <c r="AO712" s="228">
        <v>0.75</v>
      </c>
      <c r="AP712" s="242" t="str">
        <f t="shared" si="252"/>
        <v>-</v>
      </c>
      <c r="AQ712" s="242" t="str">
        <f t="shared" si="253"/>
        <v>-</v>
      </c>
      <c r="AR712" s="245" t="str" cm="1">
        <f t="array" ref="AR712">IF($AM$20="A",
IFERROR(INDEX($BZ$33:$CC$35, $BQ712,), "-"),
IFERROR(INDEX(($BZ$26:$CC$28,$BZ$29:$CC$31), $BQ712, , $BR712), "-"))</f>
        <v>-</v>
      </c>
      <c r="AS712" s="245"/>
      <c r="AT712" s="245"/>
      <c r="AU712" s="245"/>
      <c r="AV712" s="246" t="str" cm="1">
        <f t="array" ref="AV712">IF($AM$20="A",
IFERROR(INDEX($CE$33:$CE$35, $BQ712), "-"),
IFERROR(INDEX(($CE$26:$CE$28, $CE$29:$CE$31), $BQ712, , $BR712), "-"))</f>
        <v>-</v>
      </c>
      <c r="AW712" s="242" t="str">
        <f t="shared" si="254"/>
        <v>-</v>
      </c>
      <c r="AX712" s="242" t="str">
        <f t="shared" si="238"/>
        <v>-</v>
      </c>
      <c r="AY712" s="242" t="str">
        <f t="shared" si="238"/>
        <v>-</v>
      </c>
      <c r="AZ712" s="242" t="str">
        <f t="shared" si="238"/>
        <v>-</v>
      </c>
      <c r="BA712" s="242" t="str">
        <f t="shared" si="255"/>
        <v>-</v>
      </c>
      <c r="BB712" s="242" t="str">
        <f t="shared" si="239"/>
        <v>-</v>
      </c>
      <c r="BC712" s="242" t="str">
        <f t="shared" si="239"/>
        <v>-</v>
      </c>
      <c r="BD712" s="242" t="str">
        <f t="shared" si="239"/>
        <v>-</v>
      </c>
      <c r="BE712" s="242" t="str">
        <f t="shared" si="256"/>
        <v>-</v>
      </c>
      <c r="BF712" s="242" t="str">
        <f t="shared" si="240"/>
        <v>-</v>
      </c>
      <c r="BG712" s="242" t="str">
        <f t="shared" si="240"/>
        <v>-</v>
      </c>
      <c r="BH712" s="242" t="str">
        <f t="shared" si="240"/>
        <v>-</v>
      </c>
      <c r="BI712" s="242" t="str">
        <f t="shared" si="257"/>
        <v>-</v>
      </c>
      <c r="BJ712" s="242" t="str">
        <f t="shared" si="241"/>
        <v>-</v>
      </c>
      <c r="BK712" s="242" t="str">
        <f t="shared" si="241"/>
        <v>-</v>
      </c>
      <c r="BL712" s="242" t="str">
        <f t="shared" si="241"/>
        <v>-</v>
      </c>
      <c r="BM712" s="245" t="str" cm="1">
        <f t="array" ref="BM712">IFERROR(INDEX($CD$38:$CD$41, $BT712), "-")</f>
        <v>-</v>
      </c>
      <c r="BN712" s="242" t="str" cm="1">
        <f t="array" ref="BN712">IFERROR(INDEX($CD$38:$CD$41, $BS712), "-")</f>
        <v>-</v>
      </c>
      <c r="BO712" s="242">
        <f t="shared" si="258"/>
        <v>0</v>
      </c>
      <c r="BP712" s="242">
        <f t="shared" si="259"/>
        <v>0</v>
      </c>
      <c r="BQ712" s="247" t="str">
        <f t="shared" si="242"/>
        <v>-</v>
      </c>
      <c r="BR712" s="247" t="str">
        <f t="shared" si="243"/>
        <v>-</v>
      </c>
      <c r="BS712" s="247" t="str">
        <f t="shared" si="244"/>
        <v>-</v>
      </c>
      <c r="BT712" s="247" t="str">
        <f t="shared" si="245"/>
        <v>-</v>
      </c>
      <c r="BU712" s="247">
        <f t="shared" si="260"/>
        <v>0</v>
      </c>
      <c r="BV712" s="247" t="str">
        <f t="shared" si="261"/>
        <v>-</v>
      </c>
      <c r="BW712" s="232"/>
      <c r="CF712" s="232"/>
    </row>
    <row r="713" spans="1:84" ht="12.75" customHeight="1" x14ac:dyDescent="0.2">
      <c r="A713" s="240"/>
      <c r="B713" s="228">
        <v>690</v>
      </c>
      <c r="C713" s="137"/>
      <c r="D713" s="65"/>
      <c r="E713" s="241" t="str">
        <f>IF(ISBLANK(D713), "", VLOOKUP(D713, Z!$A$2:$C$4127, 3, FALSE))</f>
        <v/>
      </c>
      <c r="F713" s="138"/>
      <c r="G713" s="120"/>
      <c r="H713" s="120"/>
      <c r="I713" s="120"/>
      <c r="J713" s="120"/>
      <c r="K713" s="139"/>
      <c r="L713" s="168"/>
      <c r="M713" s="139"/>
      <c r="N713" s="139"/>
      <c r="O713" s="242">
        <f t="shared" si="237"/>
        <v>0</v>
      </c>
      <c r="P713" s="139"/>
      <c r="Q713" s="242">
        <f t="shared" si="246"/>
        <v>0</v>
      </c>
      <c r="R713" s="242" t="str">
        <f t="shared" si="247"/>
        <v>-</v>
      </c>
      <c r="S713" s="140"/>
      <c r="T713" s="141"/>
      <c r="U713" s="120"/>
      <c r="V713" s="139"/>
      <c r="W713" s="166"/>
      <c r="X713" s="243">
        <f t="shared" si="248"/>
        <v>0</v>
      </c>
      <c r="Y713" s="140"/>
      <c r="Z713" s="141"/>
      <c r="AA713" s="139"/>
      <c r="AB713" s="120"/>
      <c r="AC713" s="139"/>
      <c r="AD713" s="166"/>
      <c r="AE713" s="243">
        <f t="shared" si="249"/>
        <v>0</v>
      </c>
      <c r="AF713" s="142"/>
      <c r="AG713" s="137"/>
      <c r="AH713" s="65"/>
      <c r="AI713" s="241" t="str">
        <f>IF(ISBLANK(AH713), "", VLOOKUP(AH713, Z!$A$2:$C$4127, 3, FALSE))</f>
        <v/>
      </c>
      <c r="AJ713" s="143"/>
      <c r="AK713" s="244">
        <f t="shared" si="250"/>
        <v>0</v>
      </c>
      <c r="AL713" s="232"/>
      <c r="AM713" s="242">
        <f t="shared" si="251"/>
        <v>0</v>
      </c>
      <c r="AN713" s="228">
        <f>15</f>
        <v>15</v>
      </c>
      <c r="AO713" s="228">
        <v>0.75</v>
      </c>
      <c r="AP713" s="242" t="str">
        <f t="shared" si="252"/>
        <v>-</v>
      </c>
      <c r="AQ713" s="242" t="str">
        <f t="shared" si="253"/>
        <v>-</v>
      </c>
      <c r="AR713" s="245" t="str" cm="1">
        <f t="array" ref="AR713">IF($AM$20="A",
IFERROR(INDEX($BZ$33:$CC$35, $BQ713,), "-"),
IFERROR(INDEX(($BZ$26:$CC$28,$BZ$29:$CC$31), $BQ713, , $BR713), "-"))</f>
        <v>-</v>
      </c>
      <c r="AS713" s="245"/>
      <c r="AT713" s="245"/>
      <c r="AU713" s="245"/>
      <c r="AV713" s="246" t="str" cm="1">
        <f t="array" ref="AV713">IF($AM$20="A",
IFERROR(INDEX($CE$33:$CE$35, $BQ713), "-"),
IFERROR(INDEX(($CE$26:$CE$28, $CE$29:$CE$31), $BQ713, , $BR713), "-"))</f>
        <v>-</v>
      </c>
      <c r="AW713" s="242" t="str">
        <f t="shared" si="254"/>
        <v>-</v>
      </c>
      <c r="AX713" s="242" t="str">
        <f t="shared" si="238"/>
        <v>-</v>
      </c>
      <c r="AY713" s="242" t="str">
        <f t="shared" si="238"/>
        <v>-</v>
      </c>
      <c r="AZ713" s="242" t="str">
        <f t="shared" si="238"/>
        <v>-</v>
      </c>
      <c r="BA713" s="242" t="str">
        <f t="shared" si="255"/>
        <v>-</v>
      </c>
      <c r="BB713" s="242" t="str">
        <f t="shared" si="239"/>
        <v>-</v>
      </c>
      <c r="BC713" s="242" t="str">
        <f t="shared" si="239"/>
        <v>-</v>
      </c>
      <c r="BD713" s="242" t="str">
        <f t="shared" si="239"/>
        <v>-</v>
      </c>
      <c r="BE713" s="242" t="str">
        <f t="shared" si="256"/>
        <v>-</v>
      </c>
      <c r="BF713" s="242" t="str">
        <f t="shared" si="240"/>
        <v>-</v>
      </c>
      <c r="BG713" s="242" t="str">
        <f t="shared" si="240"/>
        <v>-</v>
      </c>
      <c r="BH713" s="242" t="str">
        <f t="shared" si="240"/>
        <v>-</v>
      </c>
      <c r="BI713" s="242" t="str">
        <f t="shared" si="257"/>
        <v>-</v>
      </c>
      <c r="BJ713" s="242" t="str">
        <f t="shared" si="241"/>
        <v>-</v>
      </c>
      <c r="BK713" s="242" t="str">
        <f t="shared" si="241"/>
        <v>-</v>
      </c>
      <c r="BL713" s="242" t="str">
        <f t="shared" si="241"/>
        <v>-</v>
      </c>
      <c r="BM713" s="245" t="str" cm="1">
        <f t="array" ref="BM713">IFERROR(INDEX($CD$38:$CD$41, $BT713), "-")</f>
        <v>-</v>
      </c>
      <c r="BN713" s="242" t="str" cm="1">
        <f t="array" ref="BN713">IFERROR(INDEX($CD$38:$CD$41, $BS713), "-")</f>
        <v>-</v>
      </c>
      <c r="BO713" s="242">
        <f t="shared" si="258"/>
        <v>0</v>
      </c>
      <c r="BP713" s="242">
        <f t="shared" si="259"/>
        <v>0</v>
      </c>
      <c r="BQ713" s="247" t="str">
        <f t="shared" si="242"/>
        <v>-</v>
      </c>
      <c r="BR713" s="247" t="str">
        <f t="shared" si="243"/>
        <v>-</v>
      </c>
      <c r="BS713" s="247" t="str">
        <f t="shared" si="244"/>
        <v>-</v>
      </c>
      <c r="BT713" s="247" t="str">
        <f t="shared" si="245"/>
        <v>-</v>
      </c>
      <c r="BU713" s="247">
        <f t="shared" si="260"/>
        <v>0</v>
      </c>
      <c r="BV713" s="247" t="str">
        <f t="shared" si="261"/>
        <v>-</v>
      </c>
      <c r="BW713" s="232"/>
      <c r="CF713" s="232"/>
    </row>
    <row r="714" spans="1:84" ht="12.75" customHeight="1" x14ac:dyDescent="0.2">
      <c r="A714" s="240"/>
      <c r="B714" s="228">
        <v>691</v>
      </c>
      <c r="C714" s="137"/>
      <c r="D714" s="65"/>
      <c r="E714" s="241" t="str">
        <f>IF(ISBLANK(D714), "", VLOOKUP(D714, Z!$A$2:$C$4127, 3, FALSE))</f>
        <v/>
      </c>
      <c r="F714" s="138"/>
      <c r="G714" s="120"/>
      <c r="H714" s="120"/>
      <c r="I714" s="120"/>
      <c r="J714" s="120"/>
      <c r="K714" s="139"/>
      <c r="L714" s="168"/>
      <c r="M714" s="139"/>
      <c r="N714" s="139"/>
      <c r="O714" s="242">
        <f t="shared" si="237"/>
        <v>0</v>
      </c>
      <c r="P714" s="139"/>
      <c r="Q714" s="242">
        <f t="shared" si="246"/>
        <v>0</v>
      </c>
      <c r="R714" s="242" t="str">
        <f t="shared" si="247"/>
        <v>-</v>
      </c>
      <c r="S714" s="140"/>
      <c r="T714" s="141"/>
      <c r="U714" s="120"/>
      <c r="V714" s="139"/>
      <c r="W714" s="166"/>
      <c r="X714" s="243">
        <f t="shared" si="248"/>
        <v>0</v>
      </c>
      <c r="Y714" s="140"/>
      <c r="Z714" s="141"/>
      <c r="AA714" s="139"/>
      <c r="AB714" s="120"/>
      <c r="AC714" s="139"/>
      <c r="AD714" s="166"/>
      <c r="AE714" s="243">
        <f t="shared" si="249"/>
        <v>0</v>
      </c>
      <c r="AF714" s="142"/>
      <c r="AG714" s="137"/>
      <c r="AH714" s="65"/>
      <c r="AI714" s="241" t="str">
        <f>IF(ISBLANK(AH714), "", VLOOKUP(AH714, Z!$A$2:$C$4127, 3, FALSE))</f>
        <v/>
      </c>
      <c r="AJ714" s="143"/>
      <c r="AK714" s="244">
        <f t="shared" si="250"/>
        <v>0</v>
      </c>
      <c r="AL714" s="232"/>
      <c r="AM714" s="242">
        <f t="shared" si="251"/>
        <v>0</v>
      </c>
      <c r="AN714" s="228">
        <f>15</f>
        <v>15</v>
      </c>
      <c r="AO714" s="228">
        <v>0.75</v>
      </c>
      <c r="AP714" s="242" t="str">
        <f t="shared" si="252"/>
        <v>-</v>
      </c>
      <c r="AQ714" s="242" t="str">
        <f t="shared" si="253"/>
        <v>-</v>
      </c>
      <c r="AR714" s="245" t="str" cm="1">
        <f t="array" ref="AR714">IF($AM$20="A",
IFERROR(INDEX($BZ$33:$CC$35, $BQ714,), "-"),
IFERROR(INDEX(($BZ$26:$CC$28,$BZ$29:$CC$31), $BQ714, , $BR714), "-"))</f>
        <v>-</v>
      </c>
      <c r="AS714" s="245"/>
      <c r="AT714" s="245"/>
      <c r="AU714" s="245"/>
      <c r="AV714" s="246" t="str" cm="1">
        <f t="array" ref="AV714">IF($AM$20="A",
IFERROR(INDEX($CE$33:$CE$35, $BQ714), "-"),
IFERROR(INDEX(($CE$26:$CE$28, $CE$29:$CE$31), $BQ714, , $BR714), "-"))</f>
        <v>-</v>
      </c>
      <c r="AW714" s="242" t="str">
        <f t="shared" si="254"/>
        <v>-</v>
      </c>
      <c r="AX714" s="242" t="str">
        <f t="shared" si="238"/>
        <v>-</v>
      </c>
      <c r="AY714" s="242" t="str">
        <f t="shared" si="238"/>
        <v>-</v>
      </c>
      <c r="AZ714" s="242" t="str">
        <f t="shared" si="238"/>
        <v>-</v>
      </c>
      <c r="BA714" s="242" t="str">
        <f t="shared" si="255"/>
        <v>-</v>
      </c>
      <c r="BB714" s="242" t="str">
        <f t="shared" si="239"/>
        <v>-</v>
      </c>
      <c r="BC714" s="242" t="str">
        <f t="shared" si="239"/>
        <v>-</v>
      </c>
      <c r="BD714" s="242" t="str">
        <f t="shared" si="239"/>
        <v>-</v>
      </c>
      <c r="BE714" s="242" t="str">
        <f t="shared" si="256"/>
        <v>-</v>
      </c>
      <c r="BF714" s="242" t="str">
        <f t="shared" si="240"/>
        <v>-</v>
      </c>
      <c r="BG714" s="242" t="str">
        <f t="shared" si="240"/>
        <v>-</v>
      </c>
      <c r="BH714" s="242" t="str">
        <f t="shared" si="240"/>
        <v>-</v>
      </c>
      <c r="BI714" s="242" t="str">
        <f t="shared" si="257"/>
        <v>-</v>
      </c>
      <c r="BJ714" s="242" t="str">
        <f t="shared" si="241"/>
        <v>-</v>
      </c>
      <c r="BK714" s="242" t="str">
        <f t="shared" si="241"/>
        <v>-</v>
      </c>
      <c r="BL714" s="242" t="str">
        <f t="shared" si="241"/>
        <v>-</v>
      </c>
      <c r="BM714" s="245" t="str" cm="1">
        <f t="array" ref="BM714">IFERROR(INDEX($CD$38:$CD$41, $BT714), "-")</f>
        <v>-</v>
      </c>
      <c r="BN714" s="242" t="str" cm="1">
        <f t="array" ref="BN714">IFERROR(INDEX($CD$38:$CD$41, $BS714), "-")</f>
        <v>-</v>
      </c>
      <c r="BO714" s="242">
        <f t="shared" si="258"/>
        <v>0</v>
      </c>
      <c r="BP714" s="242">
        <f t="shared" si="259"/>
        <v>0</v>
      </c>
      <c r="BQ714" s="247" t="str">
        <f t="shared" si="242"/>
        <v>-</v>
      </c>
      <c r="BR714" s="247" t="str">
        <f t="shared" si="243"/>
        <v>-</v>
      </c>
      <c r="BS714" s="247" t="str">
        <f t="shared" si="244"/>
        <v>-</v>
      </c>
      <c r="BT714" s="247" t="str">
        <f t="shared" si="245"/>
        <v>-</v>
      </c>
      <c r="BU714" s="247">
        <f t="shared" si="260"/>
        <v>0</v>
      </c>
      <c r="BV714" s="247" t="str">
        <f t="shared" si="261"/>
        <v>-</v>
      </c>
      <c r="BW714" s="232"/>
      <c r="CF714" s="232"/>
    </row>
    <row r="715" spans="1:84" ht="12.75" customHeight="1" x14ac:dyDescent="0.2">
      <c r="A715" s="240"/>
      <c r="B715" s="228">
        <v>692</v>
      </c>
      <c r="C715" s="137"/>
      <c r="D715" s="65"/>
      <c r="E715" s="241" t="str">
        <f>IF(ISBLANK(D715), "", VLOOKUP(D715, Z!$A$2:$C$4127, 3, FALSE))</f>
        <v/>
      </c>
      <c r="F715" s="138"/>
      <c r="G715" s="120"/>
      <c r="H715" s="120"/>
      <c r="I715" s="120"/>
      <c r="J715" s="120"/>
      <c r="K715" s="139"/>
      <c r="L715" s="168"/>
      <c r="M715" s="139"/>
      <c r="N715" s="139"/>
      <c r="O715" s="242">
        <f t="shared" si="237"/>
        <v>0</v>
      </c>
      <c r="P715" s="139"/>
      <c r="Q715" s="242">
        <f t="shared" si="246"/>
        <v>0</v>
      </c>
      <c r="R715" s="242" t="str">
        <f t="shared" si="247"/>
        <v>-</v>
      </c>
      <c r="S715" s="140"/>
      <c r="T715" s="141"/>
      <c r="U715" s="120"/>
      <c r="V715" s="139"/>
      <c r="W715" s="166"/>
      <c r="X715" s="243">
        <f t="shared" si="248"/>
        <v>0</v>
      </c>
      <c r="Y715" s="140"/>
      <c r="Z715" s="141"/>
      <c r="AA715" s="139"/>
      <c r="AB715" s="120"/>
      <c r="AC715" s="139"/>
      <c r="AD715" s="166"/>
      <c r="AE715" s="243">
        <f t="shared" si="249"/>
        <v>0</v>
      </c>
      <c r="AF715" s="142"/>
      <c r="AG715" s="137"/>
      <c r="AH715" s="65"/>
      <c r="AI715" s="241" t="str">
        <f>IF(ISBLANK(AH715), "", VLOOKUP(AH715, Z!$A$2:$C$4127, 3, FALSE))</f>
        <v/>
      </c>
      <c r="AJ715" s="143"/>
      <c r="AK715" s="244">
        <f t="shared" si="250"/>
        <v>0</v>
      </c>
      <c r="AL715" s="232"/>
      <c r="AM715" s="242">
        <f t="shared" si="251"/>
        <v>0</v>
      </c>
      <c r="AN715" s="228">
        <f>15</f>
        <v>15</v>
      </c>
      <c r="AO715" s="228">
        <v>0.75</v>
      </c>
      <c r="AP715" s="242" t="str">
        <f t="shared" si="252"/>
        <v>-</v>
      </c>
      <c r="AQ715" s="242" t="str">
        <f t="shared" si="253"/>
        <v>-</v>
      </c>
      <c r="AR715" s="245" t="str" cm="1">
        <f t="array" ref="AR715">IF($AM$20="A",
IFERROR(INDEX($BZ$33:$CC$35, $BQ715,), "-"),
IFERROR(INDEX(($BZ$26:$CC$28,$BZ$29:$CC$31), $BQ715, , $BR715), "-"))</f>
        <v>-</v>
      </c>
      <c r="AS715" s="245"/>
      <c r="AT715" s="245"/>
      <c r="AU715" s="245"/>
      <c r="AV715" s="246" t="str" cm="1">
        <f t="array" ref="AV715">IF($AM$20="A",
IFERROR(INDEX($CE$33:$CE$35, $BQ715), "-"),
IFERROR(INDEX(($CE$26:$CE$28, $CE$29:$CE$31), $BQ715, , $BR715), "-"))</f>
        <v>-</v>
      </c>
      <c r="AW715" s="242" t="str">
        <f t="shared" si="254"/>
        <v>-</v>
      </c>
      <c r="AX715" s="242" t="str">
        <f t="shared" si="238"/>
        <v>-</v>
      </c>
      <c r="AY715" s="242" t="str">
        <f t="shared" si="238"/>
        <v>-</v>
      </c>
      <c r="AZ715" s="242" t="str">
        <f t="shared" si="238"/>
        <v>-</v>
      </c>
      <c r="BA715" s="242" t="str">
        <f t="shared" si="255"/>
        <v>-</v>
      </c>
      <c r="BB715" s="242" t="str">
        <f t="shared" si="239"/>
        <v>-</v>
      </c>
      <c r="BC715" s="242" t="str">
        <f t="shared" si="239"/>
        <v>-</v>
      </c>
      <c r="BD715" s="242" t="str">
        <f t="shared" si="239"/>
        <v>-</v>
      </c>
      <c r="BE715" s="242" t="str">
        <f t="shared" si="256"/>
        <v>-</v>
      </c>
      <c r="BF715" s="242" t="str">
        <f t="shared" si="240"/>
        <v>-</v>
      </c>
      <c r="BG715" s="242" t="str">
        <f t="shared" si="240"/>
        <v>-</v>
      </c>
      <c r="BH715" s="242" t="str">
        <f t="shared" si="240"/>
        <v>-</v>
      </c>
      <c r="BI715" s="242" t="str">
        <f t="shared" si="257"/>
        <v>-</v>
      </c>
      <c r="BJ715" s="242" t="str">
        <f t="shared" si="241"/>
        <v>-</v>
      </c>
      <c r="BK715" s="242" t="str">
        <f t="shared" si="241"/>
        <v>-</v>
      </c>
      <c r="BL715" s="242" t="str">
        <f t="shared" si="241"/>
        <v>-</v>
      </c>
      <c r="BM715" s="245" t="str" cm="1">
        <f t="array" ref="BM715">IFERROR(INDEX($CD$38:$CD$41, $BT715), "-")</f>
        <v>-</v>
      </c>
      <c r="BN715" s="242" t="str" cm="1">
        <f t="array" ref="BN715">IFERROR(INDEX($CD$38:$CD$41, $BS715), "-")</f>
        <v>-</v>
      </c>
      <c r="BO715" s="242">
        <f t="shared" si="258"/>
        <v>0</v>
      </c>
      <c r="BP715" s="242">
        <f t="shared" si="259"/>
        <v>0</v>
      </c>
      <c r="BQ715" s="247" t="str">
        <f t="shared" si="242"/>
        <v>-</v>
      </c>
      <c r="BR715" s="247" t="str">
        <f t="shared" si="243"/>
        <v>-</v>
      </c>
      <c r="BS715" s="247" t="str">
        <f t="shared" si="244"/>
        <v>-</v>
      </c>
      <c r="BT715" s="247" t="str">
        <f t="shared" si="245"/>
        <v>-</v>
      </c>
      <c r="BU715" s="247">
        <f t="shared" si="260"/>
        <v>0</v>
      </c>
      <c r="BV715" s="247" t="str">
        <f t="shared" si="261"/>
        <v>-</v>
      </c>
      <c r="BW715" s="232"/>
      <c r="CF715" s="232"/>
    </row>
    <row r="716" spans="1:84" ht="12.75" customHeight="1" x14ac:dyDescent="0.2">
      <c r="A716" s="240"/>
      <c r="B716" s="228">
        <v>693</v>
      </c>
      <c r="C716" s="137"/>
      <c r="D716" s="65"/>
      <c r="E716" s="241" t="str">
        <f>IF(ISBLANK(D716), "", VLOOKUP(D716, Z!$A$2:$C$4127, 3, FALSE))</f>
        <v/>
      </c>
      <c r="F716" s="138"/>
      <c r="G716" s="120"/>
      <c r="H716" s="120"/>
      <c r="I716" s="120"/>
      <c r="J716" s="120"/>
      <c r="K716" s="139"/>
      <c r="L716" s="168"/>
      <c r="M716" s="139"/>
      <c r="N716" s="139"/>
      <c r="O716" s="242">
        <f t="shared" si="237"/>
        <v>0</v>
      </c>
      <c r="P716" s="139"/>
      <c r="Q716" s="242">
        <f t="shared" si="246"/>
        <v>0</v>
      </c>
      <c r="R716" s="242" t="str">
        <f t="shared" si="247"/>
        <v>-</v>
      </c>
      <c r="S716" s="140"/>
      <c r="T716" s="141"/>
      <c r="U716" s="120"/>
      <c r="V716" s="139"/>
      <c r="W716" s="166"/>
      <c r="X716" s="243">
        <f t="shared" si="248"/>
        <v>0</v>
      </c>
      <c r="Y716" s="140"/>
      <c r="Z716" s="141"/>
      <c r="AA716" s="139"/>
      <c r="AB716" s="120"/>
      <c r="AC716" s="139"/>
      <c r="AD716" s="166"/>
      <c r="AE716" s="243">
        <f t="shared" si="249"/>
        <v>0</v>
      </c>
      <c r="AF716" s="142"/>
      <c r="AG716" s="137"/>
      <c r="AH716" s="65"/>
      <c r="AI716" s="241" t="str">
        <f>IF(ISBLANK(AH716), "", VLOOKUP(AH716, Z!$A$2:$C$4127, 3, FALSE))</f>
        <v/>
      </c>
      <c r="AJ716" s="143"/>
      <c r="AK716" s="244">
        <f t="shared" si="250"/>
        <v>0</v>
      </c>
      <c r="AL716" s="232"/>
      <c r="AM716" s="242">
        <f t="shared" si="251"/>
        <v>0</v>
      </c>
      <c r="AN716" s="228">
        <f>15</f>
        <v>15</v>
      </c>
      <c r="AO716" s="228">
        <v>0.75</v>
      </c>
      <c r="AP716" s="242" t="str">
        <f t="shared" si="252"/>
        <v>-</v>
      </c>
      <c r="AQ716" s="242" t="str">
        <f t="shared" si="253"/>
        <v>-</v>
      </c>
      <c r="AR716" s="245" t="str" cm="1">
        <f t="array" ref="AR716">IF($AM$20="A",
IFERROR(INDEX($BZ$33:$CC$35, $BQ716,), "-"),
IFERROR(INDEX(($BZ$26:$CC$28,$BZ$29:$CC$31), $BQ716, , $BR716), "-"))</f>
        <v>-</v>
      </c>
      <c r="AS716" s="245"/>
      <c r="AT716" s="245"/>
      <c r="AU716" s="245"/>
      <c r="AV716" s="246" t="str" cm="1">
        <f t="array" ref="AV716">IF($AM$20="A",
IFERROR(INDEX($CE$33:$CE$35, $BQ716), "-"),
IFERROR(INDEX(($CE$26:$CE$28, $CE$29:$CE$31), $BQ716, , $BR716), "-"))</f>
        <v>-</v>
      </c>
      <c r="AW716" s="242" t="str">
        <f t="shared" si="254"/>
        <v>-</v>
      </c>
      <c r="AX716" s="242" t="str">
        <f t="shared" si="238"/>
        <v>-</v>
      </c>
      <c r="AY716" s="242" t="str">
        <f t="shared" si="238"/>
        <v>-</v>
      </c>
      <c r="AZ716" s="242" t="str">
        <f t="shared" si="238"/>
        <v>-</v>
      </c>
      <c r="BA716" s="242" t="str">
        <f t="shared" si="255"/>
        <v>-</v>
      </c>
      <c r="BB716" s="242" t="str">
        <f t="shared" si="239"/>
        <v>-</v>
      </c>
      <c r="BC716" s="242" t="str">
        <f t="shared" si="239"/>
        <v>-</v>
      </c>
      <c r="BD716" s="242" t="str">
        <f t="shared" si="239"/>
        <v>-</v>
      </c>
      <c r="BE716" s="242" t="str">
        <f t="shared" si="256"/>
        <v>-</v>
      </c>
      <c r="BF716" s="242" t="str">
        <f t="shared" si="240"/>
        <v>-</v>
      </c>
      <c r="BG716" s="242" t="str">
        <f t="shared" si="240"/>
        <v>-</v>
      </c>
      <c r="BH716" s="242" t="str">
        <f t="shared" si="240"/>
        <v>-</v>
      </c>
      <c r="BI716" s="242" t="str">
        <f t="shared" si="257"/>
        <v>-</v>
      </c>
      <c r="BJ716" s="242" t="str">
        <f t="shared" si="241"/>
        <v>-</v>
      </c>
      <c r="BK716" s="242" t="str">
        <f t="shared" si="241"/>
        <v>-</v>
      </c>
      <c r="BL716" s="242" t="str">
        <f t="shared" si="241"/>
        <v>-</v>
      </c>
      <c r="BM716" s="245" t="str" cm="1">
        <f t="array" ref="BM716">IFERROR(INDEX($CD$38:$CD$41, $BT716), "-")</f>
        <v>-</v>
      </c>
      <c r="BN716" s="242" t="str" cm="1">
        <f t="array" ref="BN716">IFERROR(INDEX($CD$38:$CD$41, $BS716), "-")</f>
        <v>-</v>
      </c>
      <c r="BO716" s="242">
        <f t="shared" si="258"/>
        <v>0</v>
      </c>
      <c r="BP716" s="242">
        <f t="shared" si="259"/>
        <v>0</v>
      </c>
      <c r="BQ716" s="247" t="str">
        <f t="shared" si="242"/>
        <v>-</v>
      </c>
      <c r="BR716" s="247" t="str">
        <f t="shared" si="243"/>
        <v>-</v>
      </c>
      <c r="BS716" s="247" t="str">
        <f t="shared" si="244"/>
        <v>-</v>
      </c>
      <c r="BT716" s="247" t="str">
        <f t="shared" si="245"/>
        <v>-</v>
      </c>
      <c r="BU716" s="247">
        <f t="shared" si="260"/>
        <v>0</v>
      </c>
      <c r="BV716" s="247" t="str">
        <f t="shared" si="261"/>
        <v>-</v>
      </c>
      <c r="BW716" s="232"/>
      <c r="CF716" s="232"/>
    </row>
    <row r="717" spans="1:84" ht="12.75" customHeight="1" x14ac:dyDescent="0.2">
      <c r="A717" s="240"/>
      <c r="B717" s="228">
        <v>694</v>
      </c>
      <c r="C717" s="137"/>
      <c r="D717" s="65"/>
      <c r="E717" s="241" t="str">
        <f>IF(ISBLANK(D717), "", VLOOKUP(D717, Z!$A$2:$C$4127, 3, FALSE))</f>
        <v/>
      </c>
      <c r="F717" s="138"/>
      <c r="G717" s="120"/>
      <c r="H717" s="120"/>
      <c r="I717" s="120"/>
      <c r="J717" s="120"/>
      <c r="K717" s="139"/>
      <c r="L717" s="168"/>
      <c r="M717" s="139"/>
      <c r="N717" s="139"/>
      <c r="O717" s="242">
        <f t="shared" si="237"/>
        <v>0</v>
      </c>
      <c r="P717" s="139"/>
      <c r="Q717" s="242">
        <f t="shared" si="246"/>
        <v>0</v>
      </c>
      <c r="R717" s="242" t="str">
        <f t="shared" si="247"/>
        <v>-</v>
      </c>
      <c r="S717" s="140"/>
      <c r="T717" s="141"/>
      <c r="U717" s="120"/>
      <c r="V717" s="139"/>
      <c r="W717" s="166"/>
      <c r="X717" s="243">
        <f t="shared" si="248"/>
        <v>0</v>
      </c>
      <c r="Y717" s="140"/>
      <c r="Z717" s="141"/>
      <c r="AA717" s="139"/>
      <c r="AB717" s="120"/>
      <c r="AC717" s="139"/>
      <c r="AD717" s="166"/>
      <c r="AE717" s="243">
        <f t="shared" si="249"/>
        <v>0</v>
      </c>
      <c r="AF717" s="142"/>
      <c r="AG717" s="137"/>
      <c r="AH717" s="65"/>
      <c r="AI717" s="241" t="str">
        <f>IF(ISBLANK(AH717), "", VLOOKUP(AH717, Z!$A$2:$C$4127, 3, FALSE))</f>
        <v/>
      </c>
      <c r="AJ717" s="143"/>
      <c r="AK717" s="244">
        <f t="shared" si="250"/>
        <v>0</v>
      </c>
      <c r="AL717" s="232"/>
      <c r="AM717" s="242">
        <f t="shared" si="251"/>
        <v>0</v>
      </c>
      <c r="AN717" s="228">
        <f>15</f>
        <v>15</v>
      </c>
      <c r="AO717" s="228">
        <v>0.75</v>
      </c>
      <c r="AP717" s="242" t="str">
        <f t="shared" si="252"/>
        <v>-</v>
      </c>
      <c r="AQ717" s="242" t="str">
        <f t="shared" si="253"/>
        <v>-</v>
      </c>
      <c r="AR717" s="245" t="str" cm="1">
        <f t="array" ref="AR717">IF($AM$20="A",
IFERROR(INDEX($BZ$33:$CC$35, $BQ717,), "-"),
IFERROR(INDEX(($BZ$26:$CC$28,$BZ$29:$CC$31), $BQ717, , $BR717), "-"))</f>
        <v>-</v>
      </c>
      <c r="AS717" s="245"/>
      <c r="AT717" s="245"/>
      <c r="AU717" s="245"/>
      <c r="AV717" s="246" t="str" cm="1">
        <f t="array" ref="AV717">IF($AM$20="A",
IFERROR(INDEX($CE$33:$CE$35, $BQ717), "-"),
IFERROR(INDEX(($CE$26:$CE$28, $CE$29:$CE$31), $BQ717, , $BR717), "-"))</f>
        <v>-</v>
      </c>
      <c r="AW717" s="242" t="str">
        <f t="shared" si="254"/>
        <v>-</v>
      </c>
      <c r="AX717" s="242" t="str">
        <f t="shared" si="238"/>
        <v>-</v>
      </c>
      <c r="AY717" s="242" t="str">
        <f t="shared" si="238"/>
        <v>-</v>
      </c>
      <c r="AZ717" s="242" t="str">
        <f t="shared" si="238"/>
        <v>-</v>
      </c>
      <c r="BA717" s="242" t="str">
        <f t="shared" si="255"/>
        <v>-</v>
      </c>
      <c r="BB717" s="242" t="str">
        <f t="shared" si="239"/>
        <v>-</v>
      </c>
      <c r="BC717" s="242" t="str">
        <f t="shared" si="239"/>
        <v>-</v>
      </c>
      <c r="BD717" s="242" t="str">
        <f t="shared" si="239"/>
        <v>-</v>
      </c>
      <c r="BE717" s="242" t="str">
        <f t="shared" si="256"/>
        <v>-</v>
      </c>
      <c r="BF717" s="242" t="str">
        <f t="shared" si="240"/>
        <v>-</v>
      </c>
      <c r="BG717" s="242" t="str">
        <f t="shared" si="240"/>
        <v>-</v>
      </c>
      <c r="BH717" s="242" t="str">
        <f t="shared" si="240"/>
        <v>-</v>
      </c>
      <c r="BI717" s="242" t="str">
        <f t="shared" si="257"/>
        <v>-</v>
      </c>
      <c r="BJ717" s="242" t="str">
        <f t="shared" si="241"/>
        <v>-</v>
      </c>
      <c r="BK717" s="242" t="str">
        <f t="shared" si="241"/>
        <v>-</v>
      </c>
      <c r="BL717" s="242" t="str">
        <f t="shared" si="241"/>
        <v>-</v>
      </c>
      <c r="BM717" s="245" t="str" cm="1">
        <f t="array" ref="BM717">IFERROR(INDEX($CD$38:$CD$41, $BT717), "-")</f>
        <v>-</v>
      </c>
      <c r="BN717" s="242" t="str" cm="1">
        <f t="array" ref="BN717">IFERROR(INDEX($CD$38:$CD$41, $BS717), "-")</f>
        <v>-</v>
      </c>
      <c r="BO717" s="242">
        <f t="shared" si="258"/>
        <v>0</v>
      </c>
      <c r="BP717" s="242">
        <f t="shared" si="259"/>
        <v>0</v>
      </c>
      <c r="BQ717" s="247" t="str">
        <f t="shared" si="242"/>
        <v>-</v>
      </c>
      <c r="BR717" s="247" t="str">
        <f t="shared" si="243"/>
        <v>-</v>
      </c>
      <c r="BS717" s="247" t="str">
        <f t="shared" si="244"/>
        <v>-</v>
      </c>
      <c r="BT717" s="247" t="str">
        <f t="shared" si="245"/>
        <v>-</v>
      </c>
      <c r="BU717" s="247">
        <f t="shared" si="260"/>
        <v>0</v>
      </c>
      <c r="BV717" s="247" t="str">
        <f t="shared" si="261"/>
        <v>-</v>
      </c>
      <c r="BW717" s="232"/>
      <c r="CF717" s="232"/>
    </row>
    <row r="718" spans="1:84" ht="12.75" customHeight="1" x14ac:dyDescent="0.2">
      <c r="A718" s="240"/>
      <c r="B718" s="228">
        <v>695</v>
      </c>
      <c r="C718" s="137"/>
      <c r="D718" s="65"/>
      <c r="E718" s="241" t="str">
        <f>IF(ISBLANK(D718), "", VLOOKUP(D718, Z!$A$2:$C$4127, 3, FALSE))</f>
        <v/>
      </c>
      <c r="F718" s="138"/>
      <c r="G718" s="120"/>
      <c r="H718" s="120"/>
      <c r="I718" s="120"/>
      <c r="J718" s="120"/>
      <c r="K718" s="139"/>
      <c r="L718" s="168"/>
      <c r="M718" s="139"/>
      <c r="N718" s="139"/>
      <c r="O718" s="242">
        <f t="shared" si="237"/>
        <v>0</v>
      </c>
      <c r="P718" s="139"/>
      <c r="Q718" s="242">
        <f t="shared" si="246"/>
        <v>0</v>
      </c>
      <c r="R718" s="242" t="str">
        <f t="shared" si="247"/>
        <v>-</v>
      </c>
      <c r="S718" s="140"/>
      <c r="T718" s="141"/>
      <c r="U718" s="120"/>
      <c r="V718" s="139"/>
      <c r="W718" s="166"/>
      <c r="X718" s="243">
        <f t="shared" si="248"/>
        <v>0</v>
      </c>
      <c r="Y718" s="140"/>
      <c r="Z718" s="141"/>
      <c r="AA718" s="139"/>
      <c r="AB718" s="120"/>
      <c r="AC718" s="139"/>
      <c r="AD718" s="166"/>
      <c r="AE718" s="243">
        <f t="shared" si="249"/>
        <v>0</v>
      </c>
      <c r="AF718" s="142"/>
      <c r="AG718" s="137"/>
      <c r="AH718" s="65"/>
      <c r="AI718" s="241" t="str">
        <f>IF(ISBLANK(AH718), "", VLOOKUP(AH718, Z!$A$2:$C$4127, 3, FALSE))</f>
        <v/>
      </c>
      <c r="AJ718" s="143"/>
      <c r="AK718" s="244">
        <f t="shared" si="250"/>
        <v>0</v>
      </c>
      <c r="AL718" s="232"/>
      <c r="AM718" s="242">
        <f t="shared" si="251"/>
        <v>0</v>
      </c>
      <c r="AN718" s="228">
        <f>15</f>
        <v>15</v>
      </c>
      <c r="AO718" s="228">
        <v>0.75</v>
      </c>
      <c r="AP718" s="242" t="str">
        <f t="shared" si="252"/>
        <v>-</v>
      </c>
      <c r="AQ718" s="242" t="str">
        <f t="shared" si="253"/>
        <v>-</v>
      </c>
      <c r="AR718" s="245" t="str" cm="1">
        <f t="array" ref="AR718">IF($AM$20="A",
IFERROR(INDEX($BZ$33:$CC$35, $BQ718,), "-"),
IFERROR(INDEX(($BZ$26:$CC$28,$BZ$29:$CC$31), $BQ718, , $BR718), "-"))</f>
        <v>-</v>
      </c>
      <c r="AS718" s="245"/>
      <c r="AT718" s="245"/>
      <c r="AU718" s="245"/>
      <c r="AV718" s="246" t="str" cm="1">
        <f t="array" ref="AV718">IF($AM$20="A",
IFERROR(INDEX($CE$33:$CE$35, $BQ718), "-"),
IFERROR(INDEX(($CE$26:$CE$28, $CE$29:$CE$31), $BQ718, , $BR718), "-"))</f>
        <v>-</v>
      </c>
      <c r="AW718" s="242" t="str">
        <f t="shared" si="254"/>
        <v>-</v>
      </c>
      <c r="AX718" s="242" t="str">
        <f t="shared" si="238"/>
        <v>-</v>
      </c>
      <c r="AY718" s="242" t="str">
        <f t="shared" si="238"/>
        <v>-</v>
      </c>
      <c r="AZ718" s="242" t="str">
        <f t="shared" si="238"/>
        <v>-</v>
      </c>
      <c r="BA718" s="242" t="str">
        <f t="shared" si="255"/>
        <v>-</v>
      </c>
      <c r="BB718" s="242" t="str">
        <f t="shared" si="239"/>
        <v>-</v>
      </c>
      <c r="BC718" s="242" t="str">
        <f t="shared" si="239"/>
        <v>-</v>
      </c>
      <c r="BD718" s="242" t="str">
        <f t="shared" si="239"/>
        <v>-</v>
      </c>
      <c r="BE718" s="242" t="str">
        <f t="shared" si="256"/>
        <v>-</v>
      </c>
      <c r="BF718" s="242" t="str">
        <f t="shared" si="240"/>
        <v>-</v>
      </c>
      <c r="BG718" s="242" t="str">
        <f t="shared" si="240"/>
        <v>-</v>
      </c>
      <c r="BH718" s="242" t="str">
        <f t="shared" si="240"/>
        <v>-</v>
      </c>
      <c r="BI718" s="242" t="str">
        <f t="shared" si="257"/>
        <v>-</v>
      </c>
      <c r="BJ718" s="242" t="str">
        <f t="shared" si="241"/>
        <v>-</v>
      </c>
      <c r="BK718" s="242" t="str">
        <f t="shared" si="241"/>
        <v>-</v>
      </c>
      <c r="BL718" s="242" t="str">
        <f t="shared" si="241"/>
        <v>-</v>
      </c>
      <c r="BM718" s="245" t="str" cm="1">
        <f t="array" ref="BM718">IFERROR(INDEX($CD$38:$CD$41, $BT718), "-")</f>
        <v>-</v>
      </c>
      <c r="BN718" s="242" t="str" cm="1">
        <f t="array" ref="BN718">IFERROR(INDEX($CD$38:$CD$41, $BS718), "-")</f>
        <v>-</v>
      </c>
      <c r="BO718" s="242">
        <f t="shared" si="258"/>
        <v>0</v>
      </c>
      <c r="BP718" s="242">
        <f t="shared" si="259"/>
        <v>0</v>
      </c>
      <c r="BQ718" s="247" t="str">
        <f t="shared" si="242"/>
        <v>-</v>
      </c>
      <c r="BR718" s="247" t="str">
        <f t="shared" si="243"/>
        <v>-</v>
      </c>
      <c r="BS718" s="247" t="str">
        <f t="shared" si="244"/>
        <v>-</v>
      </c>
      <c r="BT718" s="247" t="str">
        <f t="shared" si="245"/>
        <v>-</v>
      </c>
      <c r="BU718" s="247">
        <f t="shared" si="260"/>
        <v>0</v>
      </c>
      <c r="BV718" s="247" t="str">
        <f t="shared" si="261"/>
        <v>-</v>
      </c>
      <c r="BW718" s="232"/>
      <c r="CF718" s="232"/>
    </row>
    <row r="719" spans="1:84" ht="12.75" customHeight="1" x14ac:dyDescent="0.2">
      <c r="A719" s="240"/>
      <c r="B719" s="228">
        <v>696</v>
      </c>
      <c r="C719" s="137"/>
      <c r="D719" s="65"/>
      <c r="E719" s="241" t="str">
        <f>IF(ISBLANK(D719), "", VLOOKUP(D719, Z!$A$2:$C$4127, 3, FALSE))</f>
        <v/>
      </c>
      <c r="F719" s="138"/>
      <c r="G719" s="120"/>
      <c r="H719" s="120"/>
      <c r="I719" s="120"/>
      <c r="J719" s="120"/>
      <c r="K719" s="139"/>
      <c r="L719" s="168"/>
      <c r="M719" s="139"/>
      <c r="N719" s="139"/>
      <c r="O719" s="242">
        <f t="shared" si="237"/>
        <v>0</v>
      </c>
      <c r="P719" s="139"/>
      <c r="Q719" s="242">
        <f t="shared" si="246"/>
        <v>0</v>
      </c>
      <c r="R719" s="242" t="str">
        <f t="shared" si="247"/>
        <v>-</v>
      </c>
      <c r="S719" s="140"/>
      <c r="T719" s="141"/>
      <c r="U719" s="120"/>
      <c r="V719" s="139"/>
      <c r="W719" s="166"/>
      <c r="X719" s="243">
        <f t="shared" si="248"/>
        <v>0</v>
      </c>
      <c r="Y719" s="140"/>
      <c r="Z719" s="141"/>
      <c r="AA719" s="139"/>
      <c r="AB719" s="120"/>
      <c r="AC719" s="139"/>
      <c r="AD719" s="166"/>
      <c r="AE719" s="243">
        <f t="shared" si="249"/>
        <v>0</v>
      </c>
      <c r="AF719" s="142"/>
      <c r="AG719" s="137"/>
      <c r="AH719" s="65"/>
      <c r="AI719" s="241" t="str">
        <f>IF(ISBLANK(AH719), "", VLOOKUP(AH719, Z!$A$2:$C$4127, 3, FALSE))</f>
        <v/>
      </c>
      <c r="AJ719" s="143"/>
      <c r="AK719" s="244">
        <f t="shared" si="250"/>
        <v>0</v>
      </c>
      <c r="AL719" s="232"/>
      <c r="AM719" s="242">
        <f t="shared" si="251"/>
        <v>0</v>
      </c>
      <c r="AN719" s="228">
        <f>15</f>
        <v>15</v>
      </c>
      <c r="AO719" s="228">
        <v>0.75</v>
      </c>
      <c r="AP719" s="242" t="str">
        <f t="shared" si="252"/>
        <v>-</v>
      </c>
      <c r="AQ719" s="242" t="str">
        <f t="shared" si="253"/>
        <v>-</v>
      </c>
      <c r="AR719" s="245" t="str" cm="1">
        <f t="array" ref="AR719">IF($AM$20="A",
IFERROR(INDEX($BZ$33:$CC$35, $BQ719,), "-"),
IFERROR(INDEX(($BZ$26:$CC$28,$BZ$29:$CC$31), $BQ719, , $BR719), "-"))</f>
        <v>-</v>
      </c>
      <c r="AS719" s="245"/>
      <c r="AT719" s="245"/>
      <c r="AU719" s="245"/>
      <c r="AV719" s="246" t="str" cm="1">
        <f t="array" ref="AV719">IF($AM$20="A",
IFERROR(INDEX($CE$33:$CE$35, $BQ719), "-"),
IFERROR(INDEX(($CE$26:$CE$28, $CE$29:$CE$31), $BQ719, , $BR719), "-"))</f>
        <v>-</v>
      </c>
      <c r="AW719" s="242" t="str">
        <f t="shared" si="254"/>
        <v>-</v>
      </c>
      <c r="AX719" s="242" t="str">
        <f t="shared" si="238"/>
        <v>-</v>
      </c>
      <c r="AY719" s="242" t="str">
        <f t="shared" si="238"/>
        <v>-</v>
      </c>
      <c r="AZ719" s="242" t="str">
        <f t="shared" si="238"/>
        <v>-</v>
      </c>
      <c r="BA719" s="242" t="str">
        <f t="shared" si="255"/>
        <v>-</v>
      </c>
      <c r="BB719" s="242" t="str">
        <f t="shared" si="239"/>
        <v>-</v>
      </c>
      <c r="BC719" s="242" t="str">
        <f t="shared" si="239"/>
        <v>-</v>
      </c>
      <c r="BD719" s="242" t="str">
        <f t="shared" si="239"/>
        <v>-</v>
      </c>
      <c r="BE719" s="242" t="str">
        <f t="shared" si="256"/>
        <v>-</v>
      </c>
      <c r="BF719" s="242" t="str">
        <f t="shared" si="240"/>
        <v>-</v>
      </c>
      <c r="BG719" s="242" t="str">
        <f t="shared" si="240"/>
        <v>-</v>
      </c>
      <c r="BH719" s="242" t="str">
        <f t="shared" si="240"/>
        <v>-</v>
      </c>
      <c r="BI719" s="242" t="str">
        <f t="shared" si="257"/>
        <v>-</v>
      </c>
      <c r="BJ719" s="242" t="str">
        <f t="shared" si="241"/>
        <v>-</v>
      </c>
      <c r="BK719" s="242" t="str">
        <f t="shared" si="241"/>
        <v>-</v>
      </c>
      <c r="BL719" s="242" t="str">
        <f t="shared" si="241"/>
        <v>-</v>
      </c>
      <c r="BM719" s="245" t="str" cm="1">
        <f t="array" ref="BM719">IFERROR(INDEX($CD$38:$CD$41, $BT719), "-")</f>
        <v>-</v>
      </c>
      <c r="BN719" s="242" t="str" cm="1">
        <f t="array" ref="BN719">IFERROR(INDEX($CD$38:$CD$41, $BS719), "-")</f>
        <v>-</v>
      </c>
      <c r="BO719" s="242">
        <f t="shared" si="258"/>
        <v>0</v>
      </c>
      <c r="BP719" s="242">
        <f t="shared" si="259"/>
        <v>0</v>
      </c>
      <c r="BQ719" s="247" t="str">
        <f t="shared" si="242"/>
        <v>-</v>
      </c>
      <c r="BR719" s="247" t="str">
        <f t="shared" si="243"/>
        <v>-</v>
      </c>
      <c r="BS719" s="247" t="str">
        <f t="shared" si="244"/>
        <v>-</v>
      </c>
      <c r="BT719" s="247" t="str">
        <f t="shared" si="245"/>
        <v>-</v>
      </c>
      <c r="BU719" s="247">
        <f t="shared" si="260"/>
        <v>0</v>
      </c>
      <c r="BV719" s="247" t="str">
        <f t="shared" si="261"/>
        <v>-</v>
      </c>
      <c r="BW719" s="232"/>
      <c r="CF719" s="232"/>
    </row>
    <row r="720" spans="1:84" ht="12.75" customHeight="1" x14ac:dyDescent="0.2">
      <c r="A720" s="240"/>
      <c r="B720" s="228">
        <v>697</v>
      </c>
      <c r="C720" s="137"/>
      <c r="D720" s="65"/>
      <c r="E720" s="241" t="str">
        <f>IF(ISBLANK(D720), "", VLOOKUP(D720, Z!$A$2:$C$4127, 3, FALSE))</f>
        <v/>
      </c>
      <c r="F720" s="138"/>
      <c r="G720" s="120"/>
      <c r="H720" s="120"/>
      <c r="I720" s="120"/>
      <c r="J720" s="120"/>
      <c r="K720" s="139"/>
      <c r="L720" s="168"/>
      <c r="M720" s="139"/>
      <c r="N720" s="139"/>
      <c r="O720" s="242">
        <f t="shared" si="237"/>
        <v>0</v>
      </c>
      <c r="P720" s="139"/>
      <c r="Q720" s="242">
        <f t="shared" si="246"/>
        <v>0</v>
      </c>
      <c r="R720" s="242" t="str">
        <f t="shared" si="247"/>
        <v>-</v>
      </c>
      <c r="S720" s="140"/>
      <c r="T720" s="141"/>
      <c r="U720" s="120"/>
      <c r="V720" s="139"/>
      <c r="W720" s="166"/>
      <c r="X720" s="243">
        <f t="shared" si="248"/>
        <v>0</v>
      </c>
      <c r="Y720" s="140"/>
      <c r="Z720" s="141"/>
      <c r="AA720" s="139"/>
      <c r="AB720" s="120"/>
      <c r="AC720" s="139"/>
      <c r="AD720" s="166"/>
      <c r="AE720" s="243">
        <f t="shared" si="249"/>
        <v>0</v>
      </c>
      <c r="AF720" s="142"/>
      <c r="AG720" s="137"/>
      <c r="AH720" s="65"/>
      <c r="AI720" s="241" t="str">
        <f>IF(ISBLANK(AH720), "", VLOOKUP(AH720, Z!$A$2:$C$4127, 3, FALSE))</f>
        <v/>
      </c>
      <c r="AJ720" s="143"/>
      <c r="AK720" s="244">
        <f t="shared" si="250"/>
        <v>0</v>
      </c>
      <c r="AL720" s="232"/>
      <c r="AM720" s="242">
        <f t="shared" si="251"/>
        <v>0</v>
      </c>
      <c r="AN720" s="228">
        <f>15</f>
        <v>15</v>
      </c>
      <c r="AO720" s="228">
        <v>0.75</v>
      </c>
      <c r="AP720" s="242" t="str">
        <f t="shared" si="252"/>
        <v>-</v>
      </c>
      <c r="AQ720" s="242" t="str">
        <f t="shared" si="253"/>
        <v>-</v>
      </c>
      <c r="AR720" s="245" t="str" cm="1">
        <f t="array" ref="AR720">IF($AM$20="A",
IFERROR(INDEX($BZ$33:$CC$35, $BQ720,), "-"),
IFERROR(INDEX(($BZ$26:$CC$28,$BZ$29:$CC$31), $BQ720, , $BR720), "-"))</f>
        <v>-</v>
      </c>
      <c r="AS720" s="245"/>
      <c r="AT720" s="245"/>
      <c r="AU720" s="245"/>
      <c r="AV720" s="246" t="str" cm="1">
        <f t="array" ref="AV720">IF($AM$20="A",
IFERROR(INDEX($CE$33:$CE$35, $BQ720), "-"),
IFERROR(INDEX(($CE$26:$CE$28, $CE$29:$CE$31), $BQ720, , $BR720), "-"))</f>
        <v>-</v>
      </c>
      <c r="AW720" s="242" t="str">
        <f t="shared" si="254"/>
        <v>-</v>
      </c>
      <c r="AX720" s="242" t="str">
        <f t="shared" si="238"/>
        <v>-</v>
      </c>
      <c r="AY720" s="242" t="str">
        <f t="shared" si="238"/>
        <v>-</v>
      </c>
      <c r="AZ720" s="242" t="str">
        <f t="shared" si="238"/>
        <v>-</v>
      </c>
      <c r="BA720" s="242" t="str">
        <f t="shared" si="255"/>
        <v>-</v>
      </c>
      <c r="BB720" s="242" t="str">
        <f t="shared" si="239"/>
        <v>-</v>
      </c>
      <c r="BC720" s="242" t="str">
        <f t="shared" si="239"/>
        <v>-</v>
      </c>
      <c r="BD720" s="242" t="str">
        <f t="shared" si="239"/>
        <v>-</v>
      </c>
      <c r="BE720" s="242" t="str">
        <f t="shared" si="256"/>
        <v>-</v>
      </c>
      <c r="BF720" s="242" t="str">
        <f t="shared" si="240"/>
        <v>-</v>
      </c>
      <c r="BG720" s="242" t="str">
        <f t="shared" si="240"/>
        <v>-</v>
      </c>
      <c r="BH720" s="242" t="str">
        <f t="shared" si="240"/>
        <v>-</v>
      </c>
      <c r="BI720" s="242" t="str">
        <f t="shared" si="257"/>
        <v>-</v>
      </c>
      <c r="BJ720" s="242" t="str">
        <f t="shared" si="241"/>
        <v>-</v>
      </c>
      <c r="BK720" s="242" t="str">
        <f t="shared" si="241"/>
        <v>-</v>
      </c>
      <c r="BL720" s="242" t="str">
        <f t="shared" si="241"/>
        <v>-</v>
      </c>
      <c r="BM720" s="245" t="str" cm="1">
        <f t="array" ref="BM720">IFERROR(INDEX($CD$38:$CD$41, $BT720), "-")</f>
        <v>-</v>
      </c>
      <c r="BN720" s="242" t="str" cm="1">
        <f t="array" ref="BN720">IFERROR(INDEX($CD$38:$CD$41, $BS720), "-")</f>
        <v>-</v>
      </c>
      <c r="BO720" s="242">
        <f t="shared" si="258"/>
        <v>0</v>
      </c>
      <c r="BP720" s="242">
        <f t="shared" si="259"/>
        <v>0</v>
      </c>
      <c r="BQ720" s="247" t="str">
        <f t="shared" si="242"/>
        <v>-</v>
      </c>
      <c r="BR720" s="247" t="str">
        <f t="shared" si="243"/>
        <v>-</v>
      </c>
      <c r="BS720" s="247" t="str">
        <f t="shared" si="244"/>
        <v>-</v>
      </c>
      <c r="BT720" s="247" t="str">
        <f t="shared" si="245"/>
        <v>-</v>
      </c>
      <c r="BU720" s="247">
        <f t="shared" si="260"/>
        <v>0</v>
      </c>
      <c r="BV720" s="247" t="str">
        <f t="shared" si="261"/>
        <v>-</v>
      </c>
      <c r="BW720" s="232"/>
      <c r="CF720" s="232"/>
    </row>
    <row r="721" spans="1:84" ht="12.75" customHeight="1" x14ac:dyDescent="0.2">
      <c r="A721" s="240"/>
      <c r="B721" s="228">
        <v>698</v>
      </c>
      <c r="C721" s="137"/>
      <c r="D721" s="65"/>
      <c r="E721" s="241" t="str">
        <f>IF(ISBLANK(D721), "", VLOOKUP(D721, Z!$A$2:$C$4127, 3, FALSE))</f>
        <v/>
      </c>
      <c r="F721" s="138"/>
      <c r="G721" s="120"/>
      <c r="H721" s="120"/>
      <c r="I721" s="120"/>
      <c r="J721" s="120"/>
      <c r="K721" s="139"/>
      <c r="L721" s="168"/>
      <c r="M721" s="139"/>
      <c r="N721" s="139"/>
      <c r="O721" s="242">
        <f t="shared" si="237"/>
        <v>0</v>
      </c>
      <c r="P721" s="139"/>
      <c r="Q721" s="242">
        <f t="shared" si="246"/>
        <v>0</v>
      </c>
      <c r="R721" s="242" t="str">
        <f t="shared" si="247"/>
        <v>-</v>
      </c>
      <c r="S721" s="140"/>
      <c r="T721" s="141"/>
      <c r="U721" s="120"/>
      <c r="V721" s="139"/>
      <c r="W721" s="166"/>
      <c r="X721" s="243">
        <f t="shared" si="248"/>
        <v>0</v>
      </c>
      <c r="Y721" s="140"/>
      <c r="Z721" s="141"/>
      <c r="AA721" s="139"/>
      <c r="AB721" s="120"/>
      <c r="AC721" s="139"/>
      <c r="AD721" s="166"/>
      <c r="AE721" s="243">
        <f t="shared" si="249"/>
        <v>0</v>
      </c>
      <c r="AF721" s="142"/>
      <c r="AG721" s="137"/>
      <c r="AH721" s="65"/>
      <c r="AI721" s="241" t="str">
        <f>IF(ISBLANK(AH721), "", VLOOKUP(AH721, Z!$A$2:$C$4127, 3, FALSE))</f>
        <v/>
      </c>
      <c r="AJ721" s="143"/>
      <c r="AK721" s="244">
        <f t="shared" si="250"/>
        <v>0</v>
      </c>
      <c r="AL721" s="232"/>
      <c r="AM721" s="242">
        <f t="shared" si="251"/>
        <v>0</v>
      </c>
      <c r="AN721" s="228">
        <f>15</f>
        <v>15</v>
      </c>
      <c r="AO721" s="228">
        <v>0.75</v>
      </c>
      <c r="AP721" s="242" t="str">
        <f t="shared" si="252"/>
        <v>-</v>
      </c>
      <c r="AQ721" s="242" t="str">
        <f t="shared" si="253"/>
        <v>-</v>
      </c>
      <c r="AR721" s="245" t="str" cm="1">
        <f t="array" ref="AR721">IF($AM$20="A",
IFERROR(INDEX($BZ$33:$CC$35, $BQ721,), "-"),
IFERROR(INDEX(($BZ$26:$CC$28,$BZ$29:$CC$31), $BQ721, , $BR721), "-"))</f>
        <v>-</v>
      </c>
      <c r="AS721" s="245"/>
      <c r="AT721" s="245"/>
      <c r="AU721" s="245"/>
      <c r="AV721" s="246" t="str" cm="1">
        <f t="array" ref="AV721">IF($AM$20="A",
IFERROR(INDEX($CE$33:$CE$35, $BQ721), "-"),
IFERROR(INDEX(($CE$26:$CE$28, $CE$29:$CE$31), $BQ721, , $BR721), "-"))</f>
        <v>-</v>
      </c>
      <c r="AW721" s="242" t="str">
        <f t="shared" si="254"/>
        <v>-</v>
      </c>
      <c r="AX721" s="242" t="str">
        <f t="shared" si="238"/>
        <v>-</v>
      </c>
      <c r="AY721" s="242" t="str">
        <f t="shared" si="238"/>
        <v>-</v>
      </c>
      <c r="AZ721" s="242" t="str">
        <f t="shared" si="238"/>
        <v>-</v>
      </c>
      <c r="BA721" s="242" t="str">
        <f t="shared" si="255"/>
        <v>-</v>
      </c>
      <c r="BB721" s="242" t="str">
        <f t="shared" si="239"/>
        <v>-</v>
      </c>
      <c r="BC721" s="242" t="str">
        <f t="shared" si="239"/>
        <v>-</v>
      </c>
      <c r="BD721" s="242" t="str">
        <f t="shared" si="239"/>
        <v>-</v>
      </c>
      <c r="BE721" s="242" t="str">
        <f t="shared" si="256"/>
        <v>-</v>
      </c>
      <c r="BF721" s="242" t="str">
        <f t="shared" si="240"/>
        <v>-</v>
      </c>
      <c r="BG721" s="242" t="str">
        <f t="shared" si="240"/>
        <v>-</v>
      </c>
      <c r="BH721" s="242" t="str">
        <f t="shared" si="240"/>
        <v>-</v>
      </c>
      <c r="BI721" s="242" t="str">
        <f t="shared" si="257"/>
        <v>-</v>
      </c>
      <c r="BJ721" s="242" t="str">
        <f t="shared" si="241"/>
        <v>-</v>
      </c>
      <c r="BK721" s="242" t="str">
        <f t="shared" si="241"/>
        <v>-</v>
      </c>
      <c r="BL721" s="242" t="str">
        <f t="shared" si="241"/>
        <v>-</v>
      </c>
      <c r="BM721" s="245" t="str" cm="1">
        <f t="array" ref="BM721">IFERROR(INDEX($CD$38:$CD$41, $BT721), "-")</f>
        <v>-</v>
      </c>
      <c r="BN721" s="242" t="str" cm="1">
        <f t="array" ref="BN721">IFERROR(INDEX($CD$38:$CD$41, $BS721), "-")</f>
        <v>-</v>
      </c>
      <c r="BO721" s="242">
        <f t="shared" si="258"/>
        <v>0</v>
      </c>
      <c r="BP721" s="242">
        <f t="shared" si="259"/>
        <v>0</v>
      </c>
      <c r="BQ721" s="247" t="str">
        <f t="shared" si="242"/>
        <v>-</v>
      </c>
      <c r="BR721" s="247" t="str">
        <f t="shared" si="243"/>
        <v>-</v>
      </c>
      <c r="BS721" s="247" t="str">
        <f t="shared" si="244"/>
        <v>-</v>
      </c>
      <c r="BT721" s="247" t="str">
        <f t="shared" si="245"/>
        <v>-</v>
      </c>
      <c r="BU721" s="247">
        <f t="shared" si="260"/>
        <v>0</v>
      </c>
      <c r="BV721" s="247" t="str">
        <f t="shared" si="261"/>
        <v>-</v>
      </c>
      <c r="BW721" s="232"/>
      <c r="CF721" s="232"/>
    </row>
    <row r="722" spans="1:84" ht="12.75" customHeight="1" x14ac:dyDescent="0.2">
      <c r="A722" s="240"/>
      <c r="B722" s="228">
        <v>699</v>
      </c>
      <c r="C722" s="137"/>
      <c r="D722" s="65"/>
      <c r="E722" s="241" t="str">
        <f>IF(ISBLANK(D722), "", VLOOKUP(D722, Z!$A$2:$C$4127, 3, FALSE))</f>
        <v/>
      </c>
      <c r="F722" s="138"/>
      <c r="G722" s="120"/>
      <c r="H722" s="120"/>
      <c r="I722" s="120"/>
      <c r="J722" s="120"/>
      <c r="K722" s="139"/>
      <c r="L722" s="168"/>
      <c r="M722" s="139"/>
      <c r="N722" s="139"/>
      <c r="O722" s="242">
        <f t="shared" si="237"/>
        <v>0</v>
      </c>
      <c r="P722" s="139"/>
      <c r="Q722" s="242">
        <f t="shared" si="246"/>
        <v>0</v>
      </c>
      <c r="R722" s="242" t="str">
        <f t="shared" si="247"/>
        <v>-</v>
      </c>
      <c r="S722" s="140"/>
      <c r="T722" s="141"/>
      <c r="U722" s="120"/>
      <c r="V722" s="139"/>
      <c r="W722" s="166"/>
      <c r="X722" s="243">
        <f t="shared" si="248"/>
        <v>0</v>
      </c>
      <c r="Y722" s="140"/>
      <c r="Z722" s="141"/>
      <c r="AA722" s="139"/>
      <c r="AB722" s="120"/>
      <c r="AC722" s="139"/>
      <c r="AD722" s="166"/>
      <c r="AE722" s="243">
        <f t="shared" si="249"/>
        <v>0</v>
      </c>
      <c r="AF722" s="142"/>
      <c r="AG722" s="137"/>
      <c r="AH722" s="65"/>
      <c r="AI722" s="241" t="str">
        <f>IF(ISBLANK(AH722), "", VLOOKUP(AH722, Z!$A$2:$C$4127, 3, FALSE))</f>
        <v/>
      </c>
      <c r="AJ722" s="143"/>
      <c r="AK722" s="244">
        <f t="shared" si="250"/>
        <v>0</v>
      </c>
      <c r="AL722" s="232"/>
      <c r="AM722" s="242">
        <f t="shared" si="251"/>
        <v>0</v>
      </c>
      <c r="AN722" s="228">
        <f>15</f>
        <v>15</v>
      </c>
      <c r="AO722" s="228">
        <v>0.75</v>
      </c>
      <c r="AP722" s="242" t="str">
        <f t="shared" si="252"/>
        <v>-</v>
      </c>
      <c r="AQ722" s="242" t="str">
        <f t="shared" si="253"/>
        <v>-</v>
      </c>
      <c r="AR722" s="245" t="str" cm="1">
        <f t="array" ref="AR722">IF($AM$20="A",
IFERROR(INDEX($BZ$33:$CC$35, $BQ722,), "-"),
IFERROR(INDEX(($BZ$26:$CC$28,$BZ$29:$CC$31), $BQ722, , $BR722), "-"))</f>
        <v>-</v>
      </c>
      <c r="AS722" s="245"/>
      <c r="AT722" s="245"/>
      <c r="AU722" s="245"/>
      <c r="AV722" s="246" t="str" cm="1">
        <f t="array" ref="AV722">IF($AM$20="A",
IFERROR(INDEX($CE$33:$CE$35, $BQ722), "-"),
IFERROR(INDEX(($CE$26:$CE$28, $CE$29:$CE$31), $BQ722, , $BR722), "-"))</f>
        <v>-</v>
      </c>
      <c r="AW722" s="242" t="str">
        <f t="shared" si="254"/>
        <v>-</v>
      </c>
      <c r="AX722" s="242" t="str">
        <f t="shared" si="238"/>
        <v>-</v>
      </c>
      <c r="AY722" s="242" t="str">
        <f t="shared" si="238"/>
        <v>-</v>
      </c>
      <c r="AZ722" s="242" t="str">
        <f t="shared" si="238"/>
        <v>-</v>
      </c>
      <c r="BA722" s="242" t="str">
        <f t="shared" si="255"/>
        <v>-</v>
      </c>
      <c r="BB722" s="242" t="str">
        <f t="shared" si="239"/>
        <v>-</v>
      </c>
      <c r="BC722" s="242" t="str">
        <f t="shared" si="239"/>
        <v>-</v>
      </c>
      <c r="BD722" s="242" t="str">
        <f t="shared" si="239"/>
        <v>-</v>
      </c>
      <c r="BE722" s="242" t="str">
        <f t="shared" si="256"/>
        <v>-</v>
      </c>
      <c r="BF722" s="242" t="str">
        <f t="shared" si="240"/>
        <v>-</v>
      </c>
      <c r="BG722" s="242" t="str">
        <f t="shared" si="240"/>
        <v>-</v>
      </c>
      <c r="BH722" s="242" t="str">
        <f t="shared" si="240"/>
        <v>-</v>
      </c>
      <c r="BI722" s="242" t="str">
        <f t="shared" si="257"/>
        <v>-</v>
      </c>
      <c r="BJ722" s="242" t="str">
        <f t="shared" si="241"/>
        <v>-</v>
      </c>
      <c r="BK722" s="242" t="str">
        <f t="shared" si="241"/>
        <v>-</v>
      </c>
      <c r="BL722" s="242" t="str">
        <f t="shared" si="241"/>
        <v>-</v>
      </c>
      <c r="BM722" s="245" t="str" cm="1">
        <f t="array" ref="BM722">IFERROR(INDEX($CD$38:$CD$41, $BT722), "-")</f>
        <v>-</v>
      </c>
      <c r="BN722" s="242" t="str" cm="1">
        <f t="array" ref="BN722">IFERROR(INDEX($CD$38:$CD$41, $BS722), "-")</f>
        <v>-</v>
      </c>
      <c r="BO722" s="242">
        <f t="shared" si="258"/>
        <v>0</v>
      </c>
      <c r="BP722" s="242">
        <f t="shared" si="259"/>
        <v>0</v>
      </c>
      <c r="BQ722" s="247" t="str">
        <f t="shared" si="242"/>
        <v>-</v>
      </c>
      <c r="BR722" s="247" t="str">
        <f t="shared" si="243"/>
        <v>-</v>
      </c>
      <c r="BS722" s="247" t="str">
        <f t="shared" si="244"/>
        <v>-</v>
      </c>
      <c r="BT722" s="247" t="str">
        <f t="shared" si="245"/>
        <v>-</v>
      </c>
      <c r="BU722" s="247">
        <f t="shared" si="260"/>
        <v>0</v>
      </c>
      <c r="BV722" s="247" t="str">
        <f t="shared" si="261"/>
        <v>-</v>
      </c>
      <c r="BW722" s="232"/>
      <c r="CF722" s="232"/>
    </row>
    <row r="723" spans="1:84" ht="12.75" customHeight="1" x14ac:dyDescent="0.2">
      <c r="A723" s="240"/>
      <c r="B723" s="228">
        <v>700</v>
      </c>
      <c r="C723" s="137"/>
      <c r="D723" s="65"/>
      <c r="E723" s="241" t="str">
        <f>IF(ISBLANK(D723), "", VLOOKUP(D723, Z!$A$2:$C$4127, 3, FALSE))</f>
        <v/>
      </c>
      <c r="F723" s="138"/>
      <c r="G723" s="120"/>
      <c r="H723" s="120"/>
      <c r="I723" s="120"/>
      <c r="J723" s="120"/>
      <c r="K723" s="139"/>
      <c r="L723" s="168"/>
      <c r="M723" s="139"/>
      <c r="N723" s="139"/>
      <c r="O723" s="242">
        <f t="shared" si="237"/>
        <v>0</v>
      </c>
      <c r="P723" s="139"/>
      <c r="Q723" s="242">
        <f t="shared" si="246"/>
        <v>0</v>
      </c>
      <c r="R723" s="242" t="str">
        <f t="shared" si="247"/>
        <v>-</v>
      </c>
      <c r="S723" s="140"/>
      <c r="T723" s="141"/>
      <c r="U723" s="120"/>
      <c r="V723" s="139"/>
      <c r="W723" s="166"/>
      <c r="X723" s="243">
        <f t="shared" si="248"/>
        <v>0</v>
      </c>
      <c r="Y723" s="140"/>
      <c r="Z723" s="141"/>
      <c r="AA723" s="139"/>
      <c r="AB723" s="120"/>
      <c r="AC723" s="139"/>
      <c r="AD723" s="166"/>
      <c r="AE723" s="243">
        <f t="shared" si="249"/>
        <v>0</v>
      </c>
      <c r="AF723" s="142"/>
      <c r="AG723" s="137"/>
      <c r="AH723" s="65"/>
      <c r="AI723" s="241" t="str">
        <f>IF(ISBLANK(AH723), "", VLOOKUP(AH723, Z!$A$2:$C$4127, 3, FALSE))</f>
        <v/>
      </c>
      <c r="AJ723" s="143"/>
      <c r="AK723" s="244">
        <f t="shared" si="250"/>
        <v>0</v>
      </c>
      <c r="AL723" s="232"/>
      <c r="AM723" s="242">
        <f t="shared" si="251"/>
        <v>0</v>
      </c>
      <c r="AN723" s="228">
        <f>15</f>
        <v>15</v>
      </c>
      <c r="AO723" s="228">
        <v>0.75</v>
      </c>
      <c r="AP723" s="242" t="str">
        <f t="shared" si="252"/>
        <v>-</v>
      </c>
      <c r="AQ723" s="242" t="str">
        <f t="shared" si="253"/>
        <v>-</v>
      </c>
      <c r="AR723" s="245" t="str" cm="1">
        <f t="array" ref="AR723">IF($AM$20="A",
IFERROR(INDEX($BZ$33:$CC$35, $BQ723,), "-"),
IFERROR(INDEX(($BZ$26:$CC$28,$BZ$29:$CC$31), $BQ723, , $BR723), "-"))</f>
        <v>-</v>
      </c>
      <c r="AS723" s="245"/>
      <c r="AT723" s="245"/>
      <c r="AU723" s="245"/>
      <c r="AV723" s="246" t="str" cm="1">
        <f t="array" ref="AV723">IF($AM$20="A",
IFERROR(INDEX($CE$33:$CE$35, $BQ723), "-"),
IFERROR(INDEX(($CE$26:$CE$28, $CE$29:$CE$31), $BQ723, , $BR723), "-"))</f>
        <v>-</v>
      </c>
      <c r="AW723" s="242" t="str">
        <f t="shared" si="254"/>
        <v>-</v>
      </c>
      <c r="AX723" s="242" t="str">
        <f t="shared" si="238"/>
        <v>-</v>
      </c>
      <c r="AY723" s="242" t="str">
        <f t="shared" si="238"/>
        <v>-</v>
      </c>
      <c r="AZ723" s="242" t="str">
        <f t="shared" si="238"/>
        <v>-</v>
      </c>
      <c r="BA723" s="242" t="str">
        <f t="shared" si="255"/>
        <v>-</v>
      </c>
      <c r="BB723" s="242" t="str">
        <f t="shared" si="239"/>
        <v>-</v>
      </c>
      <c r="BC723" s="242" t="str">
        <f t="shared" si="239"/>
        <v>-</v>
      </c>
      <c r="BD723" s="242" t="str">
        <f t="shared" si="239"/>
        <v>-</v>
      </c>
      <c r="BE723" s="242" t="str">
        <f t="shared" si="256"/>
        <v>-</v>
      </c>
      <c r="BF723" s="242" t="str">
        <f t="shared" si="240"/>
        <v>-</v>
      </c>
      <c r="BG723" s="242" t="str">
        <f t="shared" si="240"/>
        <v>-</v>
      </c>
      <c r="BH723" s="242" t="str">
        <f t="shared" si="240"/>
        <v>-</v>
      </c>
      <c r="BI723" s="242" t="str">
        <f t="shared" si="257"/>
        <v>-</v>
      </c>
      <c r="BJ723" s="242" t="str">
        <f t="shared" si="241"/>
        <v>-</v>
      </c>
      <c r="BK723" s="242" t="str">
        <f t="shared" si="241"/>
        <v>-</v>
      </c>
      <c r="BL723" s="242" t="str">
        <f t="shared" si="241"/>
        <v>-</v>
      </c>
      <c r="BM723" s="245" t="str" cm="1">
        <f t="array" ref="BM723">IFERROR(INDEX($CD$38:$CD$41, $BT723), "-")</f>
        <v>-</v>
      </c>
      <c r="BN723" s="242" t="str" cm="1">
        <f t="array" ref="BN723">IFERROR(INDEX($CD$38:$CD$41, $BS723), "-")</f>
        <v>-</v>
      </c>
      <c r="BO723" s="242">
        <f t="shared" si="258"/>
        <v>0</v>
      </c>
      <c r="BP723" s="242">
        <f t="shared" si="259"/>
        <v>0</v>
      </c>
      <c r="BQ723" s="247" t="str">
        <f t="shared" si="242"/>
        <v>-</v>
      </c>
      <c r="BR723" s="247" t="str">
        <f t="shared" si="243"/>
        <v>-</v>
      </c>
      <c r="BS723" s="247" t="str">
        <f t="shared" si="244"/>
        <v>-</v>
      </c>
      <c r="BT723" s="247" t="str">
        <f t="shared" si="245"/>
        <v>-</v>
      </c>
      <c r="BU723" s="247">
        <f t="shared" si="260"/>
        <v>0</v>
      </c>
      <c r="BV723" s="247" t="str">
        <f t="shared" si="261"/>
        <v>-</v>
      </c>
      <c r="BW723" s="232"/>
      <c r="CF723" s="232"/>
    </row>
    <row r="724" spans="1:84" ht="12.75" customHeight="1" x14ac:dyDescent="0.2">
      <c r="A724" s="240"/>
      <c r="B724" s="228">
        <v>701</v>
      </c>
      <c r="C724" s="137"/>
      <c r="D724" s="65"/>
      <c r="E724" s="241" t="str">
        <f>IF(ISBLANK(D724), "", VLOOKUP(D724, Z!$A$2:$C$4127, 3, FALSE))</f>
        <v/>
      </c>
      <c r="F724" s="138"/>
      <c r="G724" s="120"/>
      <c r="H724" s="120"/>
      <c r="I724" s="120"/>
      <c r="J724" s="120"/>
      <c r="K724" s="139"/>
      <c r="L724" s="168"/>
      <c r="M724" s="139"/>
      <c r="N724" s="139"/>
      <c r="O724" s="242">
        <f t="shared" si="237"/>
        <v>0</v>
      </c>
      <c r="P724" s="139"/>
      <c r="Q724" s="242">
        <f t="shared" si="246"/>
        <v>0</v>
      </c>
      <c r="R724" s="242" t="str">
        <f t="shared" si="247"/>
        <v>-</v>
      </c>
      <c r="S724" s="140"/>
      <c r="T724" s="141"/>
      <c r="U724" s="120"/>
      <c r="V724" s="139"/>
      <c r="W724" s="166"/>
      <c r="X724" s="243">
        <f t="shared" si="248"/>
        <v>0</v>
      </c>
      <c r="Y724" s="140"/>
      <c r="Z724" s="141"/>
      <c r="AA724" s="139"/>
      <c r="AB724" s="120"/>
      <c r="AC724" s="139"/>
      <c r="AD724" s="166"/>
      <c r="AE724" s="243">
        <f t="shared" si="249"/>
        <v>0</v>
      </c>
      <c r="AF724" s="142"/>
      <c r="AG724" s="137"/>
      <c r="AH724" s="65"/>
      <c r="AI724" s="241" t="str">
        <f>IF(ISBLANK(AH724), "", VLOOKUP(AH724, Z!$A$2:$C$4127, 3, FALSE))</f>
        <v/>
      </c>
      <c r="AJ724" s="143"/>
      <c r="AK724" s="244">
        <f t="shared" si="250"/>
        <v>0</v>
      </c>
      <c r="AL724" s="232"/>
      <c r="AM724" s="242">
        <f t="shared" si="251"/>
        <v>0</v>
      </c>
      <c r="AN724" s="228">
        <f>15</f>
        <v>15</v>
      </c>
      <c r="AO724" s="228">
        <v>0.75</v>
      </c>
      <c r="AP724" s="242" t="str">
        <f t="shared" si="252"/>
        <v>-</v>
      </c>
      <c r="AQ724" s="242" t="str">
        <f t="shared" si="253"/>
        <v>-</v>
      </c>
      <c r="AR724" s="245" t="str" cm="1">
        <f t="array" ref="AR724">IF($AM$20="A",
IFERROR(INDEX($BZ$33:$CC$35, $BQ724,), "-"),
IFERROR(INDEX(($BZ$26:$CC$28,$BZ$29:$CC$31), $BQ724, , $BR724), "-"))</f>
        <v>-</v>
      </c>
      <c r="AS724" s="245"/>
      <c r="AT724" s="245"/>
      <c r="AU724" s="245"/>
      <c r="AV724" s="246" t="str" cm="1">
        <f t="array" ref="AV724">IF($AM$20="A",
IFERROR(INDEX($CE$33:$CE$35, $BQ724), "-"),
IFERROR(INDEX(($CE$26:$CE$28, $CE$29:$CE$31), $BQ724, , $BR724), "-"))</f>
        <v>-</v>
      </c>
      <c r="AW724" s="242" t="str">
        <f t="shared" si="254"/>
        <v>-</v>
      </c>
      <c r="AX724" s="242" t="str">
        <f t="shared" si="238"/>
        <v>-</v>
      </c>
      <c r="AY724" s="242" t="str">
        <f t="shared" si="238"/>
        <v>-</v>
      </c>
      <c r="AZ724" s="242" t="str">
        <f t="shared" si="238"/>
        <v>-</v>
      </c>
      <c r="BA724" s="242" t="str">
        <f t="shared" si="255"/>
        <v>-</v>
      </c>
      <c r="BB724" s="242" t="str">
        <f t="shared" si="239"/>
        <v>-</v>
      </c>
      <c r="BC724" s="242" t="str">
        <f t="shared" si="239"/>
        <v>-</v>
      </c>
      <c r="BD724" s="242" t="str">
        <f t="shared" si="239"/>
        <v>-</v>
      </c>
      <c r="BE724" s="242" t="str">
        <f t="shared" si="256"/>
        <v>-</v>
      </c>
      <c r="BF724" s="242" t="str">
        <f t="shared" si="240"/>
        <v>-</v>
      </c>
      <c r="BG724" s="242" t="str">
        <f t="shared" si="240"/>
        <v>-</v>
      </c>
      <c r="BH724" s="242" t="str">
        <f t="shared" si="240"/>
        <v>-</v>
      </c>
      <c r="BI724" s="242" t="str">
        <f t="shared" si="257"/>
        <v>-</v>
      </c>
      <c r="BJ724" s="242" t="str">
        <f t="shared" si="241"/>
        <v>-</v>
      </c>
      <c r="BK724" s="242" t="str">
        <f t="shared" si="241"/>
        <v>-</v>
      </c>
      <c r="BL724" s="242" t="str">
        <f t="shared" si="241"/>
        <v>-</v>
      </c>
      <c r="BM724" s="245" t="str" cm="1">
        <f t="array" ref="BM724">IFERROR(INDEX($CD$38:$CD$41, $BT724), "-")</f>
        <v>-</v>
      </c>
      <c r="BN724" s="242" t="str" cm="1">
        <f t="array" ref="BN724">IFERROR(INDEX($CD$38:$CD$41, $BS724), "-")</f>
        <v>-</v>
      </c>
      <c r="BO724" s="242">
        <f t="shared" si="258"/>
        <v>0</v>
      </c>
      <c r="BP724" s="242">
        <f t="shared" si="259"/>
        <v>0</v>
      </c>
      <c r="BQ724" s="247" t="str">
        <f t="shared" si="242"/>
        <v>-</v>
      </c>
      <c r="BR724" s="247" t="str">
        <f t="shared" si="243"/>
        <v>-</v>
      </c>
      <c r="BS724" s="247" t="str">
        <f t="shared" si="244"/>
        <v>-</v>
      </c>
      <c r="BT724" s="247" t="str">
        <f t="shared" si="245"/>
        <v>-</v>
      </c>
      <c r="BU724" s="247">
        <f t="shared" si="260"/>
        <v>0</v>
      </c>
      <c r="BV724" s="247" t="str">
        <f t="shared" si="261"/>
        <v>-</v>
      </c>
      <c r="BW724" s="232"/>
      <c r="CF724" s="232"/>
    </row>
    <row r="725" spans="1:84" ht="12.75" customHeight="1" x14ac:dyDescent="0.2">
      <c r="A725" s="240"/>
      <c r="B725" s="228">
        <v>702</v>
      </c>
      <c r="C725" s="137"/>
      <c r="D725" s="65"/>
      <c r="E725" s="241" t="str">
        <f>IF(ISBLANK(D725), "", VLOOKUP(D725, Z!$A$2:$C$4127, 3, FALSE))</f>
        <v/>
      </c>
      <c r="F725" s="138"/>
      <c r="G725" s="120"/>
      <c r="H725" s="120"/>
      <c r="I725" s="120"/>
      <c r="J725" s="120"/>
      <c r="K725" s="139"/>
      <c r="L725" s="168"/>
      <c r="M725" s="139"/>
      <c r="N725" s="139"/>
      <c r="O725" s="242">
        <f t="shared" si="237"/>
        <v>0</v>
      </c>
      <c r="P725" s="139"/>
      <c r="Q725" s="242">
        <f t="shared" si="246"/>
        <v>0</v>
      </c>
      <c r="R725" s="242" t="str">
        <f t="shared" si="247"/>
        <v>-</v>
      </c>
      <c r="S725" s="140"/>
      <c r="T725" s="141"/>
      <c r="U725" s="120"/>
      <c r="V725" s="139"/>
      <c r="W725" s="166"/>
      <c r="X725" s="243">
        <f t="shared" si="248"/>
        <v>0</v>
      </c>
      <c r="Y725" s="140"/>
      <c r="Z725" s="141"/>
      <c r="AA725" s="139"/>
      <c r="AB725" s="120"/>
      <c r="AC725" s="139"/>
      <c r="AD725" s="166"/>
      <c r="AE725" s="243">
        <f t="shared" si="249"/>
        <v>0</v>
      </c>
      <c r="AF725" s="142"/>
      <c r="AG725" s="137"/>
      <c r="AH725" s="65"/>
      <c r="AI725" s="241" t="str">
        <f>IF(ISBLANK(AH725), "", VLOOKUP(AH725, Z!$A$2:$C$4127, 3, FALSE))</f>
        <v/>
      </c>
      <c r="AJ725" s="143"/>
      <c r="AK725" s="244">
        <f t="shared" si="250"/>
        <v>0</v>
      </c>
      <c r="AL725" s="232"/>
      <c r="AM725" s="242">
        <f t="shared" si="251"/>
        <v>0</v>
      </c>
      <c r="AN725" s="228">
        <f>15</f>
        <v>15</v>
      </c>
      <c r="AO725" s="228">
        <v>0.75</v>
      </c>
      <c r="AP725" s="242" t="str">
        <f t="shared" si="252"/>
        <v>-</v>
      </c>
      <c r="AQ725" s="242" t="str">
        <f t="shared" si="253"/>
        <v>-</v>
      </c>
      <c r="AR725" s="245" t="str" cm="1">
        <f t="array" ref="AR725">IF($AM$20="A",
IFERROR(INDEX($BZ$33:$CC$35, $BQ725,), "-"),
IFERROR(INDEX(($BZ$26:$CC$28,$BZ$29:$CC$31), $BQ725, , $BR725), "-"))</f>
        <v>-</v>
      </c>
      <c r="AS725" s="245"/>
      <c r="AT725" s="245"/>
      <c r="AU725" s="245"/>
      <c r="AV725" s="246" t="str" cm="1">
        <f t="array" ref="AV725">IF($AM$20="A",
IFERROR(INDEX($CE$33:$CE$35, $BQ725), "-"),
IFERROR(INDEX(($CE$26:$CE$28, $CE$29:$CE$31), $BQ725, , $BR725), "-"))</f>
        <v>-</v>
      </c>
      <c r="AW725" s="242" t="str">
        <f t="shared" si="254"/>
        <v>-</v>
      </c>
      <c r="AX725" s="242" t="str">
        <f t="shared" si="238"/>
        <v>-</v>
      </c>
      <c r="AY725" s="242" t="str">
        <f t="shared" si="238"/>
        <v>-</v>
      </c>
      <c r="AZ725" s="242" t="str">
        <f t="shared" si="238"/>
        <v>-</v>
      </c>
      <c r="BA725" s="242" t="str">
        <f t="shared" si="255"/>
        <v>-</v>
      </c>
      <c r="BB725" s="242" t="str">
        <f t="shared" si="239"/>
        <v>-</v>
      </c>
      <c r="BC725" s="242" t="str">
        <f t="shared" si="239"/>
        <v>-</v>
      </c>
      <c r="BD725" s="242" t="str">
        <f t="shared" si="239"/>
        <v>-</v>
      </c>
      <c r="BE725" s="242" t="str">
        <f t="shared" si="256"/>
        <v>-</v>
      </c>
      <c r="BF725" s="242" t="str">
        <f t="shared" si="240"/>
        <v>-</v>
      </c>
      <c r="BG725" s="242" t="str">
        <f t="shared" si="240"/>
        <v>-</v>
      </c>
      <c r="BH725" s="242" t="str">
        <f t="shared" si="240"/>
        <v>-</v>
      </c>
      <c r="BI725" s="242" t="str">
        <f t="shared" si="257"/>
        <v>-</v>
      </c>
      <c r="BJ725" s="242" t="str">
        <f t="shared" si="241"/>
        <v>-</v>
      </c>
      <c r="BK725" s="242" t="str">
        <f t="shared" si="241"/>
        <v>-</v>
      </c>
      <c r="BL725" s="242" t="str">
        <f t="shared" si="241"/>
        <v>-</v>
      </c>
      <c r="BM725" s="245" t="str" cm="1">
        <f t="array" ref="BM725">IFERROR(INDEX($CD$38:$CD$41, $BT725), "-")</f>
        <v>-</v>
      </c>
      <c r="BN725" s="242" t="str" cm="1">
        <f t="array" ref="BN725">IFERROR(INDEX($CD$38:$CD$41, $BS725), "-")</f>
        <v>-</v>
      </c>
      <c r="BO725" s="242">
        <f t="shared" si="258"/>
        <v>0</v>
      </c>
      <c r="BP725" s="242">
        <f t="shared" si="259"/>
        <v>0</v>
      </c>
      <c r="BQ725" s="247" t="str">
        <f t="shared" si="242"/>
        <v>-</v>
      </c>
      <c r="BR725" s="247" t="str">
        <f t="shared" si="243"/>
        <v>-</v>
      </c>
      <c r="BS725" s="247" t="str">
        <f t="shared" si="244"/>
        <v>-</v>
      </c>
      <c r="BT725" s="247" t="str">
        <f t="shared" si="245"/>
        <v>-</v>
      </c>
      <c r="BU725" s="247">
        <f t="shared" si="260"/>
        <v>0</v>
      </c>
      <c r="BV725" s="247" t="str">
        <f t="shared" si="261"/>
        <v>-</v>
      </c>
      <c r="BW725" s="232"/>
      <c r="CF725" s="232"/>
    </row>
    <row r="726" spans="1:84" ht="12.75" customHeight="1" x14ac:dyDescent="0.2">
      <c r="A726" s="240"/>
      <c r="B726" s="228">
        <v>703</v>
      </c>
      <c r="C726" s="137"/>
      <c r="D726" s="65"/>
      <c r="E726" s="241" t="str">
        <f>IF(ISBLANK(D726), "", VLOOKUP(D726, Z!$A$2:$C$4127, 3, FALSE))</f>
        <v/>
      </c>
      <c r="F726" s="138"/>
      <c r="G726" s="120"/>
      <c r="H726" s="120"/>
      <c r="I726" s="120"/>
      <c r="J726" s="120"/>
      <c r="K726" s="139"/>
      <c r="L726" s="168"/>
      <c r="M726" s="139"/>
      <c r="N726" s="139"/>
      <c r="O726" s="242">
        <f t="shared" si="237"/>
        <v>0</v>
      </c>
      <c r="P726" s="139"/>
      <c r="Q726" s="242">
        <f t="shared" si="246"/>
        <v>0</v>
      </c>
      <c r="R726" s="242" t="str">
        <f t="shared" si="247"/>
        <v>-</v>
      </c>
      <c r="S726" s="140"/>
      <c r="T726" s="141"/>
      <c r="U726" s="120"/>
      <c r="V726" s="139"/>
      <c r="W726" s="166"/>
      <c r="X726" s="243">
        <f t="shared" si="248"/>
        <v>0</v>
      </c>
      <c r="Y726" s="140"/>
      <c r="Z726" s="141"/>
      <c r="AA726" s="139"/>
      <c r="AB726" s="120"/>
      <c r="AC726" s="139"/>
      <c r="AD726" s="166"/>
      <c r="AE726" s="243">
        <f t="shared" si="249"/>
        <v>0</v>
      </c>
      <c r="AF726" s="142"/>
      <c r="AG726" s="137"/>
      <c r="AH726" s="65"/>
      <c r="AI726" s="241" t="str">
        <f>IF(ISBLANK(AH726), "", VLOOKUP(AH726, Z!$A$2:$C$4127, 3, FALSE))</f>
        <v/>
      </c>
      <c r="AJ726" s="143"/>
      <c r="AK726" s="244">
        <f t="shared" si="250"/>
        <v>0</v>
      </c>
      <c r="AL726" s="232"/>
      <c r="AM726" s="242">
        <f t="shared" si="251"/>
        <v>0</v>
      </c>
      <c r="AN726" s="228">
        <f>15</f>
        <v>15</v>
      </c>
      <c r="AO726" s="228">
        <v>0.75</v>
      </c>
      <c r="AP726" s="242" t="str">
        <f t="shared" si="252"/>
        <v>-</v>
      </c>
      <c r="AQ726" s="242" t="str">
        <f t="shared" si="253"/>
        <v>-</v>
      </c>
      <c r="AR726" s="245" t="str" cm="1">
        <f t="array" ref="AR726">IF($AM$20="A",
IFERROR(INDEX($BZ$33:$CC$35, $BQ726,), "-"),
IFERROR(INDEX(($BZ$26:$CC$28,$BZ$29:$CC$31), $BQ726, , $BR726), "-"))</f>
        <v>-</v>
      </c>
      <c r="AS726" s="245"/>
      <c r="AT726" s="245"/>
      <c r="AU726" s="245"/>
      <c r="AV726" s="246" t="str" cm="1">
        <f t="array" ref="AV726">IF($AM$20="A",
IFERROR(INDEX($CE$33:$CE$35, $BQ726), "-"),
IFERROR(INDEX(($CE$26:$CE$28, $CE$29:$CE$31), $BQ726, , $BR726), "-"))</f>
        <v>-</v>
      </c>
      <c r="AW726" s="242" t="str">
        <f t="shared" si="254"/>
        <v>-</v>
      </c>
      <c r="AX726" s="242" t="str">
        <f t="shared" si="238"/>
        <v>-</v>
      </c>
      <c r="AY726" s="242" t="str">
        <f t="shared" si="238"/>
        <v>-</v>
      </c>
      <c r="AZ726" s="242" t="str">
        <f t="shared" si="238"/>
        <v>-</v>
      </c>
      <c r="BA726" s="242" t="str">
        <f t="shared" si="255"/>
        <v>-</v>
      </c>
      <c r="BB726" s="242" t="str">
        <f t="shared" si="239"/>
        <v>-</v>
      </c>
      <c r="BC726" s="242" t="str">
        <f t="shared" si="239"/>
        <v>-</v>
      </c>
      <c r="BD726" s="242" t="str">
        <f t="shared" si="239"/>
        <v>-</v>
      </c>
      <c r="BE726" s="242" t="str">
        <f t="shared" si="256"/>
        <v>-</v>
      </c>
      <c r="BF726" s="242" t="str">
        <f t="shared" si="240"/>
        <v>-</v>
      </c>
      <c r="BG726" s="242" t="str">
        <f t="shared" si="240"/>
        <v>-</v>
      </c>
      <c r="BH726" s="242" t="str">
        <f t="shared" si="240"/>
        <v>-</v>
      </c>
      <c r="BI726" s="242" t="str">
        <f t="shared" si="257"/>
        <v>-</v>
      </c>
      <c r="BJ726" s="242" t="str">
        <f t="shared" si="241"/>
        <v>-</v>
      </c>
      <c r="BK726" s="242" t="str">
        <f t="shared" si="241"/>
        <v>-</v>
      </c>
      <c r="BL726" s="242" t="str">
        <f t="shared" si="241"/>
        <v>-</v>
      </c>
      <c r="BM726" s="245" t="str" cm="1">
        <f t="array" ref="BM726">IFERROR(INDEX($CD$38:$CD$41, $BT726), "-")</f>
        <v>-</v>
      </c>
      <c r="BN726" s="242" t="str" cm="1">
        <f t="array" ref="BN726">IFERROR(INDEX($CD$38:$CD$41, $BS726), "-")</f>
        <v>-</v>
      </c>
      <c r="BO726" s="242">
        <f t="shared" si="258"/>
        <v>0</v>
      </c>
      <c r="BP726" s="242">
        <f t="shared" si="259"/>
        <v>0</v>
      </c>
      <c r="BQ726" s="247" t="str">
        <f t="shared" si="242"/>
        <v>-</v>
      </c>
      <c r="BR726" s="247" t="str">
        <f t="shared" si="243"/>
        <v>-</v>
      </c>
      <c r="BS726" s="247" t="str">
        <f t="shared" si="244"/>
        <v>-</v>
      </c>
      <c r="BT726" s="247" t="str">
        <f t="shared" si="245"/>
        <v>-</v>
      </c>
      <c r="BU726" s="247">
        <f t="shared" si="260"/>
        <v>0</v>
      </c>
      <c r="BV726" s="247" t="str">
        <f t="shared" si="261"/>
        <v>-</v>
      </c>
      <c r="BW726" s="232"/>
      <c r="CF726" s="232"/>
    </row>
    <row r="727" spans="1:84" ht="12.75" customHeight="1" x14ac:dyDescent="0.2">
      <c r="A727" s="240"/>
      <c r="B727" s="228">
        <v>704</v>
      </c>
      <c r="C727" s="137"/>
      <c r="D727" s="65"/>
      <c r="E727" s="241" t="str">
        <f>IF(ISBLANK(D727), "", VLOOKUP(D727, Z!$A$2:$C$4127, 3, FALSE))</f>
        <v/>
      </c>
      <c r="F727" s="138"/>
      <c r="G727" s="120"/>
      <c r="H727" s="120"/>
      <c r="I727" s="120"/>
      <c r="J727" s="120"/>
      <c r="K727" s="139"/>
      <c r="L727" s="168"/>
      <c r="M727" s="139"/>
      <c r="N727" s="139"/>
      <c r="O727" s="242">
        <f t="shared" si="237"/>
        <v>0</v>
      </c>
      <c r="P727" s="139"/>
      <c r="Q727" s="242">
        <f t="shared" si="246"/>
        <v>0</v>
      </c>
      <c r="R727" s="242" t="str">
        <f t="shared" si="247"/>
        <v>-</v>
      </c>
      <c r="S727" s="140"/>
      <c r="T727" s="141"/>
      <c r="U727" s="120"/>
      <c r="V727" s="139"/>
      <c r="W727" s="166"/>
      <c r="X727" s="243">
        <f t="shared" si="248"/>
        <v>0</v>
      </c>
      <c r="Y727" s="140"/>
      <c r="Z727" s="141"/>
      <c r="AA727" s="139"/>
      <c r="AB727" s="120"/>
      <c r="AC727" s="139"/>
      <c r="AD727" s="166"/>
      <c r="AE727" s="243">
        <f t="shared" si="249"/>
        <v>0</v>
      </c>
      <c r="AF727" s="142"/>
      <c r="AG727" s="137"/>
      <c r="AH727" s="65"/>
      <c r="AI727" s="241" t="str">
        <f>IF(ISBLANK(AH727), "", VLOOKUP(AH727, Z!$A$2:$C$4127, 3, FALSE))</f>
        <v/>
      </c>
      <c r="AJ727" s="143"/>
      <c r="AK727" s="244">
        <f t="shared" si="250"/>
        <v>0</v>
      </c>
      <c r="AL727" s="232"/>
      <c r="AM727" s="242">
        <f t="shared" si="251"/>
        <v>0</v>
      </c>
      <c r="AN727" s="228">
        <f>15</f>
        <v>15</v>
      </c>
      <c r="AO727" s="228">
        <v>0.75</v>
      </c>
      <c r="AP727" s="242" t="str">
        <f t="shared" si="252"/>
        <v>-</v>
      </c>
      <c r="AQ727" s="242" t="str">
        <f t="shared" si="253"/>
        <v>-</v>
      </c>
      <c r="AR727" s="245" t="str" cm="1">
        <f t="array" ref="AR727">IF($AM$20="A",
IFERROR(INDEX($BZ$33:$CC$35, $BQ727,), "-"),
IFERROR(INDEX(($BZ$26:$CC$28,$BZ$29:$CC$31), $BQ727, , $BR727), "-"))</f>
        <v>-</v>
      </c>
      <c r="AS727" s="245"/>
      <c r="AT727" s="245"/>
      <c r="AU727" s="245"/>
      <c r="AV727" s="246" t="str" cm="1">
        <f t="array" ref="AV727">IF($AM$20="A",
IFERROR(INDEX($CE$33:$CE$35, $BQ727), "-"),
IFERROR(INDEX(($CE$26:$CE$28, $CE$29:$CE$31), $BQ727, , $BR727), "-"))</f>
        <v>-</v>
      </c>
      <c r="AW727" s="242" t="str">
        <f t="shared" si="254"/>
        <v>-</v>
      </c>
      <c r="AX727" s="242" t="str">
        <f t="shared" si="238"/>
        <v>-</v>
      </c>
      <c r="AY727" s="242" t="str">
        <f t="shared" si="238"/>
        <v>-</v>
      </c>
      <c r="AZ727" s="242" t="str">
        <f t="shared" si="238"/>
        <v>-</v>
      </c>
      <c r="BA727" s="242" t="str">
        <f t="shared" si="255"/>
        <v>-</v>
      </c>
      <c r="BB727" s="242" t="str">
        <f t="shared" si="239"/>
        <v>-</v>
      </c>
      <c r="BC727" s="242" t="str">
        <f t="shared" si="239"/>
        <v>-</v>
      </c>
      <c r="BD727" s="242" t="str">
        <f t="shared" si="239"/>
        <v>-</v>
      </c>
      <c r="BE727" s="242" t="str">
        <f t="shared" si="256"/>
        <v>-</v>
      </c>
      <c r="BF727" s="242" t="str">
        <f t="shared" si="240"/>
        <v>-</v>
      </c>
      <c r="BG727" s="242" t="str">
        <f t="shared" si="240"/>
        <v>-</v>
      </c>
      <c r="BH727" s="242" t="str">
        <f t="shared" si="240"/>
        <v>-</v>
      </c>
      <c r="BI727" s="242" t="str">
        <f t="shared" si="257"/>
        <v>-</v>
      </c>
      <c r="BJ727" s="242" t="str">
        <f t="shared" si="241"/>
        <v>-</v>
      </c>
      <c r="BK727" s="242" t="str">
        <f t="shared" si="241"/>
        <v>-</v>
      </c>
      <c r="BL727" s="242" t="str">
        <f t="shared" si="241"/>
        <v>-</v>
      </c>
      <c r="BM727" s="245" t="str" cm="1">
        <f t="array" ref="BM727">IFERROR(INDEX($CD$38:$CD$41, $BT727), "-")</f>
        <v>-</v>
      </c>
      <c r="BN727" s="242" t="str" cm="1">
        <f t="array" ref="BN727">IFERROR(INDEX($CD$38:$CD$41, $BS727), "-")</f>
        <v>-</v>
      </c>
      <c r="BO727" s="242">
        <f t="shared" si="258"/>
        <v>0</v>
      </c>
      <c r="BP727" s="242">
        <f t="shared" si="259"/>
        <v>0</v>
      </c>
      <c r="BQ727" s="247" t="str">
        <f t="shared" si="242"/>
        <v>-</v>
      </c>
      <c r="BR727" s="247" t="str">
        <f t="shared" si="243"/>
        <v>-</v>
      </c>
      <c r="BS727" s="247" t="str">
        <f t="shared" si="244"/>
        <v>-</v>
      </c>
      <c r="BT727" s="247" t="str">
        <f t="shared" si="245"/>
        <v>-</v>
      </c>
      <c r="BU727" s="247">
        <f t="shared" si="260"/>
        <v>0</v>
      </c>
      <c r="BV727" s="247" t="str">
        <f t="shared" si="261"/>
        <v>-</v>
      </c>
      <c r="BW727" s="232"/>
      <c r="CF727" s="232"/>
    </row>
    <row r="728" spans="1:84" ht="12.75" customHeight="1" x14ac:dyDescent="0.2">
      <c r="A728" s="240"/>
      <c r="B728" s="228">
        <v>705</v>
      </c>
      <c r="C728" s="137"/>
      <c r="D728" s="65"/>
      <c r="E728" s="241" t="str">
        <f>IF(ISBLANK(D728), "", VLOOKUP(D728, Z!$A$2:$C$4127, 3, FALSE))</f>
        <v/>
      </c>
      <c r="F728" s="138"/>
      <c r="G728" s="120"/>
      <c r="H728" s="120"/>
      <c r="I728" s="120"/>
      <c r="J728" s="120"/>
      <c r="K728" s="139"/>
      <c r="L728" s="168"/>
      <c r="M728" s="139"/>
      <c r="N728" s="139"/>
      <c r="O728" s="242">
        <f t="shared" ref="O728:O791" si="262">IFERROR(M728 / (1.18*N728), 0)</f>
        <v>0</v>
      </c>
      <c r="P728" s="139"/>
      <c r="Q728" s="242">
        <f t="shared" si="246"/>
        <v>0</v>
      </c>
      <c r="R728" s="242" t="str">
        <f t="shared" si="247"/>
        <v>-</v>
      </c>
      <c r="S728" s="140"/>
      <c r="T728" s="141"/>
      <c r="U728" s="120"/>
      <c r="V728" s="139"/>
      <c r="W728" s="166"/>
      <c r="X728" s="243">
        <f t="shared" si="248"/>
        <v>0</v>
      </c>
      <c r="Y728" s="140"/>
      <c r="Z728" s="141"/>
      <c r="AA728" s="139"/>
      <c r="AB728" s="120"/>
      <c r="AC728" s="139"/>
      <c r="AD728" s="166"/>
      <c r="AE728" s="243">
        <f t="shared" si="249"/>
        <v>0</v>
      </c>
      <c r="AF728" s="142"/>
      <c r="AG728" s="137"/>
      <c r="AH728" s="65"/>
      <c r="AI728" s="241" t="str">
        <f>IF(ISBLANK(AH728), "", VLOOKUP(AH728, Z!$A$2:$C$4127, 3, FALSE))</f>
        <v/>
      </c>
      <c r="AJ728" s="143"/>
      <c r="AK728" s="244">
        <f t="shared" si="250"/>
        <v>0</v>
      </c>
      <c r="AL728" s="232"/>
      <c r="AM728" s="242">
        <f t="shared" si="251"/>
        <v>0</v>
      </c>
      <c r="AN728" s="228">
        <f>15</f>
        <v>15</v>
      </c>
      <c r="AO728" s="228">
        <v>0.75</v>
      </c>
      <c r="AP728" s="242" t="str">
        <f t="shared" si="252"/>
        <v>-</v>
      </c>
      <c r="AQ728" s="242" t="str">
        <f t="shared" si="253"/>
        <v>-</v>
      </c>
      <c r="AR728" s="245" t="str" cm="1">
        <f t="array" ref="AR728">IF($AM$20="A",
IFERROR(INDEX($BZ$33:$CC$35, $BQ728,), "-"),
IFERROR(INDEX(($BZ$26:$CC$28,$BZ$29:$CC$31), $BQ728, , $BR728), "-"))</f>
        <v>-</v>
      </c>
      <c r="AS728" s="245"/>
      <c r="AT728" s="245"/>
      <c r="AU728" s="245"/>
      <c r="AV728" s="246" t="str" cm="1">
        <f t="array" ref="AV728">IF($AM$20="A",
IFERROR(INDEX($CE$33:$CE$35, $BQ728), "-"),
IFERROR(INDEX(($CE$26:$CE$28, $CE$29:$CE$31), $BQ728, , $BR728), "-"))</f>
        <v>-</v>
      </c>
      <c r="AW728" s="242" t="str">
        <f t="shared" si="254"/>
        <v>-</v>
      </c>
      <c r="AX728" s="242" t="str">
        <f t="shared" si="254"/>
        <v>-</v>
      </c>
      <c r="AY728" s="242" t="str">
        <f t="shared" si="254"/>
        <v>-</v>
      </c>
      <c r="AZ728" s="242" t="str">
        <f t="shared" si="254"/>
        <v>-</v>
      </c>
      <c r="BA728" s="242" t="str">
        <f t="shared" si="255"/>
        <v>-</v>
      </c>
      <c r="BB728" s="242" t="str">
        <f t="shared" si="255"/>
        <v>-</v>
      </c>
      <c r="BC728" s="242" t="str">
        <f t="shared" si="255"/>
        <v>-</v>
      </c>
      <c r="BD728" s="242" t="str">
        <f t="shared" si="255"/>
        <v>-</v>
      </c>
      <c r="BE728" s="242" t="str">
        <f t="shared" si="256"/>
        <v>-</v>
      </c>
      <c r="BF728" s="242" t="str">
        <f t="shared" si="256"/>
        <v>-</v>
      </c>
      <c r="BG728" s="242" t="str">
        <f t="shared" si="256"/>
        <v>-</v>
      </c>
      <c r="BH728" s="242" t="str">
        <f t="shared" si="256"/>
        <v>-</v>
      </c>
      <c r="BI728" s="242" t="str">
        <f t="shared" si="257"/>
        <v>-</v>
      </c>
      <c r="BJ728" s="242" t="str">
        <f t="shared" si="257"/>
        <v>-</v>
      </c>
      <c r="BK728" s="242" t="str">
        <f t="shared" si="257"/>
        <v>-</v>
      </c>
      <c r="BL728" s="242" t="str">
        <f t="shared" si="257"/>
        <v>-</v>
      </c>
      <c r="BM728" s="245" t="str" cm="1">
        <f t="array" ref="BM728">IFERROR(INDEX($CD$38:$CD$41, $BT728), "-")</f>
        <v>-</v>
      </c>
      <c r="BN728" s="242" t="str" cm="1">
        <f t="array" ref="BN728">IFERROR(INDEX($CD$38:$CD$41, $BS728), "-")</f>
        <v>-</v>
      </c>
      <c r="BO728" s="242">
        <f t="shared" si="258"/>
        <v>0</v>
      </c>
      <c r="BP728" s="242">
        <f t="shared" si="259"/>
        <v>0</v>
      </c>
      <c r="BQ728" s="247" t="str">
        <f t="shared" ref="BQ728:BQ791" si="263">IF($AM$20="A",
IFERROR(MATCH($I728,INDEX(Kat_A,,1),0),IFERROR(MATCH($I728,INDEX(Kat_A,,2),0),IFERROR(MATCH($I728,INDEX(Kat_A,,3),0),"-"))),
IFERROR(MATCH($G728,INDEX(Kat_B,,1),0),IFERROR(MATCH($G728,INDEX(Kat_B,,2),0),IFERROR(MATCH($G728,INDEX(Kat_B,,3),0),"-")))
)</f>
        <v>-</v>
      </c>
      <c r="BR728" s="247" t="str">
        <f t="shared" ref="BR728:BR791" si="264">IF($AM$20="A",
IFERROR(MATCH($J728,INDEX(Sys_A,,1),0),IFERROR(MATCH($J728,INDEX(Sys_A,,2),0),IFERROR(MATCH($J728,INDEX(Sys_A,,3),0),"-"))),
IFERROR(MATCH($H728,INDEX(Sys_B,,1),0),IFERROR(MATCH($H728,INDEX(Sys_B,,2),0),IFERROR(MATCH($H728,INDEX(Sys_B,,3),0),"-")))
)</f>
        <v>-</v>
      </c>
      <c r="BS728" s="247" t="str">
        <f t="shared" ref="BS728:BS791" si="265">IF($AM$20="B", 1, IFERROR(MATCH($U728,INDEX(Reg,,1),0),IFERROR(MATCH($U728,INDEX(Reg,,2),0),IFERROR(MATCH($U728,INDEX(Reg,,3),0),"-"))))</f>
        <v>-</v>
      </c>
      <c r="BT728" s="247" t="str">
        <f t="shared" ref="BT728:BT791" si="266">IF($AM$20="B", 1, IFERROR(MATCH($AB728,INDEX(Reg,,1),0),IFERROR(MATCH($AB728,INDEX(Reg,,2),0),IFERROR(MATCH($AB728,INDEX(Reg,,3),0),"-"))))</f>
        <v>-</v>
      </c>
      <c r="BU728" s="247">
        <f t="shared" si="260"/>
        <v>0</v>
      </c>
      <c r="BV728" s="247" t="str">
        <f t="shared" si="261"/>
        <v>-</v>
      </c>
      <c r="BW728" s="232"/>
      <c r="CF728" s="232"/>
    </row>
    <row r="729" spans="1:84" ht="12.75" customHeight="1" x14ac:dyDescent="0.2">
      <c r="A729" s="240"/>
      <c r="B729" s="228">
        <v>706</v>
      </c>
      <c r="C729" s="137"/>
      <c r="D729" s="65"/>
      <c r="E729" s="241" t="str">
        <f>IF(ISBLANK(D729), "", VLOOKUP(D729, Z!$A$2:$C$4127, 3, FALSE))</f>
        <v/>
      </c>
      <c r="F729" s="138"/>
      <c r="G729" s="120"/>
      <c r="H729" s="120"/>
      <c r="I729" s="120"/>
      <c r="J729" s="120"/>
      <c r="K729" s="139"/>
      <c r="L729" s="168"/>
      <c r="M729" s="139"/>
      <c r="N729" s="139"/>
      <c r="O729" s="242">
        <f t="shared" si="262"/>
        <v>0</v>
      </c>
      <c r="P729" s="139"/>
      <c r="Q729" s="242">
        <f t="shared" ref="Q729:Q792" si="267">P729*O729*9.82/3.6</f>
        <v>0</v>
      </c>
      <c r="R729" s="242" t="str">
        <f t="shared" ref="R729:R792" si="268">BV729</f>
        <v>-</v>
      </c>
      <c r="S729" s="140"/>
      <c r="T729" s="141"/>
      <c r="U729" s="120"/>
      <c r="V729" s="139"/>
      <c r="W729" s="166"/>
      <c r="X729" s="243">
        <f t="shared" ref="X729:X792" si="269">IFERROR(AQ729*1000, 0)</f>
        <v>0</v>
      </c>
      <c r="Y729" s="140"/>
      <c r="Z729" s="141"/>
      <c r="AA729" s="139"/>
      <c r="AB729" s="120"/>
      <c r="AC729" s="139"/>
      <c r="AD729" s="166"/>
      <c r="AE729" s="243">
        <f t="shared" ref="AE729:AE792" si="270">IFERROR(AP729*1000, 0)</f>
        <v>0</v>
      </c>
      <c r="AF729" s="142"/>
      <c r="AG729" s="137"/>
      <c r="AH729" s="65"/>
      <c r="AI729" s="241" t="str">
        <f>IF(ISBLANK(AH729), "", VLOOKUP(AH729, Z!$A$2:$C$4127, 3, FALSE))</f>
        <v/>
      </c>
      <c r="AJ729" s="143"/>
      <c r="AK729" s="244">
        <f t="shared" ref="AK729:AK792" si="271">IFERROR(AM729*1000, 0)</f>
        <v>0</v>
      </c>
      <c r="AL729" s="232"/>
      <c r="AM729" s="242">
        <f t="shared" ref="AM729:AM792" si="272">IFERROR(AO729*AN729*(AQ729-AP729), 0)</f>
        <v>0</v>
      </c>
      <c r="AN729" s="228">
        <f>15</f>
        <v>15</v>
      </c>
      <c r="AO729" s="228">
        <v>0.75</v>
      </c>
      <c r="AP729" s="242" t="str">
        <f t="shared" ref="AP729:AP792" si="273">IFERROR((SUMPRODUCT($AW729:$AZ729,_xlfn.ANCHORARRAY( $AR729)) + SUMPRODUCT($BE729:$BH729,_xlfn.ANCHORARRAY( $AR729))) * $AV729/1000/1000, "-")</f>
        <v>-</v>
      </c>
      <c r="AQ729" s="242" t="str">
        <f t="shared" ref="AQ729:AQ792" si="274">IFERROR((SUMPRODUCT($BA729:$BD729,_xlfn.ANCHORARRAY( $AR729)) + SUMPRODUCT($BI729:$BL729,_xlfn.ANCHORARRAY( $AR729))) * $AV729/1000/1000, "-")</f>
        <v>-</v>
      </c>
      <c r="AR729" s="245" t="str" cm="1">
        <f t="array" ref="AR729">IF($AM$20="A",
IFERROR(INDEX($BZ$33:$CC$35, $BQ729,), "-"),
IFERROR(INDEX(($BZ$26:$CC$28,$BZ$29:$CC$31), $BQ729, , $BR729), "-"))</f>
        <v>-</v>
      </c>
      <c r="AS729" s="245"/>
      <c r="AT729" s="245"/>
      <c r="AU729" s="245"/>
      <c r="AV729" s="246" t="str" cm="1">
        <f t="array" ref="AV729">IF($AM$20="A",
IFERROR(INDEX($CE$33:$CE$35, $BQ729), "-"),
IFERROR(INDEX(($CE$26:$CE$28, $CE$29:$CE$31), $BQ729, , $BR729), "-"))</f>
        <v>-</v>
      </c>
      <c r="AW729" s="242" t="str">
        <f t="shared" ref="AW729:AZ792" si="275">IF($BT729=1, $BO729 * (-0.34*AW$23^2 + 0.67*AW$23 + 0.67), "-")</f>
        <v>-</v>
      </c>
      <c r="AX729" s="242" t="str">
        <f t="shared" si="275"/>
        <v>-</v>
      </c>
      <c r="AY729" s="242" t="str">
        <f t="shared" si="275"/>
        <v>-</v>
      </c>
      <c r="AZ729" s="242" t="str">
        <f t="shared" si="275"/>
        <v>-</v>
      </c>
      <c r="BA729" s="242" t="str">
        <f t="shared" ref="BA729:BD792" si="276">IF($BS729=1, $BP729 * (-0.34*BA$23^2 + 0.67*BA$23 + 0.67), "-")</f>
        <v>-</v>
      </c>
      <c r="BB729" s="242" t="str">
        <f t="shared" si="276"/>
        <v>-</v>
      </c>
      <c r="BC729" s="242" t="str">
        <f t="shared" si="276"/>
        <v>-</v>
      </c>
      <c r="BD729" s="242" t="str">
        <f t="shared" si="276"/>
        <v>-</v>
      </c>
      <c r="BE729" s="242" t="str">
        <f t="shared" ref="BE729:BH792" si="277">IFERROR(BE$23 * (1 - (1-BE$23)/0.75 * (1-$BM729)) * $BO729 * 1 / (-(BE$23^2) + 2*BE$23), "-")</f>
        <v>-</v>
      </c>
      <c r="BF729" s="242" t="str">
        <f t="shared" si="277"/>
        <v>-</v>
      </c>
      <c r="BG729" s="242" t="str">
        <f t="shared" si="277"/>
        <v>-</v>
      </c>
      <c r="BH729" s="242" t="str">
        <f t="shared" si="277"/>
        <v>-</v>
      </c>
      <c r="BI729" s="242" t="str">
        <f t="shared" ref="BI729:BL792" si="278">IFERROR(BI$23 * (1 - (1-BI$23)/0.75 * (1-$BN729)) * $BP729 * 1 / (-(BI$23^2) + 2*BI$23), "-")</f>
        <v>-</v>
      </c>
      <c r="BJ729" s="242" t="str">
        <f t="shared" si="278"/>
        <v>-</v>
      </c>
      <c r="BK729" s="242" t="str">
        <f t="shared" si="278"/>
        <v>-</v>
      </c>
      <c r="BL729" s="242" t="str">
        <f t="shared" si="278"/>
        <v>-</v>
      </c>
      <c r="BM729" s="245" t="str" cm="1">
        <f t="array" ref="BM729">IFERROR(INDEX($CD$38:$CD$41, $BT729), "-")</f>
        <v>-</v>
      </c>
      <c r="BN729" s="242" t="str" cm="1">
        <f t="array" ref="BN729">IFERROR(INDEX($CD$38:$CD$41, $BS729), "-")</f>
        <v>-</v>
      </c>
      <c r="BO729" s="242">
        <f t="shared" ref="BO729:BO792" si="279">IFERROR(IF(ISBLANK(AD729), AC729, AD729), 0)</f>
        <v>0</v>
      </c>
      <c r="BP729" s="242">
        <f t="shared" ref="BP729:BP792" si="280">IFERROR(IF(ISBLANK(W729), V729, W729), 0)</f>
        <v>0</v>
      </c>
      <c r="BQ729" s="247" t="str">
        <f t="shared" si="263"/>
        <v>-</v>
      </c>
      <c r="BR729" s="247" t="str">
        <f t="shared" si="264"/>
        <v>-</v>
      </c>
      <c r="BS729" s="247" t="str">
        <f t="shared" si="265"/>
        <v>-</v>
      </c>
      <c r="BT729" s="247" t="str">
        <f t="shared" si="266"/>
        <v>-</v>
      </c>
      <c r="BU729" s="247">
        <f t="shared" ref="BU729:BU792" si="281">IF($K729&gt;0, $K729, IF($L729&gt;0, 26+0.1*$L729, 0))</f>
        <v>0</v>
      </c>
      <c r="BV729" s="247" t="str">
        <f t="shared" ref="BV729:BV792" si="282">IF(AND(BR729=1, BU729&gt; 0), 0.5*(8+0.2*BU729) + 0.5*(3+0.1*BU729), "-")</f>
        <v>-</v>
      </c>
      <c r="BW729" s="232"/>
      <c r="CF729" s="232"/>
    </row>
    <row r="730" spans="1:84" ht="12.75" customHeight="1" x14ac:dyDescent="0.2">
      <c r="A730" s="240"/>
      <c r="B730" s="228">
        <v>707</v>
      </c>
      <c r="C730" s="137"/>
      <c r="D730" s="65"/>
      <c r="E730" s="241" t="str">
        <f>IF(ISBLANK(D730), "", VLOOKUP(D730, Z!$A$2:$C$4127, 3, FALSE))</f>
        <v/>
      </c>
      <c r="F730" s="138"/>
      <c r="G730" s="120"/>
      <c r="H730" s="120"/>
      <c r="I730" s="120"/>
      <c r="J730" s="120"/>
      <c r="K730" s="139"/>
      <c r="L730" s="168"/>
      <c r="M730" s="139"/>
      <c r="N730" s="139"/>
      <c r="O730" s="242">
        <f t="shared" si="262"/>
        <v>0</v>
      </c>
      <c r="P730" s="139"/>
      <c r="Q730" s="242">
        <f t="shared" si="267"/>
        <v>0</v>
      </c>
      <c r="R730" s="242" t="str">
        <f t="shared" si="268"/>
        <v>-</v>
      </c>
      <c r="S730" s="140"/>
      <c r="T730" s="141"/>
      <c r="U730" s="120"/>
      <c r="V730" s="139"/>
      <c r="W730" s="166"/>
      <c r="X730" s="243">
        <f t="shared" si="269"/>
        <v>0</v>
      </c>
      <c r="Y730" s="140"/>
      <c r="Z730" s="141"/>
      <c r="AA730" s="139"/>
      <c r="AB730" s="120"/>
      <c r="AC730" s="139"/>
      <c r="AD730" s="166"/>
      <c r="AE730" s="243">
        <f t="shared" si="270"/>
        <v>0</v>
      </c>
      <c r="AF730" s="142"/>
      <c r="AG730" s="137"/>
      <c r="AH730" s="65"/>
      <c r="AI730" s="241" t="str">
        <f>IF(ISBLANK(AH730), "", VLOOKUP(AH730, Z!$A$2:$C$4127, 3, FALSE))</f>
        <v/>
      </c>
      <c r="AJ730" s="143"/>
      <c r="AK730" s="244">
        <f t="shared" si="271"/>
        <v>0</v>
      </c>
      <c r="AL730" s="232"/>
      <c r="AM730" s="242">
        <f t="shared" si="272"/>
        <v>0</v>
      </c>
      <c r="AN730" s="228">
        <f>15</f>
        <v>15</v>
      </c>
      <c r="AO730" s="228">
        <v>0.75</v>
      </c>
      <c r="AP730" s="242" t="str">
        <f t="shared" si="273"/>
        <v>-</v>
      </c>
      <c r="AQ730" s="242" t="str">
        <f t="shared" si="274"/>
        <v>-</v>
      </c>
      <c r="AR730" s="245" t="str" cm="1">
        <f t="array" ref="AR730">IF($AM$20="A",
IFERROR(INDEX($BZ$33:$CC$35, $BQ730,), "-"),
IFERROR(INDEX(($BZ$26:$CC$28,$BZ$29:$CC$31), $BQ730, , $BR730), "-"))</f>
        <v>-</v>
      </c>
      <c r="AS730" s="245"/>
      <c r="AT730" s="245"/>
      <c r="AU730" s="245"/>
      <c r="AV730" s="246" t="str" cm="1">
        <f t="array" ref="AV730">IF($AM$20="A",
IFERROR(INDEX($CE$33:$CE$35, $BQ730), "-"),
IFERROR(INDEX(($CE$26:$CE$28, $CE$29:$CE$31), $BQ730, , $BR730), "-"))</f>
        <v>-</v>
      </c>
      <c r="AW730" s="242" t="str">
        <f t="shared" si="275"/>
        <v>-</v>
      </c>
      <c r="AX730" s="242" t="str">
        <f t="shared" si="275"/>
        <v>-</v>
      </c>
      <c r="AY730" s="242" t="str">
        <f t="shared" si="275"/>
        <v>-</v>
      </c>
      <c r="AZ730" s="242" t="str">
        <f t="shared" si="275"/>
        <v>-</v>
      </c>
      <c r="BA730" s="242" t="str">
        <f t="shared" si="276"/>
        <v>-</v>
      </c>
      <c r="BB730" s="242" t="str">
        <f t="shared" si="276"/>
        <v>-</v>
      </c>
      <c r="BC730" s="242" t="str">
        <f t="shared" si="276"/>
        <v>-</v>
      </c>
      <c r="BD730" s="242" t="str">
        <f t="shared" si="276"/>
        <v>-</v>
      </c>
      <c r="BE730" s="242" t="str">
        <f t="shared" si="277"/>
        <v>-</v>
      </c>
      <c r="BF730" s="242" t="str">
        <f t="shared" si="277"/>
        <v>-</v>
      </c>
      <c r="BG730" s="242" t="str">
        <f t="shared" si="277"/>
        <v>-</v>
      </c>
      <c r="BH730" s="242" t="str">
        <f t="shared" si="277"/>
        <v>-</v>
      </c>
      <c r="BI730" s="242" t="str">
        <f t="shared" si="278"/>
        <v>-</v>
      </c>
      <c r="BJ730" s="242" t="str">
        <f t="shared" si="278"/>
        <v>-</v>
      </c>
      <c r="BK730" s="242" t="str">
        <f t="shared" si="278"/>
        <v>-</v>
      </c>
      <c r="BL730" s="242" t="str">
        <f t="shared" si="278"/>
        <v>-</v>
      </c>
      <c r="BM730" s="245" t="str" cm="1">
        <f t="array" ref="BM730">IFERROR(INDEX($CD$38:$CD$41, $BT730), "-")</f>
        <v>-</v>
      </c>
      <c r="BN730" s="242" t="str" cm="1">
        <f t="array" ref="BN730">IFERROR(INDEX($CD$38:$CD$41, $BS730), "-")</f>
        <v>-</v>
      </c>
      <c r="BO730" s="242">
        <f t="shared" si="279"/>
        <v>0</v>
      </c>
      <c r="BP730" s="242">
        <f t="shared" si="280"/>
        <v>0</v>
      </c>
      <c r="BQ730" s="247" t="str">
        <f t="shared" si="263"/>
        <v>-</v>
      </c>
      <c r="BR730" s="247" t="str">
        <f t="shared" si="264"/>
        <v>-</v>
      </c>
      <c r="BS730" s="247" t="str">
        <f t="shared" si="265"/>
        <v>-</v>
      </c>
      <c r="BT730" s="247" t="str">
        <f t="shared" si="266"/>
        <v>-</v>
      </c>
      <c r="BU730" s="247">
        <f t="shared" si="281"/>
        <v>0</v>
      </c>
      <c r="BV730" s="247" t="str">
        <f t="shared" si="282"/>
        <v>-</v>
      </c>
      <c r="BW730" s="232"/>
      <c r="CF730" s="232"/>
    </row>
    <row r="731" spans="1:84" ht="12.75" customHeight="1" x14ac:dyDescent="0.2">
      <c r="A731" s="240"/>
      <c r="B731" s="228">
        <v>708</v>
      </c>
      <c r="C731" s="137"/>
      <c r="D731" s="65"/>
      <c r="E731" s="241" t="str">
        <f>IF(ISBLANK(D731), "", VLOOKUP(D731, Z!$A$2:$C$4127, 3, FALSE))</f>
        <v/>
      </c>
      <c r="F731" s="138"/>
      <c r="G731" s="120"/>
      <c r="H731" s="120"/>
      <c r="I731" s="120"/>
      <c r="J731" s="120"/>
      <c r="K731" s="139"/>
      <c r="L731" s="168"/>
      <c r="M731" s="139"/>
      <c r="N731" s="139"/>
      <c r="O731" s="242">
        <f t="shared" si="262"/>
        <v>0</v>
      </c>
      <c r="P731" s="139"/>
      <c r="Q731" s="242">
        <f t="shared" si="267"/>
        <v>0</v>
      </c>
      <c r="R731" s="242" t="str">
        <f t="shared" si="268"/>
        <v>-</v>
      </c>
      <c r="S731" s="140"/>
      <c r="T731" s="141"/>
      <c r="U731" s="120"/>
      <c r="V731" s="139"/>
      <c r="W731" s="166"/>
      <c r="X731" s="243">
        <f t="shared" si="269"/>
        <v>0</v>
      </c>
      <c r="Y731" s="140"/>
      <c r="Z731" s="141"/>
      <c r="AA731" s="139"/>
      <c r="AB731" s="120"/>
      <c r="AC731" s="139"/>
      <c r="AD731" s="166"/>
      <c r="AE731" s="243">
        <f t="shared" si="270"/>
        <v>0</v>
      </c>
      <c r="AF731" s="142"/>
      <c r="AG731" s="137"/>
      <c r="AH731" s="65"/>
      <c r="AI731" s="241" t="str">
        <f>IF(ISBLANK(AH731), "", VLOOKUP(AH731, Z!$A$2:$C$4127, 3, FALSE))</f>
        <v/>
      </c>
      <c r="AJ731" s="143"/>
      <c r="AK731" s="244">
        <f t="shared" si="271"/>
        <v>0</v>
      </c>
      <c r="AL731" s="232"/>
      <c r="AM731" s="242">
        <f t="shared" si="272"/>
        <v>0</v>
      </c>
      <c r="AN731" s="228">
        <f>15</f>
        <v>15</v>
      </c>
      <c r="AO731" s="228">
        <v>0.75</v>
      </c>
      <c r="AP731" s="242" t="str">
        <f t="shared" si="273"/>
        <v>-</v>
      </c>
      <c r="AQ731" s="242" t="str">
        <f t="shared" si="274"/>
        <v>-</v>
      </c>
      <c r="AR731" s="245" t="str" cm="1">
        <f t="array" ref="AR731">IF($AM$20="A",
IFERROR(INDEX($BZ$33:$CC$35, $BQ731,), "-"),
IFERROR(INDEX(($BZ$26:$CC$28,$BZ$29:$CC$31), $BQ731, , $BR731), "-"))</f>
        <v>-</v>
      </c>
      <c r="AS731" s="245"/>
      <c r="AT731" s="245"/>
      <c r="AU731" s="245"/>
      <c r="AV731" s="246" t="str" cm="1">
        <f t="array" ref="AV731">IF($AM$20="A",
IFERROR(INDEX($CE$33:$CE$35, $BQ731), "-"),
IFERROR(INDEX(($CE$26:$CE$28, $CE$29:$CE$31), $BQ731, , $BR731), "-"))</f>
        <v>-</v>
      </c>
      <c r="AW731" s="242" t="str">
        <f t="shared" si="275"/>
        <v>-</v>
      </c>
      <c r="AX731" s="242" t="str">
        <f t="shared" si="275"/>
        <v>-</v>
      </c>
      <c r="AY731" s="242" t="str">
        <f t="shared" si="275"/>
        <v>-</v>
      </c>
      <c r="AZ731" s="242" t="str">
        <f t="shared" si="275"/>
        <v>-</v>
      </c>
      <c r="BA731" s="242" t="str">
        <f t="shared" si="276"/>
        <v>-</v>
      </c>
      <c r="BB731" s="242" t="str">
        <f t="shared" si="276"/>
        <v>-</v>
      </c>
      <c r="BC731" s="242" t="str">
        <f t="shared" si="276"/>
        <v>-</v>
      </c>
      <c r="BD731" s="242" t="str">
        <f t="shared" si="276"/>
        <v>-</v>
      </c>
      <c r="BE731" s="242" t="str">
        <f t="shared" si="277"/>
        <v>-</v>
      </c>
      <c r="BF731" s="242" t="str">
        <f t="shared" si="277"/>
        <v>-</v>
      </c>
      <c r="BG731" s="242" t="str">
        <f t="shared" si="277"/>
        <v>-</v>
      </c>
      <c r="BH731" s="242" t="str">
        <f t="shared" si="277"/>
        <v>-</v>
      </c>
      <c r="BI731" s="242" t="str">
        <f t="shared" si="278"/>
        <v>-</v>
      </c>
      <c r="BJ731" s="242" t="str">
        <f t="shared" si="278"/>
        <v>-</v>
      </c>
      <c r="BK731" s="242" t="str">
        <f t="shared" si="278"/>
        <v>-</v>
      </c>
      <c r="BL731" s="242" t="str">
        <f t="shared" si="278"/>
        <v>-</v>
      </c>
      <c r="BM731" s="245" t="str" cm="1">
        <f t="array" ref="BM731">IFERROR(INDEX($CD$38:$CD$41, $BT731), "-")</f>
        <v>-</v>
      </c>
      <c r="BN731" s="242" t="str" cm="1">
        <f t="array" ref="BN731">IFERROR(INDEX($CD$38:$CD$41, $BS731), "-")</f>
        <v>-</v>
      </c>
      <c r="BO731" s="242">
        <f t="shared" si="279"/>
        <v>0</v>
      </c>
      <c r="BP731" s="242">
        <f t="shared" si="280"/>
        <v>0</v>
      </c>
      <c r="BQ731" s="247" t="str">
        <f t="shared" si="263"/>
        <v>-</v>
      </c>
      <c r="BR731" s="247" t="str">
        <f t="shared" si="264"/>
        <v>-</v>
      </c>
      <c r="BS731" s="247" t="str">
        <f t="shared" si="265"/>
        <v>-</v>
      </c>
      <c r="BT731" s="247" t="str">
        <f t="shared" si="266"/>
        <v>-</v>
      </c>
      <c r="BU731" s="247">
        <f t="shared" si="281"/>
        <v>0</v>
      </c>
      <c r="BV731" s="247" t="str">
        <f t="shared" si="282"/>
        <v>-</v>
      </c>
      <c r="BW731" s="232"/>
      <c r="CF731" s="232"/>
    </row>
    <row r="732" spans="1:84" ht="12.75" customHeight="1" x14ac:dyDescent="0.2">
      <c r="A732" s="240"/>
      <c r="B732" s="228">
        <v>709</v>
      </c>
      <c r="C732" s="137"/>
      <c r="D732" s="65"/>
      <c r="E732" s="241" t="str">
        <f>IF(ISBLANK(D732), "", VLOOKUP(D732, Z!$A$2:$C$4127, 3, FALSE))</f>
        <v/>
      </c>
      <c r="F732" s="138"/>
      <c r="G732" s="120"/>
      <c r="H732" s="120"/>
      <c r="I732" s="120"/>
      <c r="J732" s="120"/>
      <c r="K732" s="139"/>
      <c r="L732" s="168"/>
      <c r="M732" s="139"/>
      <c r="N732" s="139"/>
      <c r="O732" s="242">
        <f t="shared" si="262"/>
        <v>0</v>
      </c>
      <c r="P732" s="139"/>
      <c r="Q732" s="242">
        <f t="shared" si="267"/>
        <v>0</v>
      </c>
      <c r="R732" s="242" t="str">
        <f t="shared" si="268"/>
        <v>-</v>
      </c>
      <c r="S732" s="140"/>
      <c r="T732" s="141"/>
      <c r="U732" s="120"/>
      <c r="V732" s="139"/>
      <c r="W732" s="166"/>
      <c r="X732" s="243">
        <f t="shared" si="269"/>
        <v>0</v>
      </c>
      <c r="Y732" s="140"/>
      <c r="Z732" s="141"/>
      <c r="AA732" s="139"/>
      <c r="AB732" s="120"/>
      <c r="AC732" s="139"/>
      <c r="AD732" s="166"/>
      <c r="AE732" s="243">
        <f t="shared" si="270"/>
        <v>0</v>
      </c>
      <c r="AF732" s="142"/>
      <c r="AG732" s="137"/>
      <c r="AH732" s="65"/>
      <c r="AI732" s="241" t="str">
        <f>IF(ISBLANK(AH732), "", VLOOKUP(AH732, Z!$A$2:$C$4127, 3, FALSE))</f>
        <v/>
      </c>
      <c r="AJ732" s="143"/>
      <c r="AK732" s="244">
        <f t="shared" si="271"/>
        <v>0</v>
      </c>
      <c r="AL732" s="232"/>
      <c r="AM732" s="242">
        <f t="shared" si="272"/>
        <v>0</v>
      </c>
      <c r="AN732" s="228">
        <f>15</f>
        <v>15</v>
      </c>
      <c r="AO732" s="228">
        <v>0.75</v>
      </c>
      <c r="AP732" s="242" t="str">
        <f t="shared" si="273"/>
        <v>-</v>
      </c>
      <c r="AQ732" s="242" t="str">
        <f t="shared" si="274"/>
        <v>-</v>
      </c>
      <c r="AR732" s="245" t="str" cm="1">
        <f t="array" ref="AR732">IF($AM$20="A",
IFERROR(INDEX($BZ$33:$CC$35, $BQ732,), "-"),
IFERROR(INDEX(($BZ$26:$CC$28,$BZ$29:$CC$31), $BQ732, , $BR732), "-"))</f>
        <v>-</v>
      </c>
      <c r="AS732" s="245"/>
      <c r="AT732" s="245"/>
      <c r="AU732" s="245"/>
      <c r="AV732" s="246" t="str" cm="1">
        <f t="array" ref="AV732">IF($AM$20="A",
IFERROR(INDEX($CE$33:$CE$35, $BQ732), "-"),
IFERROR(INDEX(($CE$26:$CE$28, $CE$29:$CE$31), $BQ732, , $BR732), "-"))</f>
        <v>-</v>
      </c>
      <c r="AW732" s="242" t="str">
        <f t="shared" si="275"/>
        <v>-</v>
      </c>
      <c r="AX732" s="242" t="str">
        <f t="shared" si="275"/>
        <v>-</v>
      </c>
      <c r="AY732" s="242" t="str">
        <f t="shared" si="275"/>
        <v>-</v>
      </c>
      <c r="AZ732" s="242" t="str">
        <f t="shared" si="275"/>
        <v>-</v>
      </c>
      <c r="BA732" s="242" t="str">
        <f t="shared" si="276"/>
        <v>-</v>
      </c>
      <c r="BB732" s="242" t="str">
        <f t="shared" si="276"/>
        <v>-</v>
      </c>
      <c r="BC732" s="242" t="str">
        <f t="shared" si="276"/>
        <v>-</v>
      </c>
      <c r="BD732" s="242" t="str">
        <f t="shared" si="276"/>
        <v>-</v>
      </c>
      <c r="BE732" s="242" t="str">
        <f t="shared" si="277"/>
        <v>-</v>
      </c>
      <c r="BF732" s="242" t="str">
        <f t="shared" si="277"/>
        <v>-</v>
      </c>
      <c r="BG732" s="242" t="str">
        <f t="shared" si="277"/>
        <v>-</v>
      </c>
      <c r="BH732" s="242" t="str">
        <f t="shared" si="277"/>
        <v>-</v>
      </c>
      <c r="BI732" s="242" t="str">
        <f t="shared" si="278"/>
        <v>-</v>
      </c>
      <c r="BJ732" s="242" t="str">
        <f t="shared" si="278"/>
        <v>-</v>
      </c>
      <c r="BK732" s="242" t="str">
        <f t="shared" si="278"/>
        <v>-</v>
      </c>
      <c r="BL732" s="242" t="str">
        <f t="shared" si="278"/>
        <v>-</v>
      </c>
      <c r="BM732" s="245" t="str" cm="1">
        <f t="array" ref="BM732">IFERROR(INDEX($CD$38:$CD$41, $BT732), "-")</f>
        <v>-</v>
      </c>
      <c r="BN732" s="242" t="str" cm="1">
        <f t="array" ref="BN732">IFERROR(INDEX($CD$38:$CD$41, $BS732), "-")</f>
        <v>-</v>
      </c>
      <c r="BO732" s="242">
        <f t="shared" si="279"/>
        <v>0</v>
      </c>
      <c r="BP732" s="242">
        <f t="shared" si="280"/>
        <v>0</v>
      </c>
      <c r="BQ732" s="247" t="str">
        <f t="shared" si="263"/>
        <v>-</v>
      </c>
      <c r="BR732" s="247" t="str">
        <f t="shared" si="264"/>
        <v>-</v>
      </c>
      <c r="BS732" s="247" t="str">
        <f t="shared" si="265"/>
        <v>-</v>
      </c>
      <c r="BT732" s="247" t="str">
        <f t="shared" si="266"/>
        <v>-</v>
      </c>
      <c r="BU732" s="247">
        <f t="shared" si="281"/>
        <v>0</v>
      </c>
      <c r="BV732" s="247" t="str">
        <f t="shared" si="282"/>
        <v>-</v>
      </c>
      <c r="BW732" s="232"/>
      <c r="CF732" s="232"/>
    </row>
    <row r="733" spans="1:84" ht="12.75" customHeight="1" x14ac:dyDescent="0.2">
      <c r="A733" s="240"/>
      <c r="B733" s="228">
        <v>710</v>
      </c>
      <c r="C733" s="137"/>
      <c r="D733" s="65"/>
      <c r="E733" s="241" t="str">
        <f>IF(ISBLANK(D733), "", VLOOKUP(D733, Z!$A$2:$C$4127, 3, FALSE))</f>
        <v/>
      </c>
      <c r="F733" s="138"/>
      <c r="G733" s="120"/>
      <c r="H733" s="120"/>
      <c r="I733" s="120"/>
      <c r="J733" s="120"/>
      <c r="K733" s="139"/>
      <c r="L733" s="168"/>
      <c r="M733" s="139"/>
      <c r="N733" s="139"/>
      <c r="O733" s="242">
        <f t="shared" si="262"/>
        <v>0</v>
      </c>
      <c r="P733" s="139"/>
      <c r="Q733" s="242">
        <f t="shared" si="267"/>
        <v>0</v>
      </c>
      <c r="R733" s="242" t="str">
        <f t="shared" si="268"/>
        <v>-</v>
      </c>
      <c r="S733" s="140"/>
      <c r="T733" s="141"/>
      <c r="U733" s="120"/>
      <c r="V733" s="139"/>
      <c r="W733" s="166"/>
      <c r="X733" s="243">
        <f t="shared" si="269"/>
        <v>0</v>
      </c>
      <c r="Y733" s="140"/>
      <c r="Z733" s="141"/>
      <c r="AA733" s="139"/>
      <c r="AB733" s="120"/>
      <c r="AC733" s="139"/>
      <c r="AD733" s="166"/>
      <c r="AE733" s="243">
        <f t="shared" si="270"/>
        <v>0</v>
      </c>
      <c r="AF733" s="142"/>
      <c r="AG733" s="137"/>
      <c r="AH733" s="65"/>
      <c r="AI733" s="241" t="str">
        <f>IF(ISBLANK(AH733), "", VLOOKUP(AH733, Z!$A$2:$C$4127, 3, FALSE))</f>
        <v/>
      </c>
      <c r="AJ733" s="143"/>
      <c r="AK733" s="244">
        <f t="shared" si="271"/>
        <v>0</v>
      </c>
      <c r="AL733" s="232"/>
      <c r="AM733" s="242">
        <f t="shared" si="272"/>
        <v>0</v>
      </c>
      <c r="AN733" s="228">
        <f>15</f>
        <v>15</v>
      </c>
      <c r="AO733" s="228">
        <v>0.75</v>
      </c>
      <c r="AP733" s="242" t="str">
        <f t="shared" si="273"/>
        <v>-</v>
      </c>
      <c r="AQ733" s="242" t="str">
        <f t="shared" si="274"/>
        <v>-</v>
      </c>
      <c r="AR733" s="245" t="str" cm="1">
        <f t="array" ref="AR733">IF($AM$20="A",
IFERROR(INDEX($BZ$33:$CC$35, $BQ733,), "-"),
IFERROR(INDEX(($BZ$26:$CC$28,$BZ$29:$CC$31), $BQ733, , $BR733), "-"))</f>
        <v>-</v>
      </c>
      <c r="AS733" s="245"/>
      <c r="AT733" s="245"/>
      <c r="AU733" s="245"/>
      <c r="AV733" s="246" t="str" cm="1">
        <f t="array" ref="AV733">IF($AM$20="A",
IFERROR(INDEX($CE$33:$CE$35, $BQ733), "-"),
IFERROR(INDEX(($CE$26:$CE$28, $CE$29:$CE$31), $BQ733, , $BR733), "-"))</f>
        <v>-</v>
      </c>
      <c r="AW733" s="242" t="str">
        <f t="shared" si="275"/>
        <v>-</v>
      </c>
      <c r="AX733" s="242" t="str">
        <f t="shared" si="275"/>
        <v>-</v>
      </c>
      <c r="AY733" s="242" t="str">
        <f t="shared" si="275"/>
        <v>-</v>
      </c>
      <c r="AZ733" s="242" t="str">
        <f t="shared" si="275"/>
        <v>-</v>
      </c>
      <c r="BA733" s="242" t="str">
        <f t="shared" si="276"/>
        <v>-</v>
      </c>
      <c r="BB733" s="242" t="str">
        <f t="shared" si="276"/>
        <v>-</v>
      </c>
      <c r="BC733" s="242" t="str">
        <f t="shared" si="276"/>
        <v>-</v>
      </c>
      <c r="BD733" s="242" t="str">
        <f t="shared" si="276"/>
        <v>-</v>
      </c>
      <c r="BE733" s="242" t="str">
        <f t="shared" si="277"/>
        <v>-</v>
      </c>
      <c r="BF733" s="242" t="str">
        <f t="shared" si="277"/>
        <v>-</v>
      </c>
      <c r="BG733" s="242" t="str">
        <f t="shared" si="277"/>
        <v>-</v>
      </c>
      <c r="BH733" s="242" t="str">
        <f t="shared" si="277"/>
        <v>-</v>
      </c>
      <c r="BI733" s="242" t="str">
        <f t="shared" si="278"/>
        <v>-</v>
      </c>
      <c r="BJ733" s="242" t="str">
        <f t="shared" si="278"/>
        <v>-</v>
      </c>
      <c r="BK733" s="242" t="str">
        <f t="shared" si="278"/>
        <v>-</v>
      </c>
      <c r="BL733" s="242" t="str">
        <f t="shared" si="278"/>
        <v>-</v>
      </c>
      <c r="BM733" s="245" t="str" cm="1">
        <f t="array" ref="BM733">IFERROR(INDEX($CD$38:$CD$41, $BT733), "-")</f>
        <v>-</v>
      </c>
      <c r="BN733" s="242" t="str" cm="1">
        <f t="array" ref="BN733">IFERROR(INDEX($CD$38:$CD$41, $BS733), "-")</f>
        <v>-</v>
      </c>
      <c r="BO733" s="242">
        <f t="shared" si="279"/>
        <v>0</v>
      </c>
      <c r="BP733" s="242">
        <f t="shared" si="280"/>
        <v>0</v>
      </c>
      <c r="BQ733" s="247" t="str">
        <f t="shared" si="263"/>
        <v>-</v>
      </c>
      <c r="BR733" s="247" t="str">
        <f t="shared" si="264"/>
        <v>-</v>
      </c>
      <c r="BS733" s="247" t="str">
        <f t="shared" si="265"/>
        <v>-</v>
      </c>
      <c r="BT733" s="247" t="str">
        <f t="shared" si="266"/>
        <v>-</v>
      </c>
      <c r="BU733" s="247">
        <f t="shared" si="281"/>
        <v>0</v>
      </c>
      <c r="BV733" s="247" t="str">
        <f t="shared" si="282"/>
        <v>-</v>
      </c>
      <c r="BW733" s="232"/>
      <c r="CF733" s="232"/>
    </row>
    <row r="734" spans="1:84" ht="12.75" customHeight="1" x14ac:dyDescent="0.2">
      <c r="A734" s="240"/>
      <c r="B734" s="228">
        <v>711</v>
      </c>
      <c r="C734" s="137"/>
      <c r="D734" s="65"/>
      <c r="E734" s="241" t="str">
        <f>IF(ISBLANK(D734), "", VLOOKUP(D734, Z!$A$2:$C$4127, 3, FALSE))</f>
        <v/>
      </c>
      <c r="F734" s="138"/>
      <c r="G734" s="120"/>
      <c r="H734" s="120"/>
      <c r="I734" s="120"/>
      <c r="J734" s="120"/>
      <c r="K734" s="139"/>
      <c r="L734" s="168"/>
      <c r="M734" s="139"/>
      <c r="N734" s="139"/>
      <c r="O734" s="242">
        <f t="shared" si="262"/>
        <v>0</v>
      </c>
      <c r="P734" s="139"/>
      <c r="Q734" s="242">
        <f t="shared" si="267"/>
        <v>0</v>
      </c>
      <c r="R734" s="242" t="str">
        <f t="shared" si="268"/>
        <v>-</v>
      </c>
      <c r="S734" s="140"/>
      <c r="T734" s="141"/>
      <c r="U734" s="120"/>
      <c r="V734" s="139"/>
      <c r="W734" s="166"/>
      <c r="X734" s="243">
        <f t="shared" si="269"/>
        <v>0</v>
      </c>
      <c r="Y734" s="140"/>
      <c r="Z734" s="141"/>
      <c r="AA734" s="139"/>
      <c r="AB734" s="120"/>
      <c r="AC734" s="139"/>
      <c r="AD734" s="166"/>
      <c r="AE734" s="243">
        <f t="shared" si="270"/>
        <v>0</v>
      </c>
      <c r="AF734" s="142"/>
      <c r="AG734" s="137"/>
      <c r="AH734" s="65"/>
      <c r="AI734" s="241" t="str">
        <f>IF(ISBLANK(AH734), "", VLOOKUP(AH734, Z!$A$2:$C$4127, 3, FALSE))</f>
        <v/>
      </c>
      <c r="AJ734" s="143"/>
      <c r="AK734" s="244">
        <f t="shared" si="271"/>
        <v>0</v>
      </c>
      <c r="AL734" s="232"/>
      <c r="AM734" s="242">
        <f t="shared" si="272"/>
        <v>0</v>
      </c>
      <c r="AN734" s="228">
        <f>15</f>
        <v>15</v>
      </c>
      <c r="AO734" s="228">
        <v>0.75</v>
      </c>
      <c r="AP734" s="242" t="str">
        <f t="shared" si="273"/>
        <v>-</v>
      </c>
      <c r="AQ734" s="242" t="str">
        <f t="shared" si="274"/>
        <v>-</v>
      </c>
      <c r="AR734" s="245" t="str" cm="1">
        <f t="array" ref="AR734">IF($AM$20="A",
IFERROR(INDEX($BZ$33:$CC$35, $BQ734,), "-"),
IFERROR(INDEX(($BZ$26:$CC$28,$BZ$29:$CC$31), $BQ734, , $BR734), "-"))</f>
        <v>-</v>
      </c>
      <c r="AS734" s="245"/>
      <c r="AT734" s="245"/>
      <c r="AU734" s="245"/>
      <c r="AV734" s="246" t="str" cm="1">
        <f t="array" ref="AV734">IF($AM$20="A",
IFERROR(INDEX($CE$33:$CE$35, $BQ734), "-"),
IFERROR(INDEX(($CE$26:$CE$28, $CE$29:$CE$31), $BQ734, , $BR734), "-"))</f>
        <v>-</v>
      </c>
      <c r="AW734" s="242" t="str">
        <f t="shared" si="275"/>
        <v>-</v>
      </c>
      <c r="AX734" s="242" t="str">
        <f t="shared" si="275"/>
        <v>-</v>
      </c>
      <c r="AY734" s="242" t="str">
        <f t="shared" si="275"/>
        <v>-</v>
      </c>
      <c r="AZ734" s="242" t="str">
        <f t="shared" si="275"/>
        <v>-</v>
      </c>
      <c r="BA734" s="242" t="str">
        <f t="shared" si="276"/>
        <v>-</v>
      </c>
      <c r="BB734" s="242" t="str">
        <f t="shared" si="276"/>
        <v>-</v>
      </c>
      <c r="BC734" s="242" t="str">
        <f t="shared" si="276"/>
        <v>-</v>
      </c>
      <c r="BD734" s="242" t="str">
        <f t="shared" si="276"/>
        <v>-</v>
      </c>
      <c r="BE734" s="242" t="str">
        <f t="shared" si="277"/>
        <v>-</v>
      </c>
      <c r="BF734" s="242" t="str">
        <f t="shared" si="277"/>
        <v>-</v>
      </c>
      <c r="BG734" s="242" t="str">
        <f t="shared" si="277"/>
        <v>-</v>
      </c>
      <c r="BH734" s="242" t="str">
        <f t="shared" si="277"/>
        <v>-</v>
      </c>
      <c r="BI734" s="242" t="str">
        <f t="shared" si="278"/>
        <v>-</v>
      </c>
      <c r="BJ734" s="242" t="str">
        <f t="shared" si="278"/>
        <v>-</v>
      </c>
      <c r="BK734" s="242" t="str">
        <f t="shared" si="278"/>
        <v>-</v>
      </c>
      <c r="BL734" s="242" t="str">
        <f t="shared" si="278"/>
        <v>-</v>
      </c>
      <c r="BM734" s="245" t="str" cm="1">
        <f t="array" ref="BM734">IFERROR(INDEX($CD$38:$CD$41, $BT734), "-")</f>
        <v>-</v>
      </c>
      <c r="BN734" s="242" t="str" cm="1">
        <f t="array" ref="BN734">IFERROR(INDEX($CD$38:$CD$41, $BS734), "-")</f>
        <v>-</v>
      </c>
      <c r="BO734" s="242">
        <f t="shared" si="279"/>
        <v>0</v>
      </c>
      <c r="BP734" s="242">
        <f t="shared" si="280"/>
        <v>0</v>
      </c>
      <c r="BQ734" s="247" t="str">
        <f t="shared" si="263"/>
        <v>-</v>
      </c>
      <c r="BR734" s="247" t="str">
        <f t="shared" si="264"/>
        <v>-</v>
      </c>
      <c r="BS734" s="247" t="str">
        <f t="shared" si="265"/>
        <v>-</v>
      </c>
      <c r="BT734" s="247" t="str">
        <f t="shared" si="266"/>
        <v>-</v>
      </c>
      <c r="BU734" s="247">
        <f t="shared" si="281"/>
        <v>0</v>
      </c>
      <c r="BV734" s="247" t="str">
        <f t="shared" si="282"/>
        <v>-</v>
      </c>
      <c r="BW734" s="232"/>
      <c r="CF734" s="232"/>
    </row>
    <row r="735" spans="1:84" ht="12.75" customHeight="1" x14ac:dyDescent="0.2">
      <c r="A735" s="240"/>
      <c r="B735" s="228">
        <v>712</v>
      </c>
      <c r="C735" s="137"/>
      <c r="D735" s="65"/>
      <c r="E735" s="241" t="str">
        <f>IF(ISBLANK(D735), "", VLOOKUP(D735, Z!$A$2:$C$4127, 3, FALSE))</f>
        <v/>
      </c>
      <c r="F735" s="138"/>
      <c r="G735" s="120"/>
      <c r="H735" s="120"/>
      <c r="I735" s="120"/>
      <c r="J735" s="120"/>
      <c r="K735" s="139"/>
      <c r="L735" s="168"/>
      <c r="M735" s="139"/>
      <c r="N735" s="139"/>
      <c r="O735" s="242">
        <f t="shared" si="262"/>
        <v>0</v>
      </c>
      <c r="P735" s="139"/>
      <c r="Q735" s="242">
        <f t="shared" si="267"/>
        <v>0</v>
      </c>
      <c r="R735" s="242" t="str">
        <f t="shared" si="268"/>
        <v>-</v>
      </c>
      <c r="S735" s="140"/>
      <c r="T735" s="141"/>
      <c r="U735" s="120"/>
      <c r="V735" s="139"/>
      <c r="W735" s="166"/>
      <c r="X735" s="243">
        <f t="shared" si="269"/>
        <v>0</v>
      </c>
      <c r="Y735" s="140"/>
      <c r="Z735" s="141"/>
      <c r="AA735" s="139"/>
      <c r="AB735" s="120"/>
      <c r="AC735" s="139"/>
      <c r="AD735" s="166"/>
      <c r="AE735" s="243">
        <f t="shared" si="270"/>
        <v>0</v>
      </c>
      <c r="AF735" s="142"/>
      <c r="AG735" s="137"/>
      <c r="AH735" s="65"/>
      <c r="AI735" s="241" t="str">
        <f>IF(ISBLANK(AH735), "", VLOOKUP(AH735, Z!$A$2:$C$4127, 3, FALSE))</f>
        <v/>
      </c>
      <c r="AJ735" s="143"/>
      <c r="AK735" s="244">
        <f t="shared" si="271"/>
        <v>0</v>
      </c>
      <c r="AL735" s="232"/>
      <c r="AM735" s="242">
        <f t="shared" si="272"/>
        <v>0</v>
      </c>
      <c r="AN735" s="228">
        <f>15</f>
        <v>15</v>
      </c>
      <c r="AO735" s="228">
        <v>0.75</v>
      </c>
      <c r="AP735" s="242" t="str">
        <f t="shared" si="273"/>
        <v>-</v>
      </c>
      <c r="AQ735" s="242" t="str">
        <f t="shared" si="274"/>
        <v>-</v>
      </c>
      <c r="AR735" s="245" t="str" cm="1">
        <f t="array" ref="AR735">IF($AM$20="A",
IFERROR(INDEX($BZ$33:$CC$35, $BQ735,), "-"),
IFERROR(INDEX(($BZ$26:$CC$28,$BZ$29:$CC$31), $BQ735, , $BR735), "-"))</f>
        <v>-</v>
      </c>
      <c r="AS735" s="245"/>
      <c r="AT735" s="245"/>
      <c r="AU735" s="245"/>
      <c r="AV735" s="246" t="str" cm="1">
        <f t="array" ref="AV735">IF($AM$20="A",
IFERROR(INDEX($CE$33:$CE$35, $BQ735), "-"),
IFERROR(INDEX(($CE$26:$CE$28, $CE$29:$CE$31), $BQ735, , $BR735), "-"))</f>
        <v>-</v>
      </c>
      <c r="AW735" s="242" t="str">
        <f t="shared" si="275"/>
        <v>-</v>
      </c>
      <c r="AX735" s="242" t="str">
        <f t="shared" si="275"/>
        <v>-</v>
      </c>
      <c r="AY735" s="242" t="str">
        <f t="shared" si="275"/>
        <v>-</v>
      </c>
      <c r="AZ735" s="242" t="str">
        <f t="shared" si="275"/>
        <v>-</v>
      </c>
      <c r="BA735" s="242" t="str">
        <f t="shared" si="276"/>
        <v>-</v>
      </c>
      <c r="BB735" s="242" t="str">
        <f t="shared" si="276"/>
        <v>-</v>
      </c>
      <c r="BC735" s="242" t="str">
        <f t="shared" si="276"/>
        <v>-</v>
      </c>
      <c r="BD735" s="242" t="str">
        <f t="shared" si="276"/>
        <v>-</v>
      </c>
      <c r="BE735" s="242" t="str">
        <f t="shared" si="277"/>
        <v>-</v>
      </c>
      <c r="BF735" s="242" t="str">
        <f t="shared" si="277"/>
        <v>-</v>
      </c>
      <c r="BG735" s="242" t="str">
        <f t="shared" si="277"/>
        <v>-</v>
      </c>
      <c r="BH735" s="242" t="str">
        <f t="shared" si="277"/>
        <v>-</v>
      </c>
      <c r="BI735" s="242" t="str">
        <f t="shared" si="278"/>
        <v>-</v>
      </c>
      <c r="BJ735" s="242" t="str">
        <f t="shared" si="278"/>
        <v>-</v>
      </c>
      <c r="BK735" s="242" t="str">
        <f t="shared" si="278"/>
        <v>-</v>
      </c>
      <c r="BL735" s="242" t="str">
        <f t="shared" si="278"/>
        <v>-</v>
      </c>
      <c r="BM735" s="245" t="str" cm="1">
        <f t="array" ref="BM735">IFERROR(INDEX($CD$38:$CD$41, $BT735), "-")</f>
        <v>-</v>
      </c>
      <c r="BN735" s="242" t="str" cm="1">
        <f t="array" ref="BN735">IFERROR(INDEX($CD$38:$CD$41, $BS735), "-")</f>
        <v>-</v>
      </c>
      <c r="BO735" s="242">
        <f t="shared" si="279"/>
        <v>0</v>
      </c>
      <c r="BP735" s="242">
        <f t="shared" si="280"/>
        <v>0</v>
      </c>
      <c r="BQ735" s="247" t="str">
        <f t="shared" si="263"/>
        <v>-</v>
      </c>
      <c r="BR735" s="247" t="str">
        <f t="shared" si="264"/>
        <v>-</v>
      </c>
      <c r="BS735" s="247" t="str">
        <f t="shared" si="265"/>
        <v>-</v>
      </c>
      <c r="BT735" s="247" t="str">
        <f t="shared" si="266"/>
        <v>-</v>
      </c>
      <c r="BU735" s="247">
        <f t="shared" si="281"/>
        <v>0</v>
      </c>
      <c r="BV735" s="247" t="str">
        <f t="shared" si="282"/>
        <v>-</v>
      </c>
      <c r="BW735" s="232"/>
      <c r="CF735" s="232"/>
    </row>
    <row r="736" spans="1:84" ht="12.75" customHeight="1" x14ac:dyDescent="0.2">
      <c r="A736" s="240"/>
      <c r="B736" s="228">
        <v>713</v>
      </c>
      <c r="C736" s="137"/>
      <c r="D736" s="65"/>
      <c r="E736" s="241" t="str">
        <f>IF(ISBLANK(D736), "", VLOOKUP(D736, Z!$A$2:$C$4127, 3, FALSE))</f>
        <v/>
      </c>
      <c r="F736" s="138"/>
      <c r="G736" s="120"/>
      <c r="H736" s="120"/>
      <c r="I736" s="120"/>
      <c r="J736" s="120"/>
      <c r="K736" s="139"/>
      <c r="L736" s="168"/>
      <c r="M736" s="139"/>
      <c r="N736" s="139"/>
      <c r="O736" s="242">
        <f t="shared" si="262"/>
        <v>0</v>
      </c>
      <c r="P736" s="139"/>
      <c r="Q736" s="242">
        <f t="shared" si="267"/>
        <v>0</v>
      </c>
      <c r="R736" s="242" t="str">
        <f t="shared" si="268"/>
        <v>-</v>
      </c>
      <c r="S736" s="140"/>
      <c r="T736" s="141"/>
      <c r="U736" s="120"/>
      <c r="V736" s="139"/>
      <c r="W736" s="166"/>
      <c r="X736" s="243">
        <f t="shared" si="269"/>
        <v>0</v>
      </c>
      <c r="Y736" s="140"/>
      <c r="Z736" s="141"/>
      <c r="AA736" s="139"/>
      <c r="AB736" s="120"/>
      <c r="AC736" s="139"/>
      <c r="AD736" s="166"/>
      <c r="AE736" s="243">
        <f t="shared" si="270"/>
        <v>0</v>
      </c>
      <c r="AF736" s="142"/>
      <c r="AG736" s="137"/>
      <c r="AH736" s="65"/>
      <c r="AI736" s="241" t="str">
        <f>IF(ISBLANK(AH736), "", VLOOKUP(AH736, Z!$A$2:$C$4127, 3, FALSE))</f>
        <v/>
      </c>
      <c r="AJ736" s="143"/>
      <c r="AK736" s="244">
        <f t="shared" si="271"/>
        <v>0</v>
      </c>
      <c r="AL736" s="232"/>
      <c r="AM736" s="242">
        <f t="shared" si="272"/>
        <v>0</v>
      </c>
      <c r="AN736" s="228">
        <f>15</f>
        <v>15</v>
      </c>
      <c r="AO736" s="228">
        <v>0.75</v>
      </c>
      <c r="AP736" s="242" t="str">
        <f t="shared" si="273"/>
        <v>-</v>
      </c>
      <c r="AQ736" s="242" t="str">
        <f t="shared" si="274"/>
        <v>-</v>
      </c>
      <c r="AR736" s="245" t="str" cm="1">
        <f t="array" ref="AR736">IF($AM$20="A",
IFERROR(INDEX($BZ$33:$CC$35, $BQ736,), "-"),
IFERROR(INDEX(($BZ$26:$CC$28,$BZ$29:$CC$31), $BQ736, , $BR736), "-"))</f>
        <v>-</v>
      </c>
      <c r="AS736" s="245"/>
      <c r="AT736" s="245"/>
      <c r="AU736" s="245"/>
      <c r="AV736" s="246" t="str" cm="1">
        <f t="array" ref="AV736">IF($AM$20="A",
IFERROR(INDEX($CE$33:$CE$35, $BQ736), "-"),
IFERROR(INDEX(($CE$26:$CE$28, $CE$29:$CE$31), $BQ736, , $BR736), "-"))</f>
        <v>-</v>
      </c>
      <c r="AW736" s="242" t="str">
        <f t="shared" si="275"/>
        <v>-</v>
      </c>
      <c r="AX736" s="242" t="str">
        <f t="shared" si="275"/>
        <v>-</v>
      </c>
      <c r="AY736" s="242" t="str">
        <f t="shared" si="275"/>
        <v>-</v>
      </c>
      <c r="AZ736" s="242" t="str">
        <f t="shared" si="275"/>
        <v>-</v>
      </c>
      <c r="BA736" s="242" t="str">
        <f t="shared" si="276"/>
        <v>-</v>
      </c>
      <c r="BB736" s="242" t="str">
        <f t="shared" si="276"/>
        <v>-</v>
      </c>
      <c r="BC736" s="242" t="str">
        <f t="shared" si="276"/>
        <v>-</v>
      </c>
      <c r="BD736" s="242" t="str">
        <f t="shared" si="276"/>
        <v>-</v>
      </c>
      <c r="BE736" s="242" t="str">
        <f t="shared" si="277"/>
        <v>-</v>
      </c>
      <c r="BF736" s="242" t="str">
        <f t="shared" si="277"/>
        <v>-</v>
      </c>
      <c r="BG736" s="242" t="str">
        <f t="shared" si="277"/>
        <v>-</v>
      </c>
      <c r="BH736" s="242" t="str">
        <f t="shared" si="277"/>
        <v>-</v>
      </c>
      <c r="BI736" s="242" t="str">
        <f t="shared" si="278"/>
        <v>-</v>
      </c>
      <c r="BJ736" s="242" t="str">
        <f t="shared" si="278"/>
        <v>-</v>
      </c>
      <c r="BK736" s="242" t="str">
        <f t="shared" si="278"/>
        <v>-</v>
      </c>
      <c r="BL736" s="242" t="str">
        <f t="shared" si="278"/>
        <v>-</v>
      </c>
      <c r="BM736" s="245" t="str" cm="1">
        <f t="array" ref="BM736">IFERROR(INDEX($CD$38:$CD$41, $BT736), "-")</f>
        <v>-</v>
      </c>
      <c r="BN736" s="242" t="str" cm="1">
        <f t="array" ref="BN736">IFERROR(INDEX($CD$38:$CD$41, $BS736), "-")</f>
        <v>-</v>
      </c>
      <c r="BO736" s="242">
        <f t="shared" si="279"/>
        <v>0</v>
      </c>
      <c r="BP736" s="242">
        <f t="shared" si="280"/>
        <v>0</v>
      </c>
      <c r="BQ736" s="247" t="str">
        <f t="shared" si="263"/>
        <v>-</v>
      </c>
      <c r="BR736" s="247" t="str">
        <f t="shared" si="264"/>
        <v>-</v>
      </c>
      <c r="BS736" s="247" t="str">
        <f t="shared" si="265"/>
        <v>-</v>
      </c>
      <c r="BT736" s="247" t="str">
        <f t="shared" si="266"/>
        <v>-</v>
      </c>
      <c r="BU736" s="247">
        <f t="shared" si="281"/>
        <v>0</v>
      </c>
      <c r="BV736" s="247" t="str">
        <f t="shared" si="282"/>
        <v>-</v>
      </c>
      <c r="BW736" s="232"/>
      <c r="CF736" s="232"/>
    </row>
    <row r="737" spans="1:84" ht="12.75" customHeight="1" x14ac:dyDescent="0.2">
      <c r="A737" s="240"/>
      <c r="B737" s="228">
        <v>714</v>
      </c>
      <c r="C737" s="137"/>
      <c r="D737" s="65"/>
      <c r="E737" s="241" t="str">
        <f>IF(ISBLANK(D737), "", VLOOKUP(D737, Z!$A$2:$C$4127, 3, FALSE))</f>
        <v/>
      </c>
      <c r="F737" s="138"/>
      <c r="G737" s="120"/>
      <c r="H737" s="120"/>
      <c r="I737" s="120"/>
      <c r="J737" s="120"/>
      <c r="K737" s="139"/>
      <c r="L737" s="168"/>
      <c r="M737" s="139"/>
      <c r="N737" s="139"/>
      <c r="O737" s="242">
        <f t="shared" si="262"/>
        <v>0</v>
      </c>
      <c r="P737" s="139"/>
      <c r="Q737" s="242">
        <f t="shared" si="267"/>
        <v>0</v>
      </c>
      <c r="R737" s="242" t="str">
        <f t="shared" si="268"/>
        <v>-</v>
      </c>
      <c r="S737" s="140"/>
      <c r="T737" s="141"/>
      <c r="U737" s="120"/>
      <c r="V737" s="139"/>
      <c r="W737" s="166"/>
      <c r="X737" s="243">
        <f t="shared" si="269"/>
        <v>0</v>
      </c>
      <c r="Y737" s="140"/>
      <c r="Z737" s="141"/>
      <c r="AA737" s="139"/>
      <c r="AB737" s="120"/>
      <c r="AC737" s="139"/>
      <c r="AD737" s="166"/>
      <c r="AE737" s="243">
        <f t="shared" si="270"/>
        <v>0</v>
      </c>
      <c r="AF737" s="142"/>
      <c r="AG737" s="137"/>
      <c r="AH737" s="65"/>
      <c r="AI737" s="241" t="str">
        <f>IF(ISBLANK(AH737), "", VLOOKUP(AH737, Z!$A$2:$C$4127, 3, FALSE))</f>
        <v/>
      </c>
      <c r="AJ737" s="143"/>
      <c r="AK737" s="244">
        <f t="shared" si="271"/>
        <v>0</v>
      </c>
      <c r="AL737" s="232"/>
      <c r="AM737" s="242">
        <f t="shared" si="272"/>
        <v>0</v>
      </c>
      <c r="AN737" s="228">
        <f>15</f>
        <v>15</v>
      </c>
      <c r="AO737" s="228">
        <v>0.75</v>
      </c>
      <c r="AP737" s="242" t="str">
        <f t="shared" si="273"/>
        <v>-</v>
      </c>
      <c r="AQ737" s="242" t="str">
        <f t="shared" si="274"/>
        <v>-</v>
      </c>
      <c r="AR737" s="245" t="str" cm="1">
        <f t="array" ref="AR737">IF($AM$20="A",
IFERROR(INDEX($BZ$33:$CC$35, $BQ737,), "-"),
IFERROR(INDEX(($BZ$26:$CC$28,$BZ$29:$CC$31), $BQ737, , $BR737), "-"))</f>
        <v>-</v>
      </c>
      <c r="AS737" s="245"/>
      <c r="AT737" s="245"/>
      <c r="AU737" s="245"/>
      <c r="AV737" s="246" t="str" cm="1">
        <f t="array" ref="AV737">IF($AM$20="A",
IFERROR(INDEX($CE$33:$CE$35, $BQ737), "-"),
IFERROR(INDEX(($CE$26:$CE$28, $CE$29:$CE$31), $BQ737, , $BR737), "-"))</f>
        <v>-</v>
      </c>
      <c r="AW737" s="242" t="str">
        <f t="shared" si="275"/>
        <v>-</v>
      </c>
      <c r="AX737" s="242" t="str">
        <f t="shared" si="275"/>
        <v>-</v>
      </c>
      <c r="AY737" s="242" t="str">
        <f t="shared" si="275"/>
        <v>-</v>
      </c>
      <c r="AZ737" s="242" t="str">
        <f t="shared" si="275"/>
        <v>-</v>
      </c>
      <c r="BA737" s="242" t="str">
        <f t="shared" si="276"/>
        <v>-</v>
      </c>
      <c r="BB737" s="242" t="str">
        <f t="shared" si="276"/>
        <v>-</v>
      </c>
      <c r="BC737" s="242" t="str">
        <f t="shared" si="276"/>
        <v>-</v>
      </c>
      <c r="BD737" s="242" t="str">
        <f t="shared" si="276"/>
        <v>-</v>
      </c>
      <c r="BE737" s="242" t="str">
        <f t="shared" si="277"/>
        <v>-</v>
      </c>
      <c r="BF737" s="242" t="str">
        <f t="shared" si="277"/>
        <v>-</v>
      </c>
      <c r="BG737" s="242" t="str">
        <f t="shared" si="277"/>
        <v>-</v>
      </c>
      <c r="BH737" s="242" t="str">
        <f t="shared" si="277"/>
        <v>-</v>
      </c>
      <c r="BI737" s="242" t="str">
        <f t="shared" si="278"/>
        <v>-</v>
      </c>
      <c r="BJ737" s="242" t="str">
        <f t="shared" si="278"/>
        <v>-</v>
      </c>
      <c r="BK737" s="242" t="str">
        <f t="shared" si="278"/>
        <v>-</v>
      </c>
      <c r="BL737" s="242" t="str">
        <f t="shared" si="278"/>
        <v>-</v>
      </c>
      <c r="BM737" s="245" t="str" cm="1">
        <f t="array" ref="BM737">IFERROR(INDEX($CD$38:$CD$41, $BT737), "-")</f>
        <v>-</v>
      </c>
      <c r="BN737" s="242" t="str" cm="1">
        <f t="array" ref="BN737">IFERROR(INDEX($CD$38:$CD$41, $BS737), "-")</f>
        <v>-</v>
      </c>
      <c r="BO737" s="242">
        <f t="shared" si="279"/>
        <v>0</v>
      </c>
      <c r="BP737" s="242">
        <f t="shared" si="280"/>
        <v>0</v>
      </c>
      <c r="BQ737" s="247" t="str">
        <f t="shared" si="263"/>
        <v>-</v>
      </c>
      <c r="BR737" s="247" t="str">
        <f t="shared" si="264"/>
        <v>-</v>
      </c>
      <c r="BS737" s="247" t="str">
        <f t="shared" si="265"/>
        <v>-</v>
      </c>
      <c r="BT737" s="247" t="str">
        <f t="shared" si="266"/>
        <v>-</v>
      </c>
      <c r="BU737" s="247">
        <f t="shared" si="281"/>
        <v>0</v>
      </c>
      <c r="BV737" s="247" t="str">
        <f t="shared" si="282"/>
        <v>-</v>
      </c>
      <c r="BW737" s="232"/>
      <c r="CF737" s="232"/>
    </row>
    <row r="738" spans="1:84" ht="12.75" customHeight="1" x14ac:dyDescent="0.2">
      <c r="A738" s="240"/>
      <c r="B738" s="228">
        <v>715</v>
      </c>
      <c r="C738" s="137"/>
      <c r="D738" s="65"/>
      <c r="E738" s="241" t="str">
        <f>IF(ISBLANK(D738), "", VLOOKUP(D738, Z!$A$2:$C$4127, 3, FALSE))</f>
        <v/>
      </c>
      <c r="F738" s="138"/>
      <c r="G738" s="120"/>
      <c r="H738" s="120"/>
      <c r="I738" s="120"/>
      <c r="J738" s="120"/>
      <c r="K738" s="139"/>
      <c r="L738" s="168"/>
      <c r="M738" s="139"/>
      <c r="N738" s="139"/>
      <c r="O738" s="242">
        <f t="shared" si="262"/>
        <v>0</v>
      </c>
      <c r="P738" s="139"/>
      <c r="Q738" s="242">
        <f t="shared" si="267"/>
        <v>0</v>
      </c>
      <c r="R738" s="242" t="str">
        <f t="shared" si="268"/>
        <v>-</v>
      </c>
      <c r="S738" s="140"/>
      <c r="T738" s="141"/>
      <c r="U738" s="120"/>
      <c r="V738" s="139"/>
      <c r="W738" s="166"/>
      <c r="X738" s="243">
        <f t="shared" si="269"/>
        <v>0</v>
      </c>
      <c r="Y738" s="140"/>
      <c r="Z738" s="141"/>
      <c r="AA738" s="139"/>
      <c r="AB738" s="120"/>
      <c r="AC738" s="139"/>
      <c r="AD738" s="166"/>
      <c r="AE738" s="243">
        <f t="shared" si="270"/>
        <v>0</v>
      </c>
      <c r="AF738" s="142"/>
      <c r="AG738" s="137"/>
      <c r="AH738" s="65"/>
      <c r="AI738" s="241" t="str">
        <f>IF(ISBLANK(AH738), "", VLOOKUP(AH738, Z!$A$2:$C$4127, 3, FALSE))</f>
        <v/>
      </c>
      <c r="AJ738" s="143"/>
      <c r="AK738" s="244">
        <f t="shared" si="271"/>
        <v>0</v>
      </c>
      <c r="AL738" s="232"/>
      <c r="AM738" s="242">
        <f t="shared" si="272"/>
        <v>0</v>
      </c>
      <c r="AN738" s="228">
        <f>15</f>
        <v>15</v>
      </c>
      <c r="AO738" s="228">
        <v>0.75</v>
      </c>
      <c r="AP738" s="242" t="str">
        <f t="shared" si="273"/>
        <v>-</v>
      </c>
      <c r="AQ738" s="242" t="str">
        <f t="shared" si="274"/>
        <v>-</v>
      </c>
      <c r="AR738" s="245" t="str" cm="1">
        <f t="array" ref="AR738">IF($AM$20="A",
IFERROR(INDEX($BZ$33:$CC$35, $BQ738,), "-"),
IFERROR(INDEX(($BZ$26:$CC$28,$BZ$29:$CC$31), $BQ738, , $BR738), "-"))</f>
        <v>-</v>
      </c>
      <c r="AS738" s="245"/>
      <c r="AT738" s="245"/>
      <c r="AU738" s="245"/>
      <c r="AV738" s="246" t="str" cm="1">
        <f t="array" ref="AV738">IF($AM$20="A",
IFERROR(INDEX($CE$33:$CE$35, $BQ738), "-"),
IFERROR(INDEX(($CE$26:$CE$28, $CE$29:$CE$31), $BQ738, , $BR738), "-"))</f>
        <v>-</v>
      </c>
      <c r="AW738" s="242" t="str">
        <f t="shared" si="275"/>
        <v>-</v>
      </c>
      <c r="AX738" s="242" t="str">
        <f t="shared" si="275"/>
        <v>-</v>
      </c>
      <c r="AY738" s="242" t="str">
        <f t="shared" si="275"/>
        <v>-</v>
      </c>
      <c r="AZ738" s="242" t="str">
        <f t="shared" si="275"/>
        <v>-</v>
      </c>
      <c r="BA738" s="242" t="str">
        <f t="shared" si="276"/>
        <v>-</v>
      </c>
      <c r="BB738" s="242" t="str">
        <f t="shared" si="276"/>
        <v>-</v>
      </c>
      <c r="BC738" s="242" t="str">
        <f t="shared" si="276"/>
        <v>-</v>
      </c>
      <c r="BD738" s="242" t="str">
        <f t="shared" si="276"/>
        <v>-</v>
      </c>
      <c r="BE738" s="242" t="str">
        <f t="shared" si="277"/>
        <v>-</v>
      </c>
      <c r="BF738" s="242" t="str">
        <f t="shared" si="277"/>
        <v>-</v>
      </c>
      <c r="BG738" s="242" t="str">
        <f t="shared" si="277"/>
        <v>-</v>
      </c>
      <c r="BH738" s="242" t="str">
        <f t="shared" si="277"/>
        <v>-</v>
      </c>
      <c r="BI738" s="242" t="str">
        <f t="shared" si="278"/>
        <v>-</v>
      </c>
      <c r="BJ738" s="242" t="str">
        <f t="shared" si="278"/>
        <v>-</v>
      </c>
      <c r="BK738" s="242" t="str">
        <f t="shared" si="278"/>
        <v>-</v>
      </c>
      <c r="BL738" s="242" t="str">
        <f t="shared" si="278"/>
        <v>-</v>
      </c>
      <c r="BM738" s="245" t="str" cm="1">
        <f t="array" ref="BM738">IFERROR(INDEX($CD$38:$CD$41, $BT738), "-")</f>
        <v>-</v>
      </c>
      <c r="BN738" s="242" t="str" cm="1">
        <f t="array" ref="BN738">IFERROR(INDEX($CD$38:$CD$41, $BS738), "-")</f>
        <v>-</v>
      </c>
      <c r="BO738" s="242">
        <f t="shared" si="279"/>
        <v>0</v>
      </c>
      <c r="BP738" s="242">
        <f t="shared" si="280"/>
        <v>0</v>
      </c>
      <c r="BQ738" s="247" t="str">
        <f t="shared" si="263"/>
        <v>-</v>
      </c>
      <c r="BR738" s="247" t="str">
        <f t="shared" si="264"/>
        <v>-</v>
      </c>
      <c r="BS738" s="247" t="str">
        <f t="shared" si="265"/>
        <v>-</v>
      </c>
      <c r="BT738" s="247" t="str">
        <f t="shared" si="266"/>
        <v>-</v>
      </c>
      <c r="BU738" s="247">
        <f t="shared" si="281"/>
        <v>0</v>
      </c>
      <c r="BV738" s="247" t="str">
        <f t="shared" si="282"/>
        <v>-</v>
      </c>
      <c r="BW738" s="232"/>
      <c r="CF738" s="232"/>
    </row>
    <row r="739" spans="1:84" ht="12.75" customHeight="1" x14ac:dyDescent="0.2">
      <c r="A739" s="240"/>
      <c r="B739" s="228">
        <v>716</v>
      </c>
      <c r="C739" s="137"/>
      <c r="D739" s="65"/>
      <c r="E739" s="241" t="str">
        <f>IF(ISBLANK(D739), "", VLOOKUP(D739, Z!$A$2:$C$4127, 3, FALSE))</f>
        <v/>
      </c>
      <c r="F739" s="138"/>
      <c r="G739" s="120"/>
      <c r="H739" s="120"/>
      <c r="I739" s="120"/>
      <c r="J739" s="120"/>
      <c r="K739" s="139"/>
      <c r="L739" s="168"/>
      <c r="M739" s="139"/>
      <c r="N739" s="139"/>
      <c r="O739" s="242">
        <f t="shared" si="262"/>
        <v>0</v>
      </c>
      <c r="P739" s="139"/>
      <c r="Q739" s="242">
        <f t="shared" si="267"/>
        <v>0</v>
      </c>
      <c r="R739" s="242" t="str">
        <f t="shared" si="268"/>
        <v>-</v>
      </c>
      <c r="S739" s="140"/>
      <c r="T739" s="141"/>
      <c r="U739" s="120"/>
      <c r="V739" s="139"/>
      <c r="W739" s="166"/>
      <c r="X739" s="243">
        <f t="shared" si="269"/>
        <v>0</v>
      </c>
      <c r="Y739" s="140"/>
      <c r="Z739" s="141"/>
      <c r="AA739" s="139"/>
      <c r="AB739" s="120"/>
      <c r="AC739" s="139"/>
      <c r="AD739" s="166"/>
      <c r="AE739" s="243">
        <f t="shared" si="270"/>
        <v>0</v>
      </c>
      <c r="AF739" s="142"/>
      <c r="AG739" s="137"/>
      <c r="AH739" s="65"/>
      <c r="AI739" s="241" t="str">
        <f>IF(ISBLANK(AH739), "", VLOOKUP(AH739, Z!$A$2:$C$4127, 3, FALSE))</f>
        <v/>
      </c>
      <c r="AJ739" s="143"/>
      <c r="AK739" s="244">
        <f t="shared" si="271"/>
        <v>0</v>
      </c>
      <c r="AL739" s="232"/>
      <c r="AM739" s="242">
        <f t="shared" si="272"/>
        <v>0</v>
      </c>
      <c r="AN739" s="228">
        <f>15</f>
        <v>15</v>
      </c>
      <c r="AO739" s="228">
        <v>0.75</v>
      </c>
      <c r="AP739" s="242" t="str">
        <f t="shared" si="273"/>
        <v>-</v>
      </c>
      <c r="AQ739" s="242" t="str">
        <f t="shared" si="274"/>
        <v>-</v>
      </c>
      <c r="AR739" s="245" t="str" cm="1">
        <f t="array" ref="AR739">IF($AM$20="A",
IFERROR(INDEX($BZ$33:$CC$35, $BQ739,), "-"),
IFERROR(INDEX(($BZ$26:$CC$28,$BZ$29:$CC$31), $BQ739, , $BR739), "-"))</f>
        <v>-</v>
      </c>
      <c r="AS739" s="245"/>
      <c r="AT739" s="245"/>
      <c r="AU739" s="245"/>
      <c r="AV739" s="246" t="str" cm="1">
        <f t="array" ref="AV739">IF($AM$20="A",
IFERROR(INDEX($CE$33:$CE$35, $BQ739), "-"),
IFERROR(INDEX(($CE$26:$CE$28, $CE$29:$CE$31), $BQ739, , $BR739), "-"))</f>
        <v>-</v>
      </c>
      <c r="AW739" s="242" t="str">
        <f t="shared" si="275"/>
        <v>-</v>
      </c>
      <c r="AX739" s="242" t="str">
        <f t="shared" si="275"/>
        <v>-</v>
      </c>
      <c r="AY739" s="242" t="str">
        <f t="shared" si="275"/>
        <v>-</v>
      </c>
      <c r="AZ739" s="242" t="str">
        <f t="shared" si="275"/>
        <v>-</v>
      </c>
      <c r="BA739" s="242" t="str">
        <f t="shared" si="276"/>
        <v>-</v>
      </c>
      <c r="BB739" s="242" t="str">
        <f t="shared" si="276"/>
        <v>-</v>
      </c>
      <c r="BC739" s="242" t="str">
        <f t="shared" si="276"/>
        <v>-</v>
      </c>
      <c r="BD739" s="242" t="str">
        <f t="shared" si="276"/>
        <v>-</v>
      </c>
      <c r="BE739" s="242" t="str">
        <f t="shared" si="277"/>
        <v>-</v>
      </c>
      <c r="BF739" s="242" t="str">
        <f t="shared" si="277"/>
        <v>-</v>
      </c>
      <c r="BG739" s="242" t="str">
        <f t="shared" si="277"/>
        <v>-</v>
      </c>
      <c r="BH739" s="242" t="str">
        <f t="shared" si="277"/>
        <v>-</v>
      </c>
      <c r="BI739" s="242" t="str">
        <f t="shared" si="278"/>
        <v>-</v>
      </c>
      <c r="BJ739" s="242" t="str">
        <f t="shared" si="278"/>
        <v>-</v>
      </c>
      <c r="BK739" s="242" t="str">
        <f t="shared" si="278"/>
        <v>-</v>
      </c>
      <c r="BL739" s="242" t="str">
        <f t="shared" si="278"/>
        <v>-</v>
      </c>
      <c r="BM739" s="245" t="str" cm="1">
        <f t="array" ref="BM739">IFERROR(INDEX($CD$38:$CD$41, $BT739), "-")</f>
        <v>-</v>
      </c>
      <c r="BN739" s="242" t="str" cm="1">
        <f t="array" ref="BN739">IFERROR(INDEX($CD$38:$CD$41, $BS739), "-")</f>
        <v>-</v>
      </c>
      <c r="BO739" s="242">
        <f t="shared" si="279"/>
        <v>0</v>
      </c>
      <c r="BP739" s="242">
        <f t="shared" si="280"/>
        <v>0</v>
      </c>
      <c r="BQ739" s="247" t="str">
        <f t="shared" si="263"/>
        <v>-</v>
      </c>
      <c r="BR739" s="247" t="str">
        <f t="shared" si="264"/>
        <v>-</v>
      </c>
      <c r="BS739" s="247" t="str">
        <f t="shared" si="265"/>
        <v>-</v>
      </c>
      <c r="BT739" s="247" t="str">
        <f t="shared" si="266"/>
        <v>-</v>
      </c>
      <c r="BU739" s="247">
        <f t="shared" si="281"/>
        <v>0</v>
      </c>
      <c r="BV739" s="247" t="str">
        <f t="shared" si="282"/>
        <v>-</v>
      </c>
      <c r="BW739" s="232"/>
      <c r="CF739" s="232"/>
    </row>
    <row r="740" spans="1:84" ht="12.75" customHeight="1" x14ac:dyDescent="0.2">
      <c r="A740" s="240"/>
      <c r="B740" s="228">
        <v>717</v>
      </c>
      <c r="C740" s="137"/>
      <c r="D740" s="65"/>
      <c r="E740" s="241" t="str">
        <f>IF(ISBLANK(D740), "", VLOOKUP(D740, Z!$A$2:$C$4127, 3, FALSE))</f>
        <v/>
      </c>
      <c r="F740" s="138"/>
      <c r="G740" s="120"/>
      <c r="H740" s="120"/>
      <c r="I740" s="120"/>
      <c r="J740" s="120"/>
      <c r="K740" s="139"/>
      <c r="L740" s="168"/>
      <c r="M740" s="139"/>
      <c r="N740" s="139"/>
      <c r="O740" s="242">
        <f t="shared" si="262"/>
        <v>0</v>
      </c>
      <c r="P740" s="139"/>
      <c r="Q740" s="242">
        <f t="shared" si="267"/>
        <v>0</v>
      </c>
      <c r="R740" s="242" t="str">
        <f t="shared" si="268"/>
        <v>-</v>
      </c>
      <c r="S740" s="140"/>
      <c r="T740" s="141"/>
      <c r="U740" s="120"/>
      <c r="V740" s="139"/>
      <c r="W740" s="166"/>
      <c r="X740" s="243">
        <f t="shared" si="269"/>
        <v>0</v>
      </c>
      <c r="Y740" s="140"/>
      <c r="Z740" s="141"/>
      <c r="AA740" s="139"/>
      <c r="AB740" s="120"/>
      <c r="AC740" s="139"/>
      <c r="AD740" s="166"/>
      <c r="AE740" s="243">
        <f t="shared" si="270"/>
        <v>0</v>
      </c>
      <c r="AF740" s="142"/>
      <c r="AG740" s="137"/>
      <c r="AH740" s="65"/>
      <c r="AI740" s="241" t="str">
        <f>IF(ISBLANK(AH740), "", VLOOKUP(AH740, Z!$A$2:$C$4127, 3, FALSE))</f>
        <v/>
      </c>
      <c r="AJ740" s="143"/>
      <c r="AK740" s="244">
        <f t="shared" si="271"/>
        <v>0</v>
      </c>
      <c r="AL740" s="232"/>
      <c r="AM740" s="242">
        <f t="shared" si="272"/>
        <v>0</v>
      </c>
      <c r="AN740" s="228">
        <f>15</f>
        <v>15</v>
      </c>
      <c r="AO740" s="228">
        <v>0.75</v>
      </c>
      <c r="AP740" s="242" t="str">
        <f t="shared" si="273"/>
        <v>-</v>
      </c>
      <c r="AQ740" s="242" t="str">
        <f t="shared" si="274"/>
        <v>-</v>
      </c>
      <c r="AR740" s="245" t="str" cm="1">
        <f t="array" ref="AR740">IF($AM$20="A",
IFERROR(INDEX($BZ$33:$CC$35, $BQ740,), "-"),
IFERROR(INDEX(($BZ$26:$CC$28,$BZ$29:$CC$31), $BQ740, , $BR740), "-"))</f>
        <v>-</v>
      </c>
      <c r="AS740" s="245"/>
      <c r="AT740" s="245"/>
      <c r="AU740" s="245"/>
      <c r="AV740" s="246" t="str" cm="1">
        <f t="array" ref="AV740">IF($AM$20="A",
IFERROR(INDEX($CE$33:$CE$35, $BQ740), "-"),
IFERROR(INDEX(($CE$26:$CE$28, $CE$29:$CE$31), $BQ740, , $BR740), "-"))</f>
        <v>-</v>
      </c>
      <c r="AW740" s="242" t="str">
        <f t="shared" si="275"/>
        <v>-</v>
      </c>
      <c r="AX740" s="242" t="str">
        <f t="shared" si="275"/>
        <v>-</v>
      </c>
      <c r="AY740" s="242" t="str">
        <f t="shared" si="275"/>
        <v>-</v>
      </c>
      <c r="AZ740" s="242" t="str">
        <f t="shared" si="275"/>
        <v>-</v>
      </c>
      <c r="BA740" s="242" t="str">
        <f t="shared" si="276"/>
        <v>-</v>
      </c>
      <c r="BB740" s="242" t="str">
        <f t="shared" si="276"/>
        <v>-</v>
      </c>
      <c r="BC740" s="242" t="str">
        <f t="shared" si="276"/>
        <v>-</v>
      </c>
      <c r="BD740" s="242" t="str">
        <f t="shared" si="276"/>
        <v>-</v>
      </c>
      <c r="BE740" s="242" t="str">
        <f t="shared" si="277"/>
        <v>-</v>
      </c>
      <c r="BF740" s="242" t="str">
        <f t="shared" si="277"/>
        <v>-</v>
      </c>
      <c r="BG740" s="242" t="str">
        <f t="shared" si="277"/>
        <v>-</v>
      </c>
      <c r="BH740" s="242" t="str">
        <f t="shared" si="277"/>
        <v>-</v>
      </c>
      <c r="BI740" s="242" t="str">
        <f t="shared" si="278"/>
        <v>-</v>
      </c>
      <c r="BJ740" s="242" t="str">
        <f t="shared" si="278"/>
        <v>-</v>
      </c>
      <c r="BK740" s="242" t="str">
        <f t="shared" si="278"/>
        <v>-</v>
      </c>
      <c r="BL740" s="242" t="str">
        <f t="shared" si="278"/>
        <v>-</v>
      </c>
      <c r="BM740" s="245" t="str" cm="1">
        <f t="array" ref="BM740">IFERROR(INDEX($CD$38:$CD$41, $BT740), "-")</f>
        <v>-</v>
      </c>
      <c r="BN740" s="242" t="str" cm="1">
        <f t="array" ref="BN740">IFERROR(INDEX($CD$38:$CD$41, $BS740), "-")</f>
        <v>-</v>
      </c>
      <c r="BO740" s="242">
        <f t="shared" si="279"/>
        <v>0</v>
      </c>
      <c r="BP740" s="242">
        <f t="shared" si="280"/>
        <v>0</v>
      </c>
      <c r="BQ740" s="247" t="str">
        <f t="shared" si="263"/>
        <v>-</v>
      </c>
      <c r="BR740" s="247" t="str">
        <f t="shared" si="264"/>
        <v>-</v>
      </c>
      <c r="BS740" s="247" t="str">
        <f t="shared" si="265"/>
        <v>-</v>
      </c>
      <c r="BT740" s="247" t="str">
        <f t="shared" si="266"/>
        <v>-</v>
      </c>
      <c r="BU740" s="247">
        <f t="shared" si="281"/>
        <v>0</v>
      </c>
      <c r="BV740" s="247" t="str">
        <f t="shared" si="282"/>
        <v>-</v>
      </c>
      <c r="BW740" s="232"/>
      <c r="CF740" s="232"/>
    </row>
    <row r="741" spans="1:84" ht="12.75" customHeight="1" x14ac:dyDescent="0.2">
      <c r="A741" s="240"/>
      <c r="B741" s="228">
        <v>718</v>
      </c>
      <c r="C741" s="137"/>
      <c r="D741" s="65"/>
      <c r="E741" s="241" t="str">
        <f>IF(ISBLANK(D741), "", VLOOKUP(D741, Z!$A$2:$C$4127, 3, FALSE))</f>
        <v/>
      </c>
      <c r="F741" s="138"/>
      <c r="G741" s="120"/>
      <c r="H741" s="120"/>
      <c r="I741" s="120"/>
      <c r="J741" s="120"/>
      <c r="K741" s="139"/>
      <c r="L741" s="168"/>
      <c r="M741" s="139"/>
      <c r="N741" s="139"/>
      <c r="O741" s="242">
        <f t="shared" si="262"/>
        <v>0</v>
      </c>
      <c r="P741" s="139"/>
      <c r="Q741" s="242">
        <f t="shared" si="267"/>
        <v>0</v>
      </c>
      <c r="R741" s="242" t="str">
        <f t="shared" si="268"/>
        <v>-</v>
      </c>
      <c r="S741" s="140"/>
      <c r="T741" s="141"/>
      <c r="U741" s="120"/>
      <c r="V741" s="139"/>
      <c r="W741" s="166"/>
      <c r="X741" s="243">
        <f t="shared" si="269"/>
        <v>0</v>
      </c>
      <c r="Y741" s="140"/>
      <c r="Z741" s="141"/>
      <c r="AA741" s="139"/>
      <c r="AB741" s="120"/>
      <c r="AC741" s="139"/>
      <c r="AD741" s="166"/>
      <c r="AE741" s="243">
        <f t="shared" si="270"/>
        <v>0</v>
      </c>
      <c r="AF741" s="142"/>
      <c r="AG741" s="137"/>
      <c r="AH741" s="65"/>
      <c r="AI741" s="241" t="str">
        <f>IF(ISBLANK(AH741), "", VLOOKUP(AH741, Z!$A$2:$C$4127, 3, FALSE))</f>
        <v/>
      </c>
      <c r="AJ741" s="143"/>
      <c r="AK741" s="244">
        <f t="shared" si="271"/>
        <v>0</v>
      </c>
      <c r="AL741" s="232"/>
      <c r="AM741" s="242">
        <f t="shared" si="272"/>
        <v>0</v>
      </c>
      <c r="AN741" s="228">
        <f>15</f>
        <v>15</v>
      </c>
      <c r="AO741" s="228">
        <v>0.75</v>
      </c>
      <c r="AP741" s="242" t="str">
        <f t="shared" si="273"/>
        <v>-</v>
      </c>
      <c r="AQ741" s="242" t="str">
        <f t="shared" si="274"/>
        <v>-</v>
      </c>
      <c r="AR741" s="245" t="str" cm="1">
        <f t="array" ref="AR741">IF($AM$20="A",
IFERROR(INDEX($BZ$33:$CC$35, $BQ741,), "-"),
IFERROR(INDEX(($BZ$26:$CC$28,$BZ$29:$CC$31), $BQ741, , $BR741), "-"))</f>
        <v>-</v>
      </c>
      <c r="AS741" s="245"/>
      <c r="AT741" s="245"/>
      <c r="AU741" s="245"/>
      <c r="AV741" s="246" t="str" cm="1">
        <f t="array" ref="AV741">IF($AM$20="A",
IFERROR(INDEX($CE$33:$CE$35, $BQ741), "-"),
IFERROR(INDEX(($CE$26:$CE$28, $CE$29:$CE$31), $BQ741, , $BR741), "-"))</f>
        <v>-</v>
      </c>
      <c r="AW741" s="242" t="str">
        <f t="shared" si="275"/>
        <v>-</v>
      </c>
      <c r="AX741" s="242" t="str">
        <f t="shared" si="275"/>
        <v>-</v>
      </c>
      <c r="AY741" s="242" t="str">
        <f t="shared" si="275"/>
        <v>-</v>
      </c>
      <c r="AZ741" s="242" t="str">
        <f t="shared" si="275"/>
        <v>-</v>
      </c>
      <c r="BA741" s="242" t="str">
        <f t="shared" si="276"/>
        <v>-</v>
      </c>
      <c r="BB741" s="242" t="str">
        <f t="shared" si="276"/>
        <v>-</v>
      </c>
      <c r="BC741" s="242" t="str">
        <f t="shared" si="276"/>
        <v>-</v>
      </c>
      <c r="BD741" s="242" t="str">
        <f t="shared" si="276"/>
        <v>-</v>
      </c>
      <c r="BE741" s="242" t="str">
        <f t="shared" si="277"/>
        <v>-</v>
      </c>
      <c r="BF741" s="242" t="str">
        <f t="shared" si="277"/>
        <v>-</v>
      </c>
      <c r="BG741" s="242" t="str">
        <f t="shared" si="277"/>
        <v>-</v>
      </c>
      <c r="BH741" s="242" t="str">
        <f t="shared" si="277"/>
        <v>-</v>
      </c>
      <c r="BI741" s="242" t="str">
        <f t="shared" si="278"/>
        <v>-</v>
      </c>
      <c r="BJ741" s="242" t="str">
        <f t="shared" si="278"/>
        <v>-</v>
      </c>
      <c r="BK741" s="242" t="str">
        <f t="shared" si="278"/>
        <v>-</v>
      </c>
      <c r="BL741" s="242" t="str">
        <f t="shared" si="278"/>
        <v>-</v>
      </c>
      <c r="BM741" s="245" t="str" cm="1">
        <f t="array" ref="BM741">IFERROR(INDEX($CD$38:$CD$41, $BT741), "-")</f>
        <v>-</v>
      </c>
      <c r="BN741" s="242" t="str" cm="1">
        <f t="array" ref="BN741">IFERROR(INDEX($CD$38:$CD$41, $BS741), "-")</f>
        <v>-</v>
      </c>
      <c r="BO741" s="242">
        <f t="shared" si="279"/>
        <v>0</v>
      </c>
      <c r="BP741" s="242">
        <f t="shared" si="280"/>
        <v>0</v>
      </c>
      <c r="BQ741" s="247" t="str">
        <f t="shared" si="263"/>
        <v>-</v>
      </c>
      <c r="BR741" s="247" t="str">
        <f t="shared" si="264"/>
        <v>-</v>
      </c>
      <c r="BS741" s="247" t="str">
        <f t="shared" si="265"/>
        <v>-</v>
      </c>
      <c r="BT741" s="247" t="str">
        <f t="shared" si="266"/>
        <v>-</v>
      </c>
      <c r="BU741" s="247">
        <f t="shared" si="281"/>
        <v>0</v>
      </c>
      <c r="BV741" s="247" t="str">
        <f t="shared" si="282"/>
        <v>-</v>
      </c>
      <c r="BW741" s="232"/>
      <c r="CF741" s="232"/>
    </row>
    <row r="742" spans="1:84" ht="12.75" customHeight="1" x14ac:dyDescent="0.2">
      <c r="A742" s="240"/>
      <c r="B742" s="228">
        <v>719</v>
      </c>
      <c r="C742" s="137"/>
      <c r="D742" s="65"/>
      <c r="E742" s="241" t="str">
        <f>IF(ISBLANK(D742), "", VLOOKUP(D742, Z!$A$2:$C$4127, 3, FALSE))</f>
        <v/>
      </c>
      <c r="F742" s="138"/>
      <c r="G742" s="120"/>
      <c r="H742" s="120"/>
      <c r="I742" s="120"/>
      <c r="J742" s="120"/>
      <c r="K742" s="139"/>
      <c r="L742" s="168"/>
      <c r="M742" s="139"/>
      <c r="N742" s="139"/>
      <c r="O742" s="242">
        <f t="shared" si="262"/>
        <v>0</v>
      </c>
      <c r="P742" s="139"/>
      <c r="Q742" s="242">
        <f t="shared" si="267"/>
        <v>0</v>
      </c>
      <c r="R742" s="242" t="str">
        <f t="shared" si="268"/>
        <v>-</v>
      </c>
      <c r="S742" s="140"/>
      <c r="T742" s="141"/>
      <c r="U742" s="120"/>
      <c r="V742" s="139"/>
      <c r="W742" s="166"/>
      <c r="X742" s="243">
        <f t="shared" si="269"/>
        <v>0</v>
      </c>
      <c r="Y742" s="140"/>
      <c r="Z742" s="141"/>
      <c r="AA742" s="139"/>
      <c r="AB742" s="120"/>
      <c r="AC742" s="139"/>
      <c r="AD742" s="166"/>
      <c r="AE742" s="243">
        <f t="shared" si="270"/>
        <v>0</v>
      </c>
      <c r="AF742" s="142"/>
      <c r="AG742" s="137"/>
      <c r="AH742" s="65"/>
      <c r="AI742" s="241" t="str">
        <f>IF(ISBLANK(AH742), "", VLOOKUP(AH742, Z!$A$2:$C$4127, 3, FALSE))</f>
        <v/>
      </c>
      <c r="AJ742" s="143"/>
      <c r="AK742" s="244">
        <f t="shared" si="271"/>
        <v>0</v>
      </c>
      <c r="AL742" s="232"/>
      <c r="AM742" s="242">
        <f t="shared" si="272"/>
        <v>0</v>
      </c>
      <c r="AN742" s="228">
        <f>15</f>
        <v>15</v>
      </c>
      <c r="AO742" s="228">
        <v>0.75</v>
      </c>
      <c r="AP742" s="242" t="str">
        <f t="shared" si="273"/>
        <v>-</v>
      </c>
      <c r="AQ742" s="242" t="str">
        <f t="shared" si="274"/>
        <v>-</v>
      </c>
      <c r="AR742" s="245" t="str" cm="1">
        <f t="array" ref="AR742">IF($AM$20="A",
IFERROR(INDEX($BZ$33:$CC$35, $BQ742,), "-"),
IFERROR(INDEX(($BZ$26:$CC$28,$BZ$29:$CC$31), $BQ742, , $BR742), "-"))</f>
        <v>-</v>
      </c>
      <c r="AS742" s="245"/>
      <c r="AT742" s="245"/>
      <c r="AU742" s="245"/>
      <c r="AV742" s="246" t="str" cm="1">
        <f t="array" ref="AV742">IF($AM$20="A",
IFERROR(INDEX($CE$33:$CE$35, $BQ742), "-"),
IFERROR(INDEX(($CE$26:$CE$28, $CE$29:$CE$31), $BQ742, , $BR742), "-"))</f>
        <v>-</v>
      </c>
      <c r="AW742" s="242" t="str">
        <f t="shared" si="275"/>
        <v>-</v>
      </c>
      <c r="AX742" s="242" t="str">
        <f t="shared" si="275"/>
        <v>-</v>
      </c>
      <c r="AY742" s="242" t="str">
        <f t="shared" si="275"/>
        <v>-</v>
      </c>
      <c r="AZ742" s="242" t="str">
        <f t="shared" si="275"/>
        <v>-</v>
      </c>
      <c r="BA742" s="242" t="str">
        <f t="shared" si="276"/>
        <v>-</v>
      </c>
      <c r="BB742" s="242" t="str">
        <f t="shared" si="276"/>
        <v>-</v>
      </c>
      <c r="BC742" s="242" t="str">
        <f t="shared" si="276"/>
        <v>-</v>
      </c>
      <c r="BD742" s="242" t="str">
        <f t="shared" si="276"/>
        <v>-</v>
      </c>
      <c r="BE742" s="242" t="str">
        <f t="shared" si="277"/>
        <v>-</v>
      </c>
      <c r="BF742" s="242" t="str">
        <f t="shared" si="277"/>
        <v>-</v>
      </c>
      <c r="BG742" s="242" t="str">
        <f t="shared" si="277"/>
        <v>-</v>
      </c>
      <c r="BH742" s="242" t="str">
        <f t="shared" si="277"/>
        <v>-</v>
      </c>
      <c r="BI742" s="242" t="str">
        <f t="shared" si="278"/>
        <v>-</v>
      </c>
      <c r="BJ742" s="242" t="str">
        <f t="shared" si="278"/>
        <v>-</v>
      </c>
      <c r="BK742" s="242" t="str">
        <f t="shared" si="278"/>
        <v>-</v>
      </c>
      <c r="BL742" s="242" t="str">
        <f t="shared" si="278"/>
        <v>-</v>
      </c>
      <c r="BM742" s="245" t="str" cm="1">
        <f t="array" ref="BM742">IFERROR(INDEX($CD$38:$CD$41, $BT742), "-")</f>
        <v>-</v>
      </c>
      <c r="BN742" s="242" t="str" cm="1">
        <f t="array" ref="BN742">IFERROR(INDEX($CD$38:$CD$41, $BS742), "-")</f>
        <v>-</v>
      </c>
      <c r="BO742" s="242">
        <f t="shared" si="279"/>
        <v>0</v>
      </c>
      <c r="BP742" s="242">
        <f t="shared" si="280"/>
        <v>0</v>
      </c>
      <c r="BQ742" s="247" t="str">
        <f t="shared" si="263"/>
        <v>-</v>
      </c>
      <c r="BR742" s="247" t="str">
        <f t="shared" si="264"/>
        <v>-</v>
      </c>
      <c r="BS742" s="247" t="str">
        <f t="shared" si="265"/>
        <v>-</v>
      </c>
      <c r="BT742" s="247" t="str">
        <f t="shared" si="266"/>
        <v>-</v>
      </c>
      <c r="BU742" s="247">
        <f t="shared" si="281"/>
        <v>0</v>
      </c>
      <c r="BV742" s="247" t="str">
        <f t="shared" si="282"/>
        <v>-</v>
      </c>
      <c r="BW742" s="232"/>
      <c r="CF742" s="232"/>
    </row>
    <row r="743" spans="1:84" ht="12.75" customHeight="1" x14ac:dyDescent="0.2">
      <c r="A743" s="240"/>
      <c r="B743" s="228">
        <v>720</v>
      </c>
      <c r="C743" s="137"/>
      <c r="D743" s="65"/>
      <c r="E743" s="241" t="str">
        <f>IF(ISBLANK(D743), "", VLOOKUP(D743, Z!$A$2:$C$4127, 3, FALSE))</f>
        <v/>
      </c>
      <c r="F743" s="138"/>
      <c r="G743" s="120"/>
      <c r="H743" s="120"/>
      <c r="I743" s="120"/>
      <c r="J743" s="120"/>
      <c r="K743" s="139"/>
      <c r="L743" s="168"/>
      <c r="M743" s="139"/>
      <c r="N743" s="139"/>
      <c r="O743" s="242">
        <f t="shared" si="262"/>
        <v>0</v>
      </c>
      <c r="P743" s="139"/>
      <c r="Q743" s="242">
        <f t="shared" si="267"/>
        <v>0</v>
      </c>
      <c r="R743" s="242" t="str">
        <f t="shared" si="268"/>
        <v>-</v>
      </c>
      <c r="S743" s="140"/>
      <c r="T743" s="141"/>
      <c r="U743" s="120"/>
      <c r="V743" s="139"/>
      <c r="W743" s="166"/>
      <c r="X743" s="243">
        <f t="shared" si="269"/>
        <v>0</v>
      </c>
      <c r="Y743" s="140"/>
      <c r="Z743" s="141"/>
      <c r="AA743" s="139"/>
      <c r="AB743" s="120"/>
      <c r="AC743" s="139"/>
      <c r="AD743" s="166"/>
      <c r="AE743" s="243">
        <f t="shared" si="270"/>
        <v>0</v>
      </c>
      <c r="AF743" s="142"/>
      <c r="AG743" s="137"/>
      <c r="AH743" s="65"/>
      <c r="AI743" s="241" t="str">
        <f>IF(ISBLANK(AH743), "", VLOOKUP(AH743, Z!$A$2:$C$4127, 3, FALSE))</f>
        <v/>
      </c>
      <c r="AJ743" s="143"/>
      <c r="AK743" s="244">
        <f t="shared" si="271"/>
        <v>0</v>
      </c>
      <c r="AL743" s="232"/>
      <c r="AM743" s="242">
        <f t="shared" si="272"/>
        <v>0</v>
      </c>
      <c r="AN743" s="228">
        <f>15</f>
        <v>15</v>
      </c>
      <c r="AO743" s="228">
        <v>0.75</v>
      </c>
      <c r="AP743" s="242" t="str">
        <f t="shared" si="273"/>
        <v>-</v>
      </c>
      <c r="AQ743" s="242" t="str">
        <f t="shared" si="274"/>
        <v>-</v>
      </c>
      <c r="AR743" s="245" t="str" cm="1">
        <f t="array" ref="AR743">IF($AM$20="A",
IFERROR(INDEX($BZ$33:$CC$35, $BQ743,), "-"),
IFERROR(INDEX(($BZ$26:$CC$28,$BZ$29:$CC$31), $BQ743, , $BR743), "-"))</f>
        <v>-</v>
      </c>
      <c r="AS743" s="245"/>
      <c r="AT743" s="245"/>
      <c r="AU743" s="245"/>
      <c r="AV743" s="246" t="str" cm="1">
        <f t="array" ref="AV743">IF($AM$20="A",
IFERROR(INDEX($CE$33:$CE$35, $BQ743), "-"),
IFERROR(INDEX(($CE$26:$CE$28, $CE$29:$CE$31), $BQ743, , $BR743), "-"))</f>
        <v>-</v>
      </c>
      <c r="AW743" s="242" t="str">
        <f t="shared" si="275"/>
        <v>-</v>
      </c>
      <c r="AX743" s="242" t="str">
        <f t="shared" si="275"/>
        <v>-</v>
      </c>
      <c r="AY743" s="242" t="str">
        <f t="shared" si="275"/>
        <v>-</v>
      </c>
      <c r="AZ743" s="242" t="str">
        <f t="shared" si="275"/>
        <v>-</v>
      </c>
      <c r="BA743" s="242" t="str">
        <f t="shared" si="276"/>
        <v>-</v>
      </c>
      <c r="BB743" s="242" t="str">
        <f t="shared" si="276"/>
        <v>-</v>
      </c>
      <c r="BC743" s="242" t="str">
        <f t="shared" si="276"/>
        <v>-</v>
      </c>
      <c r="BD743" s="242" t="str">
        <f t="shared" si="276"/>
        <v>-</v>
      </c>
      <c r="BE743" s="242" t="str">
        <f t="shared" si="277"/>
        <v>-</v>
      </c>
      <c r="BF743" s="242" t="str">
        <f t="shared" si="277"/>
        <v>-</v>
      </c>
      <c r="BG743" s="242" t="str">
        <f t="shared" si="277"/>
        <v>-</v>
      </c>
      <c r="BH743" s="242" t="str">
        <f t="shared" si="277"/>
        <v>-</v>
      </c>
      <c r="BI743" s="242" t="str">
        <f t="shared" si="278"/>
        <v>-</v>
      </c>
      <c r="BJ743" s="242" t="str">
        <f t="shared" si="278"/>
        <v>-</v>
      </c>
      <c r="BK743" s="242" t="str">
        <f t="shared" si="278"/>
        <v>-</v>
      </c>
      <c r="BL743" s="242" t="str">
        <f t="shared" si="278"/>
        <v>-</v>
      </c>
      <c r="BM743" s="245" t="str" cm="1">
        <f t="array" ref="BM743">IFERROR(INDEX($CD$38:$CD$41, $BT743), "-")</f>
        <v>-</v>
      </c>
      <c r="BN743" s="242" t="str" cm="1">
        <f t="array" ref="BN743">IFERROR(INDEX($CD$38:$CD$41, $BS743), "-")</f>
        <v>-</v>
      </c>
      <c r="BO743" s="242">
        <f t="shared" si="279"/>
        <v>0</v>
      </c>
      <c r="BP743" s="242">
        <f t="shared" si="280"/>
        <v>0</v>
      </c>
      <c r="BQ743" s="247" t="str">
        <f t="shared" si="263"/>
        <v>-</v>
      </c>
      <c r="BR743" s="247" t="str">
        <f t="shared" si="264"/>
        <v>-</v>
      </c>
      <c r="BS743" s="247" t="str">
        <f t="shared" si="265"/>
        <v>-</v>
      </c>
      <c r="BT743" s="247" t="str">
        <f t="shared" si="266"/>
        <v>-</v>
      </c>
      <c r="BU743" s="247">
        <f t="shared" si="281"/>
        <v>0</v>
      </c>
      <c r="BV743" s="247" t="str">
        <f t="shared" si="282"/>
        <v>-</v>
      </c>
      <c r="BW743" s="232"/>
      <c r="CF743" s="232"/>
    </row>
    <row r="744" spans="1:84" ht="12.75" customHeight="1" x14ac:dyDescent="0.2">
      <c r="A744" s="240"/>
      <c r="B744" s="228">
        <v>721</v>
      </c>
      <c r="C744" s="137"/>
      <c r="D744" s="65"/>
      <c r="E744" s="241" t="str">
        <f>IF(ISBLANK(D744), "", VLOOKUP(D744, Z!$A$2:$C$4127, 3, FALSE))</f>
        <v/>
      </c>
      <c r="F744" s="138"/>
      <c r="G744" s="120"/>
      <c r="H744" s="120"/>
      <c r="I744" s="120"/>
      <c r="J744" s="120"/>
      <c r="K744" s="139"/>
      <c r="L744" s="168"/>
      <c r="M744" s="139"/>
      <c r="N744" s="139"/>
      <c r="O744" s="242">
        <f t="shared" si="262"/>
        <v>0</v>
      </c>
      <c r="P744" s="139"/>
      <c r="Q744" s="242">
        <f t="shared" si="267"/>
        <v>0</v>
      </c>
      <c r="R744" s="242" t="str">
        <f t="shared" si="268"/>
        <v>-</v>
      </c>
      <c r="S744" s="140"/>
      <c r="T744" s="141"/>
      <c r="U744" s="120"/>
      <c r="V744" s="139"/>
      <c r="W744" s="166"/>
      <c r="X744" s="243">
        <f t="shared" si="269"/>
        <v>0</v>
      </c>
      <c r="Y744" s="140"/>
      <c r="Z744" s="141"/>
      <c r="AA744" s="139"/>
      <c r="AB744" s="120"/>
      <c r="AC744" s="139"/>
      <c r="AD744" s="166"/>
      <c r="AE744" s="243">
        <f t="shared" si="270"/>
        <v>0</v>
      </c>
      <c r="AF744" s="142"/>
      <c r="AG744" s="137"/>
      <c r="AH744" s="65"/>
      <c r="AI744" s="241" t="str">
        <f>IF(ISBLANK(AH744), "", VLOOKUP(AH744, Z!$A$2:$C$4127, 3, FALSE))</f>
        <v/>
      </c>
      <c r="AJ744" s="143"/>
      <c r="AK744" s="244">
        <f t="shared" si="271"/>
        <v>0</v>
      </c>
      <c r="AL744" s="232"/>
      <c r="AM744" s="242">
        <f t="shared" si="272"/>
        <v>0</v>
      </c>
      <c r="AN744" s="228">
        <f>15</f>
        <v>15</v>
      </c>
      <c r="AO744" s="228">
        <v>0.75</v>
      </c>
      <c r="AP744" s="242" t="str">
        <f t="shared" si="273"/>
        <v>-</v>
      </c>
      <c r="AQ744" s="242" t="str">
        <f t="shared" si="274"/>
        <v>-</v>
      </c>
      <c r="AR744" s="245" t="str" cm="1">
        <f t="array" ref="AR744">IF($AM$20="A",
IFERROR(INDEX($BZ$33:$CC$35, $BQ744,), "-"),
IFERROR(INDEX(($BZ$26:$CC$28,$BZ$29:$CC$31), $BQ744, , $BR744), "-"))</f>
        <v>-</v>
      </c>
      <c r="AS744" s="245"/>
      <c r="AT744" s="245"/>
      <c r="AU744" s="245"/>
      <c r="AV744" s="246" t="str" cm="1">
        <f t="array" ref="AV744">IF($AM$20="A",
IFERROR(INDEX($CE$33:$CE$35, $BQ744), "-"),
IFERROR(INDEX(($CE$26:$CE$28, $CE$29:$CE$31), $BQ744, , $BR744), "-"))</f>
        <v>-</v>
      </c>
      <c r="AW744" s="242" t="str">
        <f t="shared" si="275"/>
        <v>-</v>
      </c>
      <c r="AX744" s="242" t="str">
        <f t="shared" si="275"/>
        <v>-</v>
      </c>
      <c r="AY744" s="242" t="str">
        <f t="shared" si="275"/>
        <v>-</v>
      </c>
      <c r="AZ744" s="242" t="str">
        <f t="shared" si="275"/>
        <v>-</v>
      </c>
      <c r="BA744" s="242" t="str">
        <f t="shared" si="276"/>
        <v>-</v>
      </c>
      <c r="BB744" s="242" t="str">
        <f t="shared" si="276"/>
        <v>-</v>
      </c>
      <c r="BC744" s="242" t="str">
        <f t="shared" si="276"/>
        <v>-</v>
      </c>
      <c r="BD744" s="242" t="str">
        <f t="shared" si="276"/>
        <v>-</v>
      </c>
      <c r="BE744" s="242" t="str">
        <f t="shared" si="277"/>
        <v>-</v>
      </c>
      <c r="BF744" s="242" t="str">
        <f t="shared" si="277"/>
        <v>-</v>
      </c>
      <c r="BG744" s="242" t="str">
        <f t="shared" si="277"/>
        <v>-</v>
      </c>
      <c r="BH744" s="242" t="str">
        <f t="shared" si="277"/>
        <v>-</v>
      </c>
      <c r="BI744" s="242" t="str">
        <f t="shared" si="278"/>
        <v>-</v>
      </c>
      <c r="BJ744" s="242" t="str">
        <f t="shared" si="278"/>
        <v>-</v>
      </c>
      <c r="BK744" s="242" t="str">
        <f t="shared" si="278"/>
        <v>-</v>
      </c>
      <c r="BL744" s="242" t="str">
        <f t="shared" si="278"/>
        <v>-</v>
      </c>
      <c r="BM744" s="245" t="str" cm="1">
        <f t="array" ref="BM744">IFERROR(INDEX($CD$38:$CD$41, $BT744), "-")</f>
        <v>-</v>
      </c>
      <c r="BN744" s="242" t="str" cm="1">
        <f t="array" ref="BN744">IFERROR(INDEX($CD$38:$CD$41, $BS744), "-")</f>
        <v>-</v>
      </c>
      <c r="BO744" s="242">
        <f t="shared" si="279"/>
        <v>0</v>
      </c>
      <c r="BP744" s="242">
        <f t="shared" si="280"/>
        <v>0</v>
      </c>
      <c r="BQ744" s="247" t="str">
        <f t="shared" si="263"/>
        <v>-</v>
      </c>
      <c r="BR744" s="247" t="str">
        <f t="shared" si="264"/>
        <v>-</v>
      </c>
      <c r="BS744" s="247" t="str">
        <f t="shared" si="265"/>
        <v>-</v>
      </c>
      <c r="BT744" s="247" t="str">
        <f t="shared" si="266"/>
        <v>-</v>
      </c>
      <c r="BU744" s="247">
        <f t="shared" si="281"/>
        <v>0</v>
      </c>
      <c r="BV744" s="247" t="str">
        <f t="shared" si="282"/>
        <v>-</v>
      </c>
      <c r="BW744" s="232"/>
      <c r="CF744" s="232"/>
    </row>
    <row r="745" spans="1:84" ht="12.75" customHeight="1" x14ac:dyDescent="0.2">
      <c r="A745" s="240"/>
      <c r="B745" s="228">
        <v>722</v>
      </c>
      <c r="C745" s="137"/>
      <c r="D745" s="65"/>
      <c r="E745" s="241" t="str">
        <f>IF(ISBLANK(D745), "", VLOOKUP(D745, Z!$A$2:$C$4127, 3, FALSE))</f>
        <v/>
      </c>
      <c r="F745" s="138"/>
      <c r="G745" s="120"/>
      <c r="H745" s="120"/>
      <c r="I745" s="120"/>
      <c r="J745" s="120"/>
      <c r="K745" s="139"/>
      <c r="L745" s="168"/>
      <c r="M745" s="139"/>
      <c r="N745" s="139"/>
      <c r="O745" s="242">
        <f t="shared" si="262"/>
        <v>0</v>
      </c>
      <c r="P745" s="139"/>
      <c r="Q745" s="242">
        <f t="shared" si="267"/>
        <v>0</v>
      </c>
      <c r="R745" s="242" t="str">
        <f t="shared" si="268"/>
        <v>-</v>
      </c>
      <c r="S745" s="140"/>
      <c r="T745" s="141"/>
      <c r="U745" s="120"/>
      <c r="V745" s="139"/>
      <c r="W745" s="166"/>
      <c r="X745" s="243">
        <f t="shared" si="269"/>
        <v>0</v>
      </c>
      <c r="Y745" s="140"/>
      <c r="Z745" s="141"/>
      <c r="AA745" s="139"/>
      <c r="AB745" s="120"/>
      <c r="AC745" s="139"/>
      <c r="AD745" s="166"/>
      <c r="AE745" s="243">
        <f t="shared" si="270"/>
        <v>0</v>
      </c>
      <c r="AF745" s="142"/>
      <c r="AG745" s="137"/>
      <c r="AH745" s="65"/>
      <c r="AI745" s="241" t="str">
        <f>IF(ISBLANK(AH745), "", VLOOKUP(AH745, Z!$A$2:$C$4127, 3, FALSE))</f>
        <v/>
      </c>
      <c r="AJ745" s="143"/>
      <c r="AK745" s="244">
        <f t="shared" si="271"/>
        <v>0</v>
      </c>
      <c r="AL745" s="232"/>
      <c r="AM745" s="242">
        <f t="shared" si="272"/>
        <v>0</v>
      </c>
      <c r="AN745" s="228">
        <f>15</f>
        <v>15</v>
      </c>
      <c r="AO745" s="228">
        <v>0.75</v>
      </c>
      <c r="AP745" s="242" t="str">
        <f t="shared" si="273"/>
        <v>-</v>
      </c>
      <c r="AQ745" s="242" t="str">
        <f t="shared" si="274"/>
        <v>-</v>
      </c>
      <c r="AR745" s="245" t="str" cm="1">
        <f t="array" ref="AR745">IF($AM$20="A",
IFERROR(INDEX($BZ$33:$CC$35, $BQ745,), "-"),
IFERROR(INDEX(($BZ$26:$CC$28,$BZ$29:$CC$31), $BQ745, , $BR745), "-"))</f>
        <v>-</v>
      </c>
      <c r="AS745" s="245"/>
      <c r="AT745" s="245"/>
      <c r="AU745" s="245"/>
      <c r="AV745" s="246" t="str" cm="1">
        <f t="array" ref="AV745">IF($AM$20="A",
IFERROR(INDEX($CE$33:$CE$35, $BQ745), "-"),
IFERROR(INDEX(($CE$26:$CE$28, $CE$29:$CE$31), $BQ745, , $BR745), "-"))</f>
        <v>-</v>
      </c>
      <c r="AW745" s="242" t="str">
        <f t="shared" si="275"/>
        <v>-</v>
      </c>
      <c r="AX745" s="242" t="str">
        <f t="shared" si="275"/>
        <v>-</v>
      </c>
      <c r="AY745" s="242" t="str">
        <f t="shared" si="275"/>
        <v>-</v>
      </c>
      <c r="AZ745" s="242" t="str">
        <f t="shared" si="275"/>
        <v>-</v>
      </c>
      <c r="BA745" s="242" t="str">
        <f t="shared" si="276"/>
        <v>-</v>
      </c>
      <c r="BB745" s="242" t="str">
        <f t="shared" si="276"/>
        <v>-</v>
      </c>
      <c r="BC745" s="242" t="str">
        <f t="shared" si="276"/>
        <v>-</v>
      </c>
      <c r="BD745" s="242" t="str">
        <f t="shared" si="276"/>
        <v>-</v>
      </c>
      <c r="BE745" s="242" t="str">
        <f t="shared" si="277"/>
        <v>-</v>
      </c>
      <c r="BF745" s="242" t="str">
        <f t="shared" si="277"/>
        <v>-</v>
      </c>
      <c r="BG745" s="242" t="str">
        <f t="shared" si="277"/>
        <v>-</v>
      </c>
      <c r="BH745" s="242" t="str">
        <f t="shared" si="277"/>
        <v>-</v>
      </c>
      <c r="BI745" s="242" t="str">
        <f t="shared" si="278"/>
        <v>-</v>
      </c>
      <c r="BJ745" s="242" t="str">
        <f t="shared" si="278"/>
        <v>-</v>
      </c>
      <c r="BK745" s="242" t="str">
        <f t="shared" si="278"/>
        <v>-</v>
      </c>
      <c r="BL745" s="242" t="str">
        <f t="shared" si="278"/>
        <v>-</v>
      </c>
      <c r="BM745" s="245" t="str" cm="1">
        <f t="array" ref="BM745">IFERROR(INDEX($CD$38:$CD$41, $BT745), "-")</f>
        <v>-</v>
      </c>
      <c r="BN745" s="242" t="str" cm="1">
        <f t="array" ref="BN745">IFERROR(INDEX($CD$38:$CD$41, $BS745), "-")</f>
        <v>-</v>
      </c>
      <c r="BO745" s="242">
        <f t="shared" si="279"/>
        <v>0</v>
      </c>
      <c r="BP745" s="242">
        <f t="shared" si="280"/>
        <v>0</v>
      </c>
      <c r="BQ745" s="247" t="str">
        <f t="shared" si="263"/>
        <v>-</v>
      </c>
      <c r="BR745" s="247" t="str">
        <f t="shared" si="264"/>
        <v>-</v>
      </c>
      <c r="BS745" s="247" t="str">
        <f t="shared" si="265"/>
        <v>-</v>
      </c>
      <c r="BT745" s="247" t="str">
        <f t="shared" si="266"/>
        <v>-</v>
      </c>
      <c r="BU745" s="247">
        <f t="shared" si="281"/>
        <v>0</v>
      </c>
      <c r="BV745" s="247" t="str">
        <f t="shared" si="282"/>
        <v>-</v>
      </c>
      <c r="BW745" s="232"/>
      <c r="CF745" s="232"/>
    </row>
    <row r="746" spans="1:84" ht="12.75" customHeight="1" x14ac:dyDescent="0.2">
      <c r="A746" s="240"/>
      <c r="B746" s="228">
        <v>723</v>
      </c>
      <c r="C746" s="137"/>
      <c r="D746" s="65"/>
      <c r="E746" s="241" t="str">
        <f>IF(ISBLANK(D746), "", VLOOKUP(D746, Z!$A$2:$C$4127, 3, FALSE))</f>
        <v/>
      </c>
      <c r="F746" s="138"/>
      <c r="G746" s="120"/>
      <c r="H746" s="120"/>
      <c r="I746" s="120"/>
      <c r="J746" s="120"/>
      <c r="K746" s="139"/>
      <c r="L746" s="168"/>
      <c r="M746" s="139"/>
      <c r="N746" s="139"/>
      <c r="O746" s="242">
        <f t="shared" si="262"/>
        <v>0</v>
      </c>
      <c r="P746" s="139"/>
      <c r="Q746" s="242">
        <f t="shared" si="267"/>
        <v>0</v>
      </c>
      <c r="R746" s="242" t="str">
        <f t="shared" si="268"/>
        <v>-</v>
      </c>
      <c r="S746" s="140"/>
      <c r="T746" s="141"/>
      <c r="U746" s="120"/>
      <c r="V746" s="139"/>
      <c r="W746" s="166"/>
      <c r="X746" s="243">
        <f t="shared" si="269"/>
        <v>0</v>
      </c>
      <c r="Y746" s="140"/>
      <c r="Z746" s="141"/>
      <c r="AA746" s="139"/>
      <c r="AB746" s="120"/>
      <c r="AC746" s="139"/>
      <c r="AD746" s="166"/>
      <c r="AE746" s="243">
        <f t="shared" si="270"/>
        <v>0</v>
      </c>
      <c r="AF746" s="142"/>
      <c r="AG746" s="137"/>
      <c r="AH746" s="65"/>
      <c r="AI746" s="241" t="str">
        <f>IF(ISBLANK(AH746), "", VLOOKUP(AH746, Z!$A$2:$C$4127, 3, FALSE))</f>
        <v/>
      </c>
      <c r="AJ746" s="143"/>
      <c r="AK746" s="244">
        <f t="shared" si="271"/>
        <v>0</v>
      </c>
      <c r="AL746" s="232"/>
      <c r="AM746" s="242">
        <f t="shared" si="272"/>
        <v>0</v>
      </c>
      <c r="AN746" s="228">
        <f>15</f>
        <v>15</v>
      </c>
      <c r="AO746" s="228">
        <v>0.75</v>
      </c>
      <c r="AP746" s="242" t="str">
        <f t="shared" si="273"/>
        <v>-</v>
      </c>
      <c r="AQ746" s="242" t="str">
        <f t="shared" si="274"/>
        <v>-</v>
      </c>
      <c r="AR746" s="245" t="str" cm="1">
        <f t="array" ref="AR746">IF($AM$20="A",
IFERROR(INDEX($BZ$33:$CC$35, $BQ746,), "-"),
IFERROR(INDEX(($BZ$26:$CC$28,$BZ$29:$CC$31), $BQ746, , $BR746), "-"))</f>
        <v>-</v>
      </c>
      <c r="AS746" s="245"/>
      <c r="AT746" s="245"/>
      <c r="AU746" s="245"/>
      <c r="AV746" s="246" t="str" cm="1">
        <f t="array" ref="AV746">IF($AM$20="A",
IFERROR(INDEX($CE$33:$CE$35, $BQ746), "-"),
IFERROR(INDEX(($CE$26:$CE$28, $CE$29:$CE$31), $BQ746, , $BR746), "-"))</f>
        <v>-</v>
      </c>
      <c r="AW746" s="242" t="str">
        <f t="shared" si="275"/>
        <v>-</v>
      </c>
      <c r="AX746" s="242" t="str">
        <f t="shared" si="275"/>
        <v>-</v>
      </c>
      <c r="AY746" s="242" t="str">
        <f t="shared" si="275"/>
        <v>-</v>
      </c>
      <c r="AZ746" s="242" t="str">
        <f t="shared" si="275"/>
        <v>-</v>
      </c>
      <c r="BA746" s="242" t="str">
        <f t="shared" si="276"/>
        <v>-</v>
      </c>
      <c r="BB746" s="242" t="str">
        <f t="shared" si="276"/>
        <v>-</v>
      </c>
      <c r="BC746" s="242" t="str">
        <f t="shared" si="276"/>
        <v>-</v>
      </c>
      <c r="BD746" s="242" t="str">
        <f t="shared" si="276"/>
        <v>-</v>
      </c>
      <c r="BE746" s="242" t="str">
        <f t="shared" si="277"/>
        <v>-</v>
      </c>
      <c r="BF746" s="242" t="str">
        <f t="shared" si="277"/>
        <v>-</v>
      </c>
      <c r="BG746" s="242" t="str">
        <f t="shared" si="277"/>
        <v>-</v>
      </c>
      <c r="BH746" s="242" t="str">
        <f t="shared" si="277"/>
        <v>-</v>
      </c>
      <c r="BI746" s="242" t="str">
        <f t="shared" si="278"/>
        <v>-</v>
      </c>
      <c r="BJ746" s="242" t="str">
        <f t="shared" si="278"/>
        <v>-</v>
      </c>
      <c r="BK746" s="242" t="str">
        <f t="shared" si="278"/>
        <v>-</v>
      </c>
      <c r="BL746" s="242" t="str">
        <f t="shared" si="278"/>
        <v>-</v>
      </c>
      <c r="BM746" s="245" t="str" cm="1">
        <f t="array" ref="BM746">IFERROR(INDEX($CD$38:$CD$41, $BT746), "-")</f>
        <v>-</v>
      </c>
      <c r="BN746" s="242" t="str" cm="1">
        <f t="array" ref="BN746">IFERROR(INDEX($CD$38:$CD$41, $BS746), "-")</f>
        <v>-</v>
      </c>
      <c r="BO746" s="242">
        <f t="shared" si="279"/>
        <v>0</v>
      </c>
      <c r="BP746" s="242">
        <f t="shared" si="280"/>
        <v>0</v>
      </c>
      <c r="BQ746" s="247" t="str">
        <f t="shared" si="263"/>
        <v>-</v>
      </c>
      <c r="BR746" s="247" t="str">
        <f t="shared" si="264"/>
        <v>-</v>
      </c>
      <c r="BS746" s="247" t="str">
        <f t="shared" si="265"/>
        <v>-</v>
      </c>
      <c r="BT746" s="247" t="str">
        <f t="shared" si="266"/>
        <v>-</v>
      </c>
      <c r="BU746" s="247">
        <f t="shared" si="281"/>
        <v>0</v>
      </c>
      <c r="BV746" s="247" t="str">
        <f t="shared" si="282"/>
        <v>-</v>
      </c>
      <c r="BW746" s="232"/>
      <c r="CF746" s="232"/>
    </row>
    <row r="747" spans="1:84" ht="12.75" customHeight="1" x14ac:dyDescent="0.2">
      <c r="A747" s="240"/>
      <c r="B747" s="228">
        <v>724</v>
      </c>
      <c r="C747" s="137"/>
      <c r="D747" s="65"/>
      <c r="E747" s="241" t="str">
        <f>IF(ISBLANK(D747), "", VLOOKUP(D747, Z!$A$2:$C$4127, 3, FALSE))</f>
        <v/>
      </c>
      <c r="F747" s="138"/>
      <c r="G747" s="120"/>
      <c r="H747" s="120"/>
      <c r="I747" s="120"/>
      <c r="J747" s="120"/>
      <c r="K747" s="139"/>
      <c r="L747" s="168"/>
      <c r="M747" s="139"/>
      <c r="N747" s="139"/>
      <c r="O747" s="242">
        <f t="shared" si="262"/>
        <v>0</v>
      </c>
      <c r="P747" s="139"/>
      <c r="Q747" s="242">
        <f t="shared" si="267"/>
        <v>0</v>
      </c>
      <c r="R747" s="242" t="str">
        <f t="shared" si="268"/>
        <v>-</v>
      </c>
      <c r="S747" s="140"/>
      <c r="T747" s="141"/>
      <c r="U747" s="120"/>
      <c r="V747" s="139"/>
      <c r="W747" s="166"/>
      <c r="X747" s="243">
        <f t="shared" si="269"/>
        <v>0</v>
      </c>
      <c r="Y747" s="140"/>
      <c r="Z747" s="141"/>
      <c r="AA747" s="139"/>
      <c r="AB747" s="120"/>
      <c r="AC747" s="139"/>
      <c r="AD747" s="166"/>
      <c r="AE747" s="243">
        <f t="shared" si="270"/>
        <v>0</v>
      </c>
      <c r="AF747" s="142"/>
      <c r="AG747" s="137"/>
      <c r="AH747" s="65"/>
      <c r="AI747" s="241" t="str">
        <f>IF(ISBLANK(AH747), "", VLOOKUP(AH747, Z!$A$2:$C$4127, 3, FALSE))</f>
        <v/>
      </c>
      <c r="AJ747" s="143"/>
      <c r="AK747" s="244">
        <f t="shared" si="271"/>
        <v>0</v>
      </c>
      <c r="AL747" s="232"/>
      <c r="AM747" s="242">
        <f t="shared" si="272"/>
        <v>0</v>
      </c>
      <c r="AN747" s="228">
        <f>15</f>
        <v>15</v>
      </c>
      <c r="AO747" s="228">
        <v>0.75</v>
      </c>
      <c r="AP747" s="242" t="str">
        <f t="shared" si="273"/>
        <v>-</v>
      </c>
      <c r="AQ747" s="242" t="str">
        <f t="shared" si="274"/>
        <v>-</v>
      </c>
      <c r="AR747" s="245" t="str" cm="1">
        <f t="array" ref="AR747">IF($AM$20="A",
IFERROR(INDEX($BZ$33:$CC$35, $BQ747,), "-"),
IFERROR(INDEX(($BZ$26:$CC$28,$BZ$29:$CC$31), $BQ747, , $BR747), "-"))</f>
        <v>-</v>
      </c>
      <c r="AS747" s="245"/>
      <c r="AT747" s="245"/>
      <c r="AU747" s="245"/>
      <c r="AV747" s="246" t="str" cm="1">
        <f t="array" ref="AV747">IF($AM$20="A",
IFERROR(INDEX($CE$33:$CE$35, $BQ747), "-"),
IFERROR(INDEX(($CE$26:$CE$28, $CE$29:$CE$31), $BQ747, , $BR747), "-"))</f>
        <v>-</v>
      </c>
      <c r="AW747" s="242" t="str">
        <f t="shared" si="275"/>
        <v>-</v>
      </c>
      <c r="AX747" s="242" t="str">
        <f t="shared" si="275"/>
        <v>-</v>
      </c>
      <c r="AY747" s="242" t="str">
        <f t="shared" si="275"/>
        <v>-</v>
      </c>
      <c r="AZ747" s="242" t="str">
        <f t="shared" si="275"/>
        <v>-</v>
      </c>
      <c r="BA747" s="242" t="str">
        <f t="shared" si="276"/>
        <v>-</v>
      </c>
      <c r="BB747" s="242" t="str">
        <f t="shared" si="276"/>
        <v>-</v>
      </c>
      <c r="BC747" s="242" t="str">
        <f t="shared" si="276"/>
        <v>-</v>
      </c>
      <c r="BD747" s="242" t="str">
        <f t="shared" si="276"/>
        <v>-</v>
      </c>
      <c r="BE747" s="242" t="str">
        <f t="shared" si="277"/>
        <v>-</v>
      </c>
      <c r="BF747" s="242" t="str">
        <f t="shared" si="277"/>
        <v>-</v>
      </c>
      <c r="BG747" s="242" t="str">
        <f t="shared" si="277"/>
        <v>-</v>
      </c>
      <c r="BH747" s="242" t="str">
        <f t="shared" si="277"/>
        <v>-</v>
      </c>
      <c r="BI747" s="242" t="str">
        <f t="shared" si="278"/>
        <v>-</v>
      </c>
      <c r="BJ747" s="242" t="str">
        <f t="shared" si="278"/>
        <v>-</v>
      </c>
      <c r="BK747" s="242" t="str">
        <f t="shared" si="278"/>
        <v>-</v>
      </c>
      <c r="BL747" s="242" t="str">
        <f t="shared" si="278"/>
        <v>-</v>
      </c>
      <c r="BM747" s="245" t="str" cm="1">
        <f t="array" ref="BM747">IFERROR(INDEX($CD$38:$CD$41, $BT747), "-")</f>
        <v>-</v>
      </c>
      <c r="BN747" s="242" t="str" cm="1">
        <f t="array" ref="BN747">IFERROR(INDEX($CD$38:$CD$41, $BS747), "-")</f>
        <v>-</v>
      </c>
      <c r="BO747" s="242">
        <f t="shared" si="279"/>
        <v>0</v>
      </c>
      <c r="BP747" s="242">
        <f t="shared" si="280"/>
        <v>0</v>
      </c>
      <c r="BQ747" s="247" t="str">
        <f t="shared" si="263"/>
        <v>-</v>
      </c>
      <c r="BR747" s="247" t="str">
        <f t="shared" si="264"/>
        <v>-</v>
      </c>
      <c r="BS747" s="247" t="str">
        <f t="shared" si="265"/>
        <v>-</v>
      </c>
      <c r="BT747" s="247" t="str">
        <f t="shared" si="266"/>
        <v>-</v>
      </c>
      <c r="BU747" s="247">
        <f t="shared" si="281"/>
        <v>0</v>
      </c>
      <c r="BV747" s="247" t="str">
        <f t="shared" si="282"/>
        <v>-</v>
      </c>
      <c r="BW747" s="232"/>
      <c r="CF747" s="232"/>
    </row>
    <row r="748" spans="1:84" ht="12.75" customHeight="1" x14ac:dyDescent="0.2">
      <c r="A748" s="240"/>
      <c r="B748" s="228">
        <v>725</v>
      </c>
      <c r="C748" s="137"/>
      <c r="D748" s="65"/>
      <c r="E748" s="241" t="str">
        <f>IF(ISBLANK(D748), "", VLOOKUP(D748, Z!$A$2:$C$4127, 3, FALSE))</f>
        <v/>
      </c>
      <c r="F748" s="138"/>
      <c r="G748" s="120"/>
      <c r="H748" s="120"/>
      <c r="I748" s="120"/>
      <c r="J748" s="120"/>
      <c r="K748" s="139"/>
      <c r="L748" s="168"/>
      <c r="M748" s="139"/>
      <c r="N748" s="139"/>
      <c r="O748" s="242">
        <f t="shared" si="262"/>
        <v>0</v>
      </c>
      <c r="P748" s="139"/>
      <c r="Q748" s="242">
        <f t="shared" si="267"/>
        <v>0</v>
      </c>
      <c r="R748" s="242" t="str">
        <f t="shared" si="268"/>
        <v>-</v>
      </c>
      <c r="S748" s="140"/>
      <c r="T748" s="141"/>
      <c r="U748" s="120"/>
      <c r="V748" s="139"/>
      <c r="W748" s="166"/>
      <c r="X748" s="243">
        <f t="shared" si="269"/>
        <v>0</v>
      </c>
      <c r="Y748" s="140"/>
      <c r="Z748" s="141"/>
      <c r="AA748" s="139"/>
      <c r="AB748" s="120"/>
      <c r="AC748" s="139"/>
      <c r="AD748" s="166"/>
      <c r="AE748" s="243">
        <f t="shared" si="270"/>
        <v>0</v>
      </c>
      <c r="AF748" s="142"/>
      <c r="AG748" s="137"/>
      <c r="AH748" s="65"/>
      <c r="AI748" s="241" t="str">
        <f>IF(ISBLANK(AH748), "", VLOOKUP(AH748, Z!$A$2:$C$4127, 3, FALSE))</f>
        <v/>
      </c>
      <c r="AJ748" s="143"/>
      <c r="AK748" s="244">
        <f t="shared" si="271"/>
        <v>0</v>
      </c>
      <c r="AL748" s="232"/>
      <c r="AM748" s="242">
        <f t="shared" si="272"/>
        <v>0</v>
      </c>
      <c r="AN748" s="228">
        <f>15</f>
        <v>15</v>
      </c>
      <c r="AO748" s="228">
        <v>0.75</v>
      </c>
      <c r="AP748" s="242" t="str">
        <f t="shared" si="273"/>
        <v>-</v>
      </c>
      <c r="AQ748" s="242" t="str">
        <f t="shared" si="274"/>
        <v>-</v>
      </c>
      <c r="AR748" s="245" t="str" cm="1">
        <f t="array" ref="AR748">IF($AM$20="A",
IFERROR(INDEX($BZ$33:$CC$35, $BQ748,), "-"),
IFERROR(INDEX(($BZ$26:$CC$28,$BZ$29:$CC$31), $BQ748, , $BR748), "-"))</f>
        <v>-</v>
      </c>
      <c r="AS748" s="245"/>
      <c r="AT748" s="245"/>
      <c r="AU748" s="245"/>
      <c r="AV748" s="246" t="str" cm="1">
        <f t="array" ref="AV748">IF($AM$20="A",
IFERROR(INDEX($CE$33:$CE$35, $BQ748), "-"),
IFERROR(INDEX(($CE$26:$CE$28, $CE$29:$CE$31), $BQ748, , $BR748), "-"))</f>
        <v>-</v>
      </c>
      <c r="AW748" s="242" t="str">
        <f t="shared" si="275"/>
        <v>-</v>
      </c>
      <c r="AX748" s="242" t="str">
        <f t="shared" si="275"/>
        <v>-</v>
      </c>
      <c r="AY748" s="242" t="str">
        <f t="shared" si="275"/>
        <v>-</v>
      </c>
      <c r="AZ748" s="242" t="str">
        <f t="shared" si="275"/>
        <v>-</v>
      </c>
      <c r="BA748" s="242" t="str">
        <f t="shared" si="276"/>
        <v>-</v>
      </c>
      <c r="BB748" s="242" t="str">
        <f t="shared" si="276"/>
        <v>-</v>
      </c>
      <c r="BC748" s="242" t="str">
        <f t="shared" si="276"/>
        <v>-</v>
      </c>
      <c r="BD748" s="242" t="str">
        <f t="shared" si="276"/>
        <v>-</v>
      </c>
      <c r="BE748" s="242" t="str">
        <f t="shared" si="277"/>
        <v>-</v>
      </c>
      <c r="BF748" s="242" t="str">
        <f t="shared" si="277"/>
        <v>-</v>
      </c>
      <c r="BG748" s="242" t="str">
        <f t="shared" si="277"/>
        <v>-</v>
      </c>
      <c r="BH748" s="242" t="str">
        <f t="shared" si="277"/>
        <v>-</v>
      </c>
      <c r="BI748" s="242" t="str">
        <f t="shared" si="278"/>
        <v>-</v>
      </c>
      <c r="BJ748" s="242" t="str">
        <f t="shared" si="278"/>
        <v>-</v>
      </c>
      <c r="BK748" s="242" t="str">
        <f t="shared" si="278"/>
        <v>-</v>
      </c>
      <c r="BL748" s="242" t="str">
        <f t="shared" si="278"/>
        <v>-</v>
      </c>
      <c r="BM748" s="245" t="str" cm="1">
        <f t="array" ref="BM748">IFERROR(INDEX($CD$38:$CD$41, $BT748), "-")</f>
        <v>-</v>
      </c>
      <c r="BN748" s="242" t="str" cm="1">
        <f t="array" ref="BN748">IFERROR(INDEX($CD$38:$CD$41, $BS748), "-")</f>
        <v>-</v>
      </c>
      <c r="BO748" s="242">
        <f t="shared" si="279"/>
        <v>0</v>
      </c>
      <c r="BP748" s="242">
        <f t="shared" si="280"/>
        <v>0</v>
      </c>
      <c r="BQ748" s="247" t="str">
        <f t="shared" si="263"/>
        <v>-</v>
      </c>
      <c r="BR748" s="247" t="str">
        <f t="shared" si="264"/>
        <v>-</v>
      </c>
      <c r="BS748" s="247" t="str">
        <f t="shared" si="265"/>
        <v>-</v>
      </c>
      <c r="BT748" s="247" t="str">
        <f t="shared" si="266"/>
        <v>-</v>
      </c>
      <c r="BU748" s="247">
        <f t="shared" si="281"/>
        <v>0</v>
      </c>
      <c r="BV748" s="247" t="str">
        <f t="shared" si="282"/>
        <v>-</v>
      </c>
      <c r="BW748" s="232"/>
      <c r="CF748" s="232"/>
    </row>
    <row r="749" spans="1:84" ht="12.75" customHeight="1" x14ac:dyDescent="0.2">
      <c r="A749" s="240"/>
      <c r="B749" s="228">
        <v>726</v>
      </c>
      <c r="C749" s="137"/>
      <c r="D749" s="65"/>
      <c r="E749" s="241" t="str">
        <f>IF(ISBLANK(D749), "", VLOOKUP(D749, Z!$A$2:$C$4127, 3, FALSE))</f>
        <v/>
      </c>
      <c r="F749" s="138"/>
      <c r="G749" s="120"/>
      <c r="H749" s="120"/>
      <c r="I749" s="120"/>
      <c r="J749" s="120"/>
      <c r="K749" s="139"/>
      <c r="L749" s="168"/>
      <c r="M749" s="139"/>
      <c r="N749" s="139"/>
      <c r="O749" s="242">
        <f t="shared" si="262"/>
        <v>0</v>
      </c>
      <c r="P749" s="139"/>
      <c r="Q749" s="242">
        <f t="shared" si="267"/>
        <v>0</v>
      </c>
      <c r="R749" s="242" t="str">
        <f t="shared" si="268"/>
        <v>-</v>
      </c>
      <c r="S749" s="140"/>
      <c r="T749" s="141"/>
      <c r="U749" s="120"/>
      <c r="V749" s="139"/>
      <c r="W749" s="166"/>
      <c r="X749" s="243">
        <f t="shared" si="269"/>
        <v>0</v>
      </c>
      <c r="Y749" s="140"/>
      <c r="Z749" s="141"/>
      <c r="AA749" s="139"/>
      <c r="AB749" s="120"/>
      <c r="AC749" s="139"/>
      <c r="AD749" s="166"/>
      <c r="AE749" s="243">
        <f t="shared" si="270"/>
        <v>0</v>
      </c>
      <c r="AF749" s="142"/>
      <c r="AG749" s="137"/>
      <c r="AH749" s="65"/>
      <c r="AI749" s="241" t="str">
        <f>IF(ISBLANK(AH749), "", VLOOKUP(AH749, Z!$A$2:$C$4127, 3, FALSE))</f>
        <v/>
      </c>
      <c r="AJ749" s="143"/>
      <c r="AK749" s="244">
        <f t="shared" si="271"/>
        <v>0</v>
      </c>
      <c r="AL749" s="232"/>
      <c r="AM749" s="242">
        <f t="shared" si="272"/>
        <v>0</v>
      </c>
      <c r="AN749" s="228">
        <f>15</f>
        <v>15</v>
      </c>
      <c r="AO749" s="228">
        <v>0.75</v>
      </c>
      <c r="AP749" s="242" t="str">
        <f t="shared" si="273"/>
        <v>-</v>
      </c>
      <c r="AQ749" s="242" t="str">
        <f t="shared" si="274"/>
        <v>-</v>
      </c>
      <c r="AR749" s="245" t="str" cm="1">
        <f t="array" ref="AR749">IF($AM$20="A",
IFERROR(INDEX($BZ$33:$CC$35, $BQ749,), "-"),
IFERROR(INDEX(($BZ$26:$CC$28,$BZ$29:$CC$31), $BQ749, , $BR749), "-"))</f>
        <v>-</v>
      </c>
      <c r="AS749" s="245"/>
      <c r="AT749" s="245"/>
      <c r="AU749" s="245"/>
      <c r="AV749" s="246" t="str" cm="1">
        <f t="array" ref="AV749">IF($AM$20="A",
IFERROR(INDEX($CE$33:$CE$35, $BQ749), "-"),
IFERROR(INDEX(($CE$26:$CE$28, $CE$29:$CE$31), $BQ749, , $BR749), "-"))</f>
        <v>-</v>
      </c>
      <c r="AW749" s="242" t="str">
        <f t="shared" si="275"/>
        <v>-</v>
      </c>
      <c r="AX749" s="242" t="str">
        <f t="shared" si="275"/>
        <v>-</v>
      </c>
      <c r="AY749" s="242" t="str">
        <f t="shared" si="275"/>
        <v>-</v>
      </c>
      <c r="AZ749" s="242" t="str">
        <f t="shared" si="275"/>
        <v>-</v>
      </c>
      <c r="BA749" s="242" t="str">
        <f t="shared" si="276"/>
        <v>-</v>
      </c>
      <c r="BB749" s="242" t="str">
        <f t="shared" si="276"/>
        <v>-</v>
      </c>
      <c r="BC749" s="242" t="str">
        <f t="shared" si="276"/>
        <v>-</v>
      </c>
      <c r="BD749" s="242" t="str">
        <f t="shared" si="276"/>
        <v>-</v>
      </c>
      <c r="BE749" s="242" t="str">
        <f t="shared" si="277"/>
        <v>-</v>
      </c>
      <c r="BF749" s="242" t="str">
        <f t="shared" si="277"/>
        <v>-</v>
      </c>
      <c r="BG749" s="242" t="str">
        <f t="shared" si="277"/>
        <v>-</v>
      </c>
      <c r="BH749" s="242" t="str">
        <f t="shared" si="277"/>
        <v>-</v>
      </c>
      <c r="BI749" s="242" t="str">
        <f t="shared" si="278"/>
        <v>-</v>
      </c>
      <c r="BJ749" s="242" t="str">
        <f t="shared" si="278"/>
        <v>-</v>
      </c>
      <c r="BK749" s="242" t="str">
        <f t="shared" si="278"/>
        <v>-</v>
      </c>
      <c r="BL749" s="242" t="str">
        <f t="shared" si="278"/>
        <v>-</v>
      </c>
      <c r="BM749" s="245" t="str" cm="1">
        <f t="array" ref="BM749">IFERROR(INDEX($CD$38:$CD$41, $BT749), "-")</f>
        <v>-</v>
      </c>
      <c r="BN749" s="242" t="str" cm="1">
        <f t="array" ref="BN749">IFERROR(INDEX($CD$38:$CD$41, $BS749), "-")</f>
        <v>-</v>
      </c>
      <c r="BO749" s="242">
        <f t="shared" si="279"/>
        <v>0</v>
      </c>
      <c r="BP749" s="242">
        <f t="shared" si="280"/>
        <v>0</v>
      </c>
      <c r="BQ749" s="247" t="str">
        <f t="shared" si="263"/>
        <v>-</v>
      </c>
      <c r="BR749" s="247" t="str">
        <f t="shared" si="264"/>
        <v>-</v>
      </c>
      <c r="BS749" s="247" t="str">
        <f t="shared" si="265"/>
        <v>-</v>
      </c>
      <c r="BT749" s="247" t="str">
        <f t="shared" si="266"/>
        <v>-</v>
      </c>
      <c r="BU749" s="247">
        <f t="shared" si="281"/>
        <v>0</v>
      </c>
      <c r="BV749" s="247" t="str">
        <f t="shared" si="282"/>
        <v>-</v>
      </c>
      <c r="BW749" s="232"/>
      <c r="CF749" s="232"/>
    </row>
    <row r="750" spans="1:84" ht="12.75" customHeight="1" x14ac:dyDescent="0.2">
      <c r="A750" s="240"/>
      <c r="B750" s="228">
        <v>727</v>
      </c>
      <c r="C750" s="137"/>
      <c r="D750" s="65"/>
      <c r="E750" s="241" t="str">
        <f>IF(ISBLANK(D750), "", VLOOKUP(D750, Z!$A$2:$C$4127, 3, FALSE))</f>
        <v/>
      </c>
      <c r="F750" s="138"/>
      <c r="G750" s="120"/>
      <c r="H750" s="120"/>
      <c r="I750" s="120"/>
      <c r="J750" s="120"/>
      <c r="K750" s="139"/>
      <c r="L750" s="168"/>
      <c r="M750" s="139"/>
      <c r="N750" s="139"/>
      <c r="O750" s="242">
        <f t="shared" si="262"/>
        <v>0</v>
      </c>
      <c r="P750" s="139"/>
      <c r="Q750" s="242">
        <f t="shared" si="267"/>
        <v>0</v>
      </c>
      <c r="R750" s="242" t="str">
        <f t="shared" si="268"/>
        <v>-</v>
      </c>
      <c r="S750" s="140"/>
      <c r="T750" s="141"/>
      <c r="U750" s="120"/>
      <c r="V750" s="139"/>
      <c r="W750" s="166"/>
      <c r="X750" s="243">
        <f t="shared" si="269"/>
        <v>0</v>
      </c>
      <c r="Y750" s="140"/>
      <c r="Z750" s="141"/>
      <c r="AA750" s="139"/>
      <c r="AB750" s="120"/>
      <c r="AC750" s="139"/>
      <c r="AD750" s="166"/>
      <c r="AE750" s="243">
        <f t="shared" si="270"/>
        <v>0</v>
      </c>
      <c r="AF750" s="142"/>
      <c r="AG750" s="137"/>
      <c r="AH750" s="65"/>
      <c r="AI750" s="241" t="str">
        <f>IF(ISBLANK(AH750), "", VLOOKUP(AH750, Z!$A$2:$C$4127, 3, FALSE))</f>
        <v/>
      </c>
      <c r="AJ750" s="143"/>
      <c r="AK750" s="244">
        <f t="shared" si="271"/>
        <v>0</v>
      </c>
      <c r="AL750" s="232"/>
      <c r="AM750" s="242">
        <f t="shared" si="272"/>
        <v>0</v>
      </c>
      <c r="AN750" s="228">
        <f>15</f>
        <v>15</v>
      </c>
      <c r="AO750" s="228">
        <v>0.75</v>
      </c>
      <c r="AP750" s="242" t="str">
        <f t="shared" si="273"/>
        <v>-</v>
      </c>
      <c r="AQ750" s="242" t="str">
        <f t="shared" si="274"/>
        <v>-</v>
      </c>
      <c r="AR750" s="245" t="str" cm="1">
        <f t="array" ref="AR750">IF($AM$20="A",
IFERROR(INDEX($BZ$33:$CC$35, $BQ750,), "-"),
IFERROR(INDEX(($BZ$26:$CC$28,$BZ$29:$CC$31), $BQ750, , $BR750), "-"))</f>
        <v>-</v>
      </c>
      <c r="AS750" s="245"/>
      <c r="AT750" s="245"/>
      <c r="AU750" s="245"/>
      <c r="AV750" s="246" t="str" cm="1">
        <f t="array" ref="AV750">IF($AM$20="A",
IFERROR(INDEX($CE$33:$CE$35, $BQ750), "-"),
IFERROR(INDEX(($CE$26:$CE$28, $CE$29:$CE$31), $BQ750, , $BR750), "-"))</f>
        <v>-</v>
      </c>
      <c r="AW750" s="242" t="str">
        <f t="shared" si="275"/>
        <v>-</v>
      </c>
      <c r="AX750" s="242" t="str">
        <f t="shared" si="275"/>
        <v>-</v>
      </c>
      <c r="AY750" s="242" t="str">
        <f t="shared" si="275"/>
        <v>-</v>
      </c>
      <c r="AZ750" s="242" t="str">
        <f t="shared" si="275"/>
        <v>-</v>
      </c>
      <c r="BA750" s="242" t="str">
        <f t="shared" si="276"/>
        <v>-</v>
      </c>
      <c r="BB750" s="242" t="str">
        <f t="shared" si="276"/>
        <v>-</v>
      </c>
      <c r="BC750" s="242" t="str">
        <f t="shared" si="276"/>
        <v>-</v>
      </c>
      <c r="BD750" s="242" t="str">
        <f t="shared" si="276"/>
        <v>-</v>
      </c>
      <c r="BE750" s="242" t="str">
        <f t="shared" si="277"/>
        <v>-</v>
      </c>
      <c r="BF750" s="242" t="str">
        <f t="shared" si="277"/>
        <v>-</v>
      </c>
      <c r="BG750" s="242" t="str">
        <f t="shared" si="277"/>
        <v>-</v>
      </c>
      <c r="BH750" s="242" t="str">
        <f t="shared" si="277"/>
        <v>-</v>
      </c>
      <c r="BI750" s="242" t="str">
        <f t="shared" si="278"/>
        <v>-</v>
      </c>
      <c r="BJ750" s="242" t="str">
        <f t="shared" si="278"/>
        <v>-</v>
      </c>
      <c r="BK750" s="242" t="str">
        <f t="shared" si="278"/>
        <v>-</v>
      </c>
      <c r="BL750" s="242" t="str">
        <f t="shared" si="278"/>
        <v>-</v>
      </c>
      <c r="BM750" s="245" t="str" cm="1">
        <f t="array" ref="BM750">IFERROR(INDEX($CD$38:$CD$41, $BT750), "-")</f>
        <v>-</v>
      </c>
      <c r="BN750" s="242" t="str" cm="1">
        <f t="array" ref="BN750">IFERROR(INDEX($CD$38:$CD$41, $BS750), "-")</f>
        <v>-</v>
      </c>
      <c r="BO750" s="242">
        <f t="shared" si="279"/>
        <v>0</v>
      </c>
      <c r="BP750" s="242">
        <f t="shared" si="280"/>
        <v>0</v>
      </c>
      <c r="BQ750" s="247" t="str">
        <f t="shared" si="263"/>
        <v>-</v>
      </c>
      <c r="BR750" s="247" t="str">
        <f t="shared" si="264"/>
        <v>-</v>
      </c>
      <c r="BS750" s="247" t="str">
        <f t="shared" si="265"/>
        <v>-</v>
      </c>
      <c r="BT750" s="247" t="str">
        <f t="shared" si="266"/>
        <v>-</v>
      </c>
      <c r="BU750" s="247">
        <f t="shared" si="281"/>
        <v>0</v>
      </c>
      <c r="BV750" s="247" t="str">
        <f t="shared" si="282"/>
        <v>-</v>
      </c>
      <c r="BW750" s="232"/>
      <c r="CF750" s="232"/>
    </row>
    <row r="751" spans="1:84" ht="12.75" customHeight="1" x14ac:dyDescent="0.2">
      <c r="A751" s="240"/>
      <c r="B751" s="228">
        <v>728</v>
      </c>
      <c r="C751" s="137"/>
      <c r="D751" s="65"/>
      <c r="E751" s="241" t="str">
        <f>IF(ISBLANK(D751), "", VLOOKUP(D751, Z!$A$2:$C$4127, 3, FALSE))</f>
        <v/>
      </c>
      <c r="F751" s="138"/>
      <c r="G751" s="120"/>
      <c r="H751" s="120"/>
      <c r="I751" s="120"/>
      <c r="J751" s="120"/>
      <c r="K751" s="139"/>
      <c r="L751" s="168"/>
      <c r="M751" s="139"/>
      <c r="N751" s="139"/>
      <c r="O751" s="242">
        <f t="shared" si="262"/>
        <v>0</v>
      </c>
      <c r="P751" s="139"/>
      <c r="Q751" s="242">
        <f t="shared" si="267"/>
        <v>0</v>
      </c>
      <c r="R751" s="242" t="str">
        <f t="shared" si="268"/>
        <v>-</v>
      </c>
      <c r="S751" s="140"/>
      <c r="T751" s="141"/>
      <c r="U751" s="120"/>
      <c r="V751" s="139"/>
      <c r="W751" s="166"/>
      <c r="X751" s="243">
        <f t="shared" si="269"/>
        <v>0</v>
      </c>
      <c r="Y751" s="140"/>
      <c r="Z751" s="141"/>
      <c r="AA751" s="139"/>
      <c r="AB751" s="120"/>
      <c r="AC751" s="139"/>
      <c r="AD751" s="166"/>
      <c r="AE751" s="243">
        <f t="shared" si="270"/>
        <v>0</v>
      </c>
      <c r="AF751" s="142"/>
      <c r="AG751" s="137"/>
      <c r="AH751" s="65"/>
      <c r="AI751" s="241" t="str">
        <f>IF(ISBLANK(AH751), "", VLOOKUP(AH751, Z!$A$2:$C$4127, 3, FALSE))</f>
        <v/>
      </c>
      <c r="AJ751" s="143"/>
      <c r="AK751" s="244">
        <f t="shared" si="271"/>
        <v>0</v>
      </c>
      <c r="AL751" s="232"/>
      <c r="AM751" s="242">
        <f t="shared" si="272"/>
        <v>0</v>
      </c>
      <c r="AN751" s="228">
        <f>15</f>
        <v>15</v>
      </c>
      <c r="AO751" s="228">
        <v>0.75</v>
      </c>
      <c r="AP751" s="242" t="str">
        <f t="shared" si="273"/>
        <v>-</v>
      </c>
      <c r="AQ751" s="242" t="str">
        <f t="shared" si="274"/>
        <v>-</v>
      </c>
      <c r="AR751" s="245" t="str" cm="1">
        <f t="array" ref="AR751">IF($AM$20="A",
IFERROR(INDEX($BZ$33:$CC$35, $BQ751,), "-"),
IFERROR(INDEX(($BZ$26:$CC$28,$BZ$29:$CC$31), $BQ751, , $BR751), "-"))</f>
        <v>-</v>
      </c>
      <c r="AS751" s="245"/>
      <c r="AT751" s="245"/>
      <c r="AU751" s="245"/>
      <c r="AV751" s="246" t="str" cm="1">
        <f t="array" ref="AV751">IF($AM$20="A",
IFERROR(INDEX($CE$33:$CE$35, $BQ751), "-"),
IFERROR(INDEX(($CE$26:$CE$28, $CE$29:$CE$31), $BQ751, , $BR751), "-"))</f>
        <v>-</v>
      </c>
      <c r="AW751" s="242" t="str">
        <f t="shared" si="275"/>
        <v>-</v>
      </c>
      <c r="AX751" s="242" t="str">
        <f t="shared" si="275"/>
        <v>-</v>
      </c>
      <c r="AY751" s="242" t="str">
        <f t="shared" si="275"/>
        <v>-</v>
      </c>
      <c r="AZ751" s="242" t="str">
        <f t="shared" si="275"/>
        <v>-</v>
      </c>
      <c r="BA751" s="242" t="str">
        <f t="shared" si="276"/>
        <v>-</v>
      </c>
      <c r="BB751" s="242" t="str">
        <f t="shared" si="276"/>
        <v>-</v>
      </c>
      <c r="BC751" s="242" t="str">
        <f t="shared" si="276"/>
        <v>-</v>
      </c>
      <c r="BD751" s="242" t="str">
        <f t="shared" si="276"/>
        <v>-</v>
      </c>
      <c r="BE751" s="242" t="str">
        <f t="shared" si="277"/>
        <v>-</v>
      </c>
      <c r="BF751" s="242" t="str">
        <f t="shared" si="277"/>
        <v>-</v>
      </c>
      <c r="BG751" s="242" t="str">
        <f t="shared" si="277"/>
        <v>-</v>
      </c>
      <c r="BH751" s="242" t="str">
        <f t="shared" si="277"/>
        <v>-</v>
      </c>
      <c r="BI751" s="242" t="str">
        <f t="shared" si="278"/>
        <v>-</v>
      </c>
      <c r="BJ751" s="242" t="str">
        <f t="shared" si="278"/>
        <v>-</v>
      </c>
      <c r="BK751" s="242" t="str">
        <f t="shared" si="278"/>
        <v>-</v>
      </c>
      <c r="BL751" s="242" t="str">
        <f t="shared" si="278"/>
        <v>-</v>
      </c>
      <c r="BM751" s="245" t="str" cm="1">
        <f t="array" ref="BM751">IFERROR(INDEX($CD$38:$CD$41, $BT751), "-")</f>
        <v>-</v>
      </c>
      <c r="BN751" s="242" t="str" cm="1">
        <f t="array" ref="BN751">IFERROR(INDEX($CD$38:$CD$41, $BS751), "-")</f>
        <v>-</v>
      </c>
      <c r="BO751" s="242">
        <f t="shared" si="279"/>
        <v>0</v>
      </c>
      <c r="BP751" s="242">
        <f t="shared" si="280"/>
        <v>0</v>
      </c>
      <c r="BQ751" s="247" t="str">
        <f t="shared" si="263"/>
        <v>-</v>
      </c>
      <c r="BR751" s="247" t="str">
        <f t="shared" si="264"/>
        <v>-</v>
      </c>
      <c r="BS751" s="247" t="str">
        <f t="shared" si="265"/>
        <v>-</v>
      </c>
      <c r="BT751" s="247" t="str">
        <f t="shared" si="266"/>
        <v>-</v>
      </c>
      <c r="BU751" s="247">
        <f t="shared" si="281"/>
        <v>0</v>
      </c>
      <c r="BV751" s="247" t="str">
        <f t="shared" si="282"/>
        <v>-</v>
      </c>
      <c r="BW751" s="232"/>
      <c r="CF751" s="232"/>
    </row>
    <row r="752" spans="1:84" ht="12.75" customHeight="1" x14ac:dyDescent="0.2">
      <c r="A752" s="240"/>
      <c r="B752" s="228">
        <v>729</v>
      </c>
      <c r="C752" s="137"/>
      <c r="D752" s="65"/>
      <c r="E752" s="241" t="str">
        <f>IF(ISBLANK(D752), "", VLOOKUP(D752, Z!$A$2:$C$4127, 3, FALSE))</f>
        <v/>
      </c>
      <c r="F752" s="138"/>
      <c r="G752" s="120"/>
      <c r="H752" s="120"/>
      <c r="I752" s="120"/>
      <c r="J752" s="120"/>
      <c r="K752" s="139"/>
      <c r="L752" s="168"/>
      <c r="M752" s="139"/>
      <c r="N752" s="139"/>
      <c r="O752" s="242">
        <f t="shared" si="262"/>
        <v>0</v>
      </c>
      <c r="P752" s="139"/>
      <c r="Q752" s="242">
        <f t="shared" si="267"/>
        <v>0</v>
      </c>
      <c r="R752" s="242" t="str">
        <f t="shared" si="268"/>
        <v>-</v>
      </c>
      <c r="S752" s="140"/>
      <c r="T752" s="141"/>
      <c r="U752" s="120"/>
      <c r="V752" s="139"/>
      <c r="W752" s="166"/>
      <c r="X752" s="243">
        <f t="shared" si="269"/>
        <v>0</v>
      </c>
      <c r="Y752" s="140"/>
      <c r="Z752" s="141"/>
      <c r="AA752" s="139"/>
      <c r="AB752" s="120"/>
      <c r="AC752" s="139"/>
      <c r="AD752" s="166"/>
      <c r="AE752" s="243">
        <f t="shared" si="270"/>
        <v>0</v>
      </c>
      <c r="AF752" s="142"/>
      <c r="AG752" s="137"/>
      <c r="AH752" s="65"/>
      <c r="AI752" s="241" t="str">
        <f>IF(ISBLANK(AH752), "", VLOOKUP(AH752, Z!$A$2:$C$4127, 3, FALSE))</f>
        <v/>
      </c>
      <c r="AJ752" s="143"/>
      <c r="AK752" s="244">
        <f t="shared" si="271"/>
        <v>0</v>
      </c>
      <c r="AL752" s="232"/>
      <c r="AM752" s="242">
        <f t="shared" si="272"/>
        <v>0</v>
      </c>
      <c r="AN752" s="228">
        <f>15</f>
        <v>15</v>
      </c>
      <c r="AO752" s="228">
        <v>0.75</v>
      </c>
      <c r="AP752" s="242" t="str">
        <f t="shared" si="273"/>
        <v>-</v>
      </c>
      <c r="AQ752" s="242" t="str">
        <f t="shared" si="274"/>
        <v>-</v>
      </c>
      <c r="AR752" s="245" t="str" cm="1">
        <f t="array" ref="AR752">IF($AM$20="A",
IFERROR(INDEX($BZ$33:$CC$35, $BQ752,), "-"),
IFERROR(INDEX(($BZ$26:$CC$28,$BZ$29:$CC$31), $BQ752, , $BR752), "-"))</f>
        <v>-</v>
      </c>
      <c r="AS752" s="245"/>
      <c r="AT752" s="245"/>
      <c r="AU752" s="245"/>
      <c r="AV752" s="246" t="str" cm="1">
        <f t="array" ref="AV752">IF($AM$20="A",
IFERROR(INDEX($CE$33:$CE$35, $BQ752), "-"),
IFERROR(INDEX(($CE$26:$CE$28, $CE$29:$CE$31), $BQ752, , $BR752), "-"))</f>
        <v>-</v>
      </c>
      <c r="AW752" s="242" t="str">
        <f t="shared" si="275"/>
        <v>-</v>
      </c>
      <c r="AX752" s="242" t="str">
        <f t="shared" si="275"/>
        <v>-</v>
      </c>
      <c r="AY752" s="242" t="str">
        <f t="shared" si="275"/>
        <v>-</v>
      </c>
      <c r="AZ752" s="242" t="str">
        <f t="shared" si="275"/>
        <v>-</v>
      </c>
      <c r="BA752" s="242" t="str">
        <f t="shared" si="276"/>
        <v>-</v>
      </c>
      <c r="BB752" s="242" t="str">
        <f t="shared" si="276"/>
        <v>-</v>
      </c>
      <c r="BC752" s="242" t="str">
        <f t="shared" si="276"/>
        <v>-</v>
      </c>
      <c r="BD752" s="242" t="str">
        <f t="shared" si="276"/>
        <v>-</v>
      </c>
      <c r="BE752" s="242" t="str">
        <f t="shared" si="277"/>
        <v>-</v>
      </c>
      <c r="BF752" s="242" t="str">
        <f t="shared" si="277"/>
        <v>-</v>
      </c>
      <c r="BG752" s="242" t="str">
        <f t="shared" si="277"/>
        <v>-</v>
      </c>
      <c r="BH752" s="242" t="str">
        <f t="shared" si="277"/>
        <v>-</v>
      </c>
      <c r="BI752" s="242" t="str">
        <f t="shared" si="278"/>
        <v>-</v>
      </c>
      <c r="BJ752" s="242" t="str">
        <f t="shared" si="278"/>
        <v>-</v>
      </c>
      <c r="BK752" s="242" t="str">
        <f t="shared" si="278"/>
        <v>-</v>
      </c>
      <c r="BL752" s="242" t="str">
        <f t="shared" si="278"/>
        <v>-</v>
      </c>
      <c r="BM752" s="245" t="str" cm="1">
        <f t="array" ref="BM752">IFERROR(INDEX($CD$38:$CD$41, $BT752), "-")</f>
        <v>-</v>
      </c>
      <c r="BN752" s="242" t="str" cm="1">
        <f t="array" ref="BN752">IFERROR(INDEX($CD$38:$CD$41, $BS752), "-")</f>
        <v>-</v>
      </c>
      <c r="BO752" s="242">
        <f t="shared" si="279"/>
        <v>0</v>
      </c>
      <c r="BP752" s="242">
        <f t="shared" si="280"/>
        <v>0</v>
      </c>
      <c r="BQ752" s="247" t="str">
        <f t="shared" si="263"/>
        <v>-</v>
      </c>
      <c r="BR752" s="247" t="str">
        <f t="shared" si="264"/>
        <v>-</v>
      </c>
      <c r="BS752" s="247" t="str">
        <f t="shared" si="265"/>
        <v>-</v>
      </c>
      <c r="BT752" s="247" t="str">
        <f t="shared" si="266"/>
        <v>-</v>
      </c>
      <c r="BU752" s="247">
        <f t="shared" si="281"/>
        <v>0</v>
      </c>
      <c r="BV752" s="247" t="str">
        <f t="shared" si="282"/>
        <v>-</v>
      </c>
      <c r="BW752" s="232"/>
      <c r="CF752" s="232"/>
    </row>
    <row r="753" spans="1:84" ht="12.75" customHeight="1" x14ac:dyDescent="0.2">
      <c r="A753" s="240"/>
      <c r="B753" s="228">
        <v>730</v>
      </c>
      <c r="C753" s="137"/>
      <c r="D753" s="65"/>
      <c r="E753" s="241" t="str">
        <f>IF(ISBLANK(D753), "", VLOOKUP(D753, Z!$A$2:$C$4127, 3, FALSE))</f>
        <v/>
      </c>
      <c r="F753" s="138"/>
      <c r="G753" s="120"/>
      <c r="H753" s="120"/>
      <c r="I753" s="120"/>
      <c r="J753" s="120"/>
      <c r="K753" s="139"/>
      <c r="L753" s="168"/>
      <c r="M753" s="139"/>
      <c r="N753" s="139"/>
      <c r="O753" s="242">
        <f t="shared" si="262"/>
        <v>0</v>
      </c>
      <c r="P753" s="139"/>
      <c r="Q753" s="242">
        <f t="shared" si="267"/>
        <v>0</v>
      </c>
      <c r="R753" s="242" t="str">
        <f t="shared" si="268"/>
        <v>-</v>
      </c>
      <c r="S753" s="140"/>
      <c r="T753" s="141"/>
      <c r="U753" s="120"/>
      <c r="V753" s="139"/>
      <c r="W753" s="166"/>
      <c r="X753" s="243">
        <f t="shared" si="269"/>
        <v>0</v>
      </c>
      <c r="Y753" s="140"/>
      <c r="Z753" s="141"/>
      <c r="AA753" s="139"/>
      <c r="AB753" s="120"/>
      <c r="AC753" s="139"/>
      <c r="AD753" s="166"/>
      <c r="AE753" s="243">
        <f t="shared" si="270"/>
        <v>0</v>
      </c>
      <c r="AF753" s="142"/>
      <c r="AG753" s="137"/>
      <c r="AH753" s="65"/>
      <c r="AI753" s="241" t="str">
        <f>IF(ISBLANK(AH753), "", VLOOKUP(AH753, Z!$A$2:$C$4127, 3, FALSE))</f>
        <v/>
      </c>
      <c r="AJ753" s="143"/>
      <c r="AK753" s="244">
        <f t="shared" si="271"/>
        <v>0</v>
      </c>
      <c r="AL753" s="232"/>
      <c r="AM753" s="242">
        <f t="shared" si="272"/>
        <v>0</v>
      </c>
      <c r="AN753" s="228">
        <f>15</f>
        <v>15</v>
      </c>
      <c r="AO753" s="228">
        <v>0.75</v>
      </c>
      <c r="AP753" s="242" t="str">
        <f t="shared" si="273"/>
        <v>-</v>
      </c>
      <c r="AQ753" s="242" t="str">
        <f t="shared" si="274"/>
        <v>-</v>
      </c>
      <c r="AR753" s="245" t="str" cm="1">
        <f t="array" ref="AR753">IF($AM$20="A",
IFERROR(INDEX($BZ$33:$CC$35, $BQ753,), "-"),
IFERROR(INDEX(($BZ$26:$CC$28,$BZ$29:$CC$31), $BQ753, , $BR753), "-"))</f>
        <v>-</v>
      </c>
      <c r="AS753" s="245"/>
      <c r="AT753" s="245"/>
      <c r="AU753" s="245"/>
      <c r="AV753" s="246" t="str" cm="1">
        <f t="array" ref="AV753">IF($AM$20="A",
IFERROR(INDEX($CE$33:$CE$35, $BQ753), "-"),
IFERROR(INDEX(($CE$26:$CE$28, $CE$29:$CE$31), $BQ753, , $BR753), "-"))</f>
        <v>-</v>
      </c>
      <c r="AW753" s="242" t="str">
        <f t="shared" si="275"/>
        <v>-</v>
      </c>
      <c r="AX753" s="242" t="str">
        <f t="shared" si="275"/>
        <v>-</v>
      </c>
      <c r="AY753" s="242" t="str">
        <f t="shared" si="275"/>
        <v>-</v>
      </c>
      <c r="AZ753" s="242" t="str">
        <f t="shared" si="275"/>
        <v>-</v>
      </c>
      <c r="BA753" s="242" t="str">
        <f t="shared" si="276"/>
        <v>-</v>
      </c>
      <c r="BB753" s="242" t="str">
        <f t="shared" si="276"/>
        <v>-</v>
      </c>
      <c r="BC753" s="242" t="str">
        <f t="shared" si="276"/>
        <v>-</v>
      </c>
      <c r="BD753" s="242" t="str">
        <f t="shared" si="276"/>
        <v>-</v>
      </c>
      <c r="BE753" s="242" t="str">
        <f t="shared" si="277"/>
        <v>-</v>
      </c>
      <c r="BF753" s="242" t="str">
        <f t="shared" si="277"/>
        <v>-</v>
      </c>
      <c r="BG753" s="242" t="str">
        <f t="shared" si="277"/>
        <v>-</v>
      </c>
      <c r="BH753" s="242" t="str">
        <f t="shared" si="277"/>
        <v>-</v>
      </c>
      <c r="BI753" s="242" t="str">
        <f t="shared" si="278"/>
        <v>-</v>
      </c>
      <c r="BJ753" s="242" t="str">
        <f t="shared" si="278"/>
        <v>-</v>
      </c>
      <c r="BK753" s="242" t="str">
        <f t="shared" si="278"/>
        <v>-</v>
      </c>
      <c r="BL753" s="242" t="str">
        <f t="shared" si="278"/>
        <v>-</v>
      </c>
      <c r="BM753" s="245" t="str" cm="1">
        <f t="array" ref="BM753">IFERROR(INDEX($CD$38:$CD$41, $BT753), "-")</f>
        <v>-</v>
      </c>
      <c r="BN753" s="242" t="str" cm="1">
        <f t="array" ref="BN753">IFERROR(INDEX($CD$38:$CD$41, $BS753), "-")</f>
        <v>-</v>
      </c>
      <c r="BO753" s="242">
        <f t="shared" si="279"/>
        <v>0</v>
      </c>
      <c r="BP753" s="242">
        <f t="shared" si="280"/>
        <v>0</v>
      </c>
      <c r="BQ753" s="247" t="str">
        <f t="shared" si="263"/>
        <v>-</v>
      </c>
      <c r="BR753" s="247" t="str">
        <f t="shared" si="264"/>
        <v>-</v>
      </c>
      <c r="BS753" s="247" t="str">
        <f t="shared" si="265"/>
        <v>-</v>
      </c>
      <c r="BT753" s="247" t="str">
        <f t="shared" si="266"/>
        <v>-</v>
      </c>
      <c r="BU753" s="247">
        <f t="shared" si="281"/>
        <v>0</v>
      </c>
      <c r="BV753" s="247" t="str">
        <f t="shared" si="282"/>
        <v>-</v>
      </c>
      <c r="BW753" s="232"/>
      <c r="CF753" s="232"/>
    </row>
    <row r="754" spans="1:84" ht="12.75" customHeight="1" x14ac:dyDescent="0.2">
      <c r="A754" s="240"/>
      <c r="B754" s="228">
        <v>731</v>
      </c>
      <c r="C754" s="137"/>
      <c r="D754" s="65"/>
      <c r="E754" s="241" t="str">
        <f>IF(ISBLANK(D754), "", VLOOKUP(D754, Z!$A$2:$C$4127, 3, FALSE))</f>
        <v/>
      </c>
      <c r="F754" s="138"/>
      <c r="G754" s="120"/>
      <c r="H754" s="120"/>
      <c r="I754" s="120"/>
      <c r="J754" s="120"/>
      <c r="K754" s="139"/>
      <c r="L754" s="168"/>
      <c r="M754" s="139"/>
      <c r="N754" s="139"/>
      <c r="O754" s="242">
        <f t="shared" si="262"/>
        <v>0</v>
      </c>
      <c r="P754" s="139"/>
      <c r="Q754" s="242">
        <f t="shared" si="267"/>
        <v>0</v>
      </c>
      <c r="R754" s="242" t="str">
        <f t="shared" si="268"/>
        <v>-</v>
      </c>
      <c r="S754" s="140"/>
      <c r="T754" s="141"/>
      <c r="U754" s="120"/>
      <c r="V754" s="139"/>
      <c r="W754" s="166"/>
      <c r="X754" s="243">
        <f t="shared" si="269"/>
        <v>0</v>
      </c>
      <c r="Y754" s="140"/>
      <c r="Z754" s="141"/>
      <c r="AA754" s="139"/>
      <c r="AB754" s="120"/>
      <c r="AC754" s="139"/>
      <c r="AD754" s="166"/>
      <c r="AE754" s="243">
        <f t="shared" si="270"/>
        <v>0</v>
      </c>
      <c r="AF754" s="142"/>
      <c r="AG754" s="137"/>
      <c r="AH754" s="65"/>
      <c r="AI754" s="241" t="str">
        <f>IF(ISBLANK(AH754), "", VLOOKUP(AH754, Z!$A$2:$C$4127, 3, FALSE))</f>
        <v/>
      </c>
      <c r="AJ754" s="143"/>
      <c r="AK754" s="244">
        <f t="shared" si="271"/>
        <v>0</v>
      </c>
      <c r="AL754" s="232"/>
      <c r="AM754" s="242">
        <f t="shared" si="272"/>
        <v>0</v>
      </c>
      <c r="AN754" s="228">
        <f>15</f>
        <v>15</v>
      </c>
      <c r="AO754" s="228">
        <v>0.75</v>
      </c>
      <c r="AP754" s="242" t="str">
        <f t="shared" si="273"/>
        <v>-</v>
      </c>
      <c r="AQ754" s="242" t="str">
        <f t="shared" si="274"/>
        <v>-</v>
      </c>
      <c r="AR754" s="245" t="str" cm="1">
        <f t="array" ref="AR754">IF($AM$20="A",
IFERROR(INDEX($BZ$33:$CC$35, $BQ754,), "-"),
IFERROR(INDEX(($BZ$26:$CC$28,$BZ$29:$CC$31), $BQ754, , $BR754), "-"))</f>
        <v>-</v>
      </c>
      <c r="AS754" s="245"/>
      <c r="AT754" s="245"/>
      <c r="AU754" s="245"/>
      <c r="AV754" s="246" t="str" cm="1">
        <f t="array" ref="AV754">IF($AM$20="A",
IFERROR(INDEX($CE$33:$CE$35, $BQ754), "-"),
IFERROR(INDEX(($CE$26:$CE$28, $CE$29:$CE$31), $BQ754, , $BR754), "-"))</f>
        <v>-</v>
      </c>
      <c r="AW754" s="242" t="str">
        <f t="shared" si="275"/>
        <v>-</v>
      </c>
      <c r="AX754" s="242" t="str">
        <f t="shared" si="275"/>
        <v>-</v>
      </c>
      <c r="AY754" s="242" t="str">
        <f t="shared" si="275"/>
        <v>-</v>
      </c>
      <c r="AZ754" s="242" t="str">
        <f t="shared" si="275"/>
        <v>-</v>
      </c>
      <c r="BA754" s="242" t="str">
        <f t="shared" si="276"/>
        <v>-</v>
      </c>
      <c r="BB754" s="242" t="str">
        <f t="shared" si="276"/>
        <v>-</v>
      </c>
      <c r="BC754" s="242" t="str">
        <f t="shared" si="276"/>
        <v>-</v>
      </c>
      <c r="BD754" s="242" t="str">
        <f t="shared" si="276"/>
        <v>-</v>
      </c>
      <c r="BE754" s="242" t="str">
        <f t="shared" si="277"/>
        <v>-</v>
      </c>
      <c r="BF754" s="242" t="str">
        <f t="shared" si="277"/>
        <v>-</v>
      </c>
      <c r="BG754" s="242" t="str">
        <f t="shared" si="277"/>
        <v>-</v>
      </c>
      <c r="BH754" s="242" t="str">
        <f t="shared" si="277"/>
        <v>-</v>
      </c>
      <c r="BI754" s="242" t="str">
        <f t="shared" si="278"/>
        <v>-</v>
      </c>
      <c r="BJ754" s="242" t="str">
        <f t="shared" si="278"/>
        <v>-</v>
      </c>
      <c r="BK754" s="242" t="str">
        <f t="shared" si="278"/>
        <v>-</v>
      </c>
      <c r="BL754" s="242" t="str">
        <f t="shared" si="278"/>
        <v>-</v>
      </c>
      <c r="BM754" s="245" t="str" cm="1">
        <f t="array" ref="BM754">IFERROR(INDEX($CD$38:$CD$41, $BT754), "-")</f>
        <v>-</v>
      </c>
      <c r="BN754" s="242" t="str" cm="1">
        <f t="array" ref="BN754">IFERROR(INDEX($CD$38:$CD$41, $BS754), "-")</f>
        <v>-</v>
      </c>
      <c r="BO754" s="242">
        <f t="shared" si="279"/>
        <v>0</v>
      </c>
      <c r="BP754" s="242">
        <f t="shared" si="280"/>
        <v>0</v>
      </c>
      <c r="BQ754" s="247" t="str">
        <f t="shared" si="263"/>
        <v>-</v>
      </c>
      <c r="BR754" s="247" t="str">
        <f t="shared" si="264"/>
        <v>-</v>
      </c>
      <c r="BS754" s="247" t="str">
        <f t="shared" si="265"/>
        <v>-</v>
      </c>
      <c r="BT754" s="247" t="str">
        <f t="shared" si="266"/>
        <v>-</v>
      </c>
      <c r="BU754" s="247">
        <f t="shared" si="281"/>
        <v>0</v>
      </c>
      <c r="BV754" s="247" t="str">
        <f t="shared" si="282"/>
        <v>-</v>
      </c>
      <c r="BW754" s="232"/>
      <c r="CF754" s="232"/>
    </row>
    <row r="755" spans="1:84" ht="12.75" customHeight="1" x14ac:dyDescent="0.2">
      <c r="A755" s="240"/>
      <c r="B755" s="228">
        <v>732</v>
      </c>
      <c r="C755" s="137"/>
      <c r="D755" s="65"/>
      <c r="E755" s="241" t="str">
        <f>IF(ISBLANK(D755), "", VLOOKUP(D755, Z!$A$2:$C$4127, 3, FALSE))</f>
        <v/>
      </c>
      <c r="F755" s="138"/>
      <c r="G755" s="120"/>
      <c r="H755" s="120"/>
      <c r="I755" s="120"/>
      <c r="J755" s="120"/>
      <c r="K755" s="139"/>
      <c r="L755" s="168"/>
      <c r="M755" s="139"/>
      <c r="N755" s="139"/>
      <c r="O755" s="242">
        <f t="shared" si="262"/>
        <v>0</v>
      </c>
      <c r="P755" s="139"/>
      <c r="Q755" s="242">
        <f t="shared" si="267"/>
        <v>0</v>
      </c>
      <c r="R755" s="242" t="str">
        <f t="shared" si="268"/>
        <v>-</v>
      </c>
      <c r="S755" s="140"/>
      <c r="T755" s="141"/>
      <c r="U755" s="120"/>
      <c r="V755" s="139"/>
      <c r="W755" s="166"/>
      <c r="X755" s="243">
        <f t="shared" si="269"/>
        <v>0</v>
      </c>
      <c r="Y755" s="140"/>
      <c r="Z755" s="141"/>
      <c r="AA755" s="139"/>
      <c r="AB755" s="120"/>
      <c r="AC755" s="139"/>
      <c r="AD755" s="166"/>
      <c r="AE755" s="243">
        <f t="shared" si="270"/>
        <v>0</v>
      </c>
      <c r="AF755" s="142"/>
      <c r="AG755" s="137"/>
      <c r="AH755" s="65"/>
      <c r="AI755" s="241" t="str">
        <f>IF(ISBLANK(AH755), "", VLOOKUP(AH755, Z!$A$2:$C$4127, 3, FALSE))</f>
        <v/>
      </c>
      <c r="AJ755" s="143"/>
      <c r="AK755" s="244">
        <f t="shared" si="271"/>
        <v>0</v>
      </c>
      <c r="AL755" s="232"/>
      <c r="AM755" s="242">
        <f t="shared" si="272"/>
        <v>0</v>
      </c>
      <c r="AN755" s="228">
        <f>15</f>
        <v>15</v>
      </c>
      <c r="AO755" s="228">
        <v>0.75</v>
      </c>
      <c r="AP755" s="242" t="str">
        <f t="shared" si="273"/>
        <v>-</v>
      </c>
      <c r="AQ755" s="242" t="str">
        <f t="shared" si="274"/>
        <v>-</v>
      </c>
      <c r="AR755" s="245" t="str" cm="1">
        <f t="array" ref="AR755">IF($AM$20="A",
IFERROR(INDEX($BZ$33:$CC$35, $BQ755,), "-"),
IFERROR(INDEX(($BZ$26:$CC$28,$BZ$29:$CC$31), $BQ755, , $BR755), "-"))</f>
        <v>-</v>
      </c>
      <c r="AS755" s="245"/>
      <c r="AT755" s="245"/>
      <c r="AU755" s="245"/>
      <c r="AV755" s="246" t="str" cm="1">
        <f t="array" ref="AV755">IF($AM$20="A",
IFERROR(INDEX($CE$33:$CE$35, $BQ755), "-"),
IFERROR(INDEX(($CE$26:$CE$28, $CE$29:$CE$31), $BQ755, , $BR755), "-"))</f>
        <v>-</v>
      </c>
      <c r="AW755" s="242" t="str">
        <f t="shared" si="275"/>
        <v>-</v>
      </c>
      <c r="AX755" s="242" t="str">
        <f t="shared" si="275"/>
        <v>-</v>
      </c>
      <c r="AY755" s="242" t="str">
        <f t="shared" si="275"/>
        <v>-</v>
      </c>
      <c r="AZ755" s="242" t="str">
        <f t="shared" si="275"/>
        <v>-</v>
      </c>
      <c r="BA755" s="242" t="str">
        <f t="shared" si="276"/>
        <v>-</v>
      </c>
      <c r="BB755" s="242" t="str">
        <f t="shared" si="276"/>
        <v>-</v>
      </c>
      <c r="BC755" s="242" t="str">
        <f t="shared" si="276"/>
        <v>-</v>
      </c>
      <c r="BD755" s="242" t="str">
        <f t="shared" si="276"/>
        <v>-</v>
      </c>
      <c r="BE755" s="242" t="str">
        <f t="shared" si="277"/>
        <v>-</v>
      </c>
      <c r="BF755" s="242" t="str">
        <f t="shared" si="277"/>
        <v>-</v>
      </c>
      <c r="BG755" s="242" t="str">
        <f t="shared" si="277"/>
        <v>-</v>
      </c>
      <c r="BH755" s="242" t="str">
        <f t="shared" si="277"/>
        <v>-</v>
      </c>
      <c r="BI755" s="242" t="str">
        <f t="shared" si="278"/>
        <v>-</v>
      </c>
      <c r="BJ755" s="242" t="str">
        <f t="shared" si="278"/>
        <v>-</v>
      </c>
      <c r="BK755" s="242" t="str">
        <f t="shared" si="278"/>
        <v>-</v>
      </c>
      <c r="BL755" s="242" t="str">
        <f t="shared" si="278"/>
        <v>-</v>
      </c>
      <c r="BM755" s="245" t="str" cm="1">
        <f t="array" ref="BM755">IFERROR(INDEX($CD$38:$CD$41, $BT755), "-")</f>
        <v>-</v>
      </c>
      <c r="BN755" s="242" t="str" cm="1">
        <f t="array" ref="BN755">IFERROR(INDEX($CD$38:$CD$41, $BS755), "-")</f>
        <v>-</v>
      </c>
      <c r="BO755" s="242">
        <f t="shared" si="279"/>
        <v>0</v>
      </c>
      <c r="BP755" s="242">
        <f t="shared" si="280"/>
        <v>0</v>
      </c>
      <c r="BQ755" s="247" t="str">
        <f t="shared" si="263"/>
        <v>-</v>
      </c>
      <c r="BR755" s="247" t="str">
        <f t="shared" si="264"/>
        <v>-</v>
      </c>
      <c r="BS755" s="247" t="str">
        <f t="shared" si="265"/>
        <v>-</v>
      </c>
      <c r="BT755" s="247" t="str">
        <f t="shared" si="266"/>
        <v>-</v>
      </c>
      <c r="BU755" s="247">
        <f t="shared" si="281"/>
        <v>0</v>
      </c>
      <c r="BV755" s="247" t="str">
        <f t="shared" si="282"/>
        <v>-</v>
      </c>
      <c r="BW755" s="232"/>
      <c r="CF755" s="232"/>
    </row>
    <row r="756" spans="1:84" ht="12.75" customHeight="1" x14ac:dyDescent="0.2">
      <c r="A756" s="240"/>
      <c r="B756" s="228">
        <v>733</v>
      </c>
      <c r="C756" s="137"/>
      <c r="D756" s="65"/>
      <c r="E756" s="241" t="str">
        <f>IF(ISBLANK(D756), "", VLOOKUP(D756, Z!$A$2:$C$4127, 3, FALSE))</f>
        <v/>
      </c>
      <c r="F756" s="138"/>
      <c r="G756" s="120"/>
      <c r="H756" s="120"/>
      <c r="I756" s="120"/>
      <c r="J756" s="120"/>
      <c r="K756" s="139"/>
      <c r="L756" s="168"/>
      <c r="M756" s="139"/>
      <c r="N756" s="139"/>
      <c r="O756" s="242">
        <f t="shared" si="262"/>
        <v>0</v>
      </c>
      <c r="P756" s="139"/>
      <c r="Q756" s="242">
        <f t="shared" si="267"/>
        <v>0</v>
      </c>
      <c r="R756" s="242" t="str">
        <f t="shared" si="268"/>
        <v>-</v>
      </c>
      <c r="S756" s="140"/>
      <c r="T756" s="141"/>
      <c r="U756" s="120"/>
      <c r="V756" s="139"/>
      <c r="W756" s="166"/>
      <c r="X756" s="243">
        <f t="shared" si="269"/>
        <v>0</v>
      </c>
      <c r="Y756" s="140"/>
      <c r="Z756" s="141"/>
      <c r="AA756" s="139"/>
      <c r="AB756" s="120"/>
      <c r="AC756" s="139"/>
      <c r="AD756" s="166"/>
      <c r="AE756" s="243">
        <f t="shared" si="270"/>
        <v>0</v>
      </c>
      <c r="AF756" s="142"/>
      <c r="AG756" s="137"/>
      <c r="AH756" s="65"/>
      <c r="AI756" s="241" t="str">
        <f>IF(ISBLANK(AH756), "", VLOOKUP(AH756, Z!$A$2:$C$4127, 3, FALSE))</f>
        <v/>
      </c>
      <c r="AJ756" s="143"/>
      <c r="AK756" s="244">
        <f t="shared" si="271"/>
        <v>0</v>
      </c>
      <c r="AL756" s="232"/>
      <c r="AM756" s="242">
        <f t="shared" si="272"/>
        <v>0</v>
      </c>
      <c r="AN756" s="228">
        <f>15</f>
        <v>15</v>
      </c>
      <c r="AO756" s="228">
        <v>0.75</v>
      </c>
      <c r="AP756" s="242" t="str">
        <f t="shared" si="273"/>
        <v>-</v>
      </c>
      <c r="AQ756" s="242" t="str">
        <f t="shared" si="274"/>
        <v>-</v>
      </c>
      <c r="AR756" s="245" t="str" cm="1">
        <f t="array" ref="AR756">IF($AM$20="A",
IFERROR(INDEX($BZ$33:$CC$35, $BQ756,), "-"),
IFERROR(INDEX(($BZ$26:$CC$28,$BZ$29:$CC$31), $BQ756, , $BR756), "-"))</f>
        <v>-</v>
      </c>
      <c r="AS756" s="245"/>
      <c r="AT756" s="245"/>
      <c r="AU756" s="245"/>
      <c r="AV756" s="246" t="str" cm="1">
        <f t="array" ref="AV756">IF($AM$20="A",
IFERROR(INDEX($CE$33:$CE$35, $BQ756), "-"),
IFERROR(INDEX(($CE$26:$CE$28, $CE$29:$CE$31), $BQ756, , $BR756), "-"))</f>
        <v>-</v>
      </c>
      <c r="AW756" s="242" t="str">
        <f t="shared" si="275"/>
        <v>-</v>
      </c>
      <c r="AX756" s="242" t="str">
        <f t="shared" si="275"/>
        <v>-</v>
      </c>
      <c r="AY756" s="242" t="str">
        <f t="shared" si="275"/>
        <v>-</v>
      </c>
      <c r="AZ756" s="242" t="str">
        <f t="shared" si="275"/>
        <v>-</v>
      </c>
      <c r="BA756" s="242" t="str">
        <f t="shared" si="276"/>
        <v>-</v>
      </c>
      <c r="BB756" s="242" t="str">
        <f t="shared" si="276"/>
        <v>-</v>
      </c>
      <c r="BC756" s="242" t="str">
        <f t="shared" si="276"/>
        <v>-</v>
      </c>
      <c r="BD756" s="242" t="str">
        <f t="shared" si="276"/>
        <v>-</v>
      </c>
      <c r="BE756" s="242" t="str">
        <f t="shared" si="277"/>
        <v>-</v>
      </c>
      <c r="BF756" s="242" t="str">
        <f t="shared" si="277"/>
        <v>-</v>
      </c>
      <c r="BG756" s="242" t="str">
        <f t="shared" si="277"/>
        <v>-</v>
      </c>
      <c r="BH756" s="242" t="str">
        <f t="shared" si="277"/>
        <v>-</v>
      </c>
      <c r="BI756" s="242" t="str">
        <f t="shared" si="278"/>
        <v>-</v>
      </c>
      <c r="BJ756" s="242" t="str">
        <f t="shared" si="278"/>
        <v>-</v>
      </c>
      <c r="BK756" s="242" t="str">
        <f t="shared" si="278"/>
        <v>-</v>
      </c>
      <c r="BL756" s="242" t="str">
        <f t="shared" si="278"/>
        <v>-</v>
      </c>
      <c r="BM756" s="245" t="str" cm="1">
        <f t="array" ref="BM756">IFERROR(INDEX($CD$38:$CD$41, $BT756), "-")</f>
        <v>-</v>
      </c>
      <c r="BN756" s="242" t="str" cm="1">
        <f t="array" ref="BN756">IFERROR(INDEX($CD$38:$CD$41, $BS756), "-")</f>
        <v>-</v>
      </c>
      <c r="BO756" s="242">
        <f t="shared" si="279"/>
        <v>0</v>
      </c>
      <c r="BP756" s="242">
        <f t="shared" si="280"/>
        <v>0</v>
      </c>
      <c r="BQ756" s="247" t="str">
        <f t="shared" si="263"/>
        <v>-</v>
      </c>
      <c r="BR756" s="247" t="str">
        <f t="shared" si="264"/>
        <v>-</v>
      </c>
      <c r="BS756" s="247" t="str">
        <f t="shared" si="265"/>
        <v>-</v>
      </c>
      <c r="BT756" s="247" t="str">
        <f t="shared" si="266"/>
        <v>-</v>
      </c>
      <c r="BU756" s="247">
        <f t="shared" si="281"/>
        <v>0</v>
      </c>
      <c r="BV756" s="247" t="str">
        <f t="shared" si="282"/>
        <v>-</v>
      </c>
      <c r="BW756" s="232"/>
      <c r="CF756" s="232"/>
    </row>
    <row r="757" spans="1:84" ht="12.75" customHeight="1" x14ac:dyDescent="0.2">
      <c r="A757" s="240"/>
      <c r="B757" s="228">
        <v>734</v>
      </c>
      <c r="C757" s="137"/>
      <c r="D757" s="65"/>
      <c r="E757" s="241" t="str">
        <f>IF(ISBLANK(D757), "", VLOOKUP(D757, Z!$A$2:$C$4127, 3, FALSE))</f>
        <v/>
      </c>
      <c r="F757" s="138"/>
      <c r="G757" s="120"/>
      <c r="H757" s="120"/>
      <c r="I757" s="120"/>
      <c r="J757" s="120"/>
      <c r="K757" s="139"/>
      <c r="L757" s="168"/>
      <c r="M757" s="139"/>
      <c r="N757" s="139"/>
      <c r="O757" s="242">
        <f t="shared" si="262"/>
        <v>0</v>
      </c>
      <c r="P757" s="139"/>
      <c r="Q757" s="242">
        <f t="shared" si="267"/>
        <v>0</v>
      </c>
      <c r="R757" s="242" t="str">
        <f t="shared" si="268"/>
        <v>-</v>
      </c>
      <c r="S757" s="140"/>
      <c r="T757" s="141"/>
      <c r="U757" s="120"/>
      <c r="V757" s="139"/>
      <c r="W757" s="166"/>
      <c r="X757" s="243">
        <f t="shared" si="269"/>
        <v>0</v>
      </c>
      <c r="Y757" s="140"/>
      <c r="Z757" s="141"/>
      <c r="AA757" s="139"/>
      <c r="AB757" s="120"/>
      <c r="AC757" s="139"/>
      <c r="AD757" s="166"/>
      <c r="AE757" s="243">
        <f t="shared" si="270"/>
        <v>0</v>
      </c>
      <c r="AF757" s="142"/>
      <c r="AG757" s="137"/>
      <c r="AH757" s="65"/>
      <c r="AI757" s="241" t="str">
        <f>IF(ISBLANK(AH757), "", VLOOKUP(AH757, Z!$A$2:$C$4127, 3, FALSE))</f>
        <v/>
      </c>
      <c r="AJ757" s="143"/>
      <c r="AK757" s="244">
        <f t="shared" si="271"/>
        <v>0</v>
      </c>
      <c r="AL757" s="232"/>
      <c r="AM757" s="242">
        <f t="shared" si="272"/>
        <v>0</v>
      </c>
      <c r="AN757" s="228">
        <f>15</f>
        <v>15</v>
      </c>
      <c r="AO757" s="228">
        <v>0.75</v>
      </c>
      <c r="AP757" s="242" t="str">
        <f t="shared" si="273"/>
        <v>-</v>
      </c>
      <c r="AQ757" s="242" t="str">
        <f t="shared" si="274"/>
        <v>-</v>
      </c>
      <c r="AR757" s="245" t="str" cm="1">
        <f t="array" ref="AR757">IF($AM$20="A",
IFERROR(INDEX($BZ$33:$CC$35, $BQ757,), "-"),
IFERROR(INDEX(($BZ$26:$CC$28,$BZ$29:$CC$31), $BQ757, , $BR757), "-"))</f>
        <v>-</v>
      </c>
      <c r="AS757" s="245"/>
      <c r="AT757" s="245"/>
      <c r="AU757" s="245"/>
      <c r="AV757" s="246" t="str" cm="1">
        <f t="array" ref="AV757">IF($AM$20="A",
IFERROR(INDEX($CE$33:$CE$35, $BQ757), "-"),
IFERROR(INDEX(($CE$26:$CE$28, $CE$29:$CE$31), $BQ757, , $BR757), "-"))</f>
        <v>-</v>
      </c>
      <c r="AW757" s="242" t="str">
        <f t="shared" si="275"/>
        <v>-</v>
      </c>
      <c r="AX757" s="242" t="str">
        <f t="shared" si="275"/>
        <v>-</v>
      </c>
      <c r="AY757" s="242" t="str">
        <f t="shared" si="275"/>
        <v>-</v>
      </c>
      <c r="AZ757" s="242" t="str">
        <f t="shared" si="275"/>
        <v>-</v>
      </c>
      <c r="BA757" s="242" t="str">
        <f t="shared" si="276"/>
        <v>-</v>
      </c>
      <c r="BB757" s="242" t="str">
        <f t="shared" si="276"/>
        <v>-</v>
      </c>
      <c r="BC757" s="242" t="str">
        <f t="shared" si="276"/>
        <v>-</v>
      </c>
      <c r="BD757" s="242" t="str">
        <f t="shared" si="276"/>
        <v>-</v>
      </c>
      <c r="BE757" s="242" t="str">
        <f t="shared" si="277"/>
        <v>-</v>
      </c>
      <c r="BF757" s="242" t="str">
        <f t="shared" si="277"/>
        <v>-</v>
      </c>
      <c r="BG757" s="242" t="str">
        <f t="shared" si="277"/>
        <v>-</v>
      </c>
      <c r="BH757" s="242" t="str">
        <f t="shared" si="277"/>
        <v>-</v>
      </c>
      <c r="BI757" s="242" t="str">
        <f t="shared" si="278"/>
        <v>-</v>
      </c>
      <c r="BJ757" s="242" t="str">
        <f t="shared" si="278"/>
        <v>-</v>
      </c>
      <c r="BK757" s="242" t="str">
        <f t="shared" si="278"/>
        <v>-</v>
      </c>
      <c r="BL757" s="242" t="str">
        <f t="shared" si="278"/>
        <v>-</v>
      </c>
      <c r="BM757" s="245" t="str" cm="1">
        <f t="array" ref="BM757">IFERROR(INDEX($CD$38:$CD$41, $BT757), "-")</f>
        <v>-</v>
      </c>
      <c r="BN757" s="242" t="str" cm="1">
        <f t="array" ref="BN757">IFERROR(INDEX($CD$38:$CD$41, $BS757), "-")</f>
        <v>-</v>
      </c>
      <c r="BO757" s="242">
        <f t="shared" si="279"/>
        <v>0</v>
      </c>
      <c r="BP757" s="242">
        <f t="shared" si="280"/>
        <v>0</v>
      </c>
      <c r="BQ757" s="247" t="str">
        <f t="shared" si="263"/>
        <v>-</v>
      </c>
      <c r="BR757" s="247" t="str">
        <f t="shared" si="264"/>
        <v>-</v>
      </c>
      <c r="BS757" s="247" t="str">
        <f t="shared" si="265"/>
        <v>-</v>
      </c>
      <c r="BT757" s="247" t="str">
        <f t="shared" si="266"/>
        <v>-</v>
      </c>
      <c r="BU757" s="247">
        <f t="shared" si="281"/>
        <v>0</v>
      </c>
      <c r="BV757" s="247" t="str">
        <f t="shared" si="282"/>
        <v>-</v>
      </c>
      <c r="BW757" s="232"/>
      <c r="CF757" s="232"/>
    </row>
    <row r="758" spans="1:84" ht="12.75" customHeight="1" x14ac:dyDescent="0.2">
      <c r="A758" s="240"/>
      <c r="B758" s="228">
        <v>735</v>
      </c>
      <c r="C758" s="137"/>
      <c r="D758" s="65"/>
      <c r="E758" s="241" t="str">
        <f>IF(ISBLANK(D758), "", VLOOKUP(D758, Z!$A$2:$C$4127, 3, FALSE))</f>
        <v/>
      </c>
      <c r="F758" s="138"/>
      <c r="G758" s="120"/>
      <c r="H758" s="120"/>
      <c r="I758" s="120"/>
      <c r="J758" s="120"/>
      <c r="K758" s="139"/>
      <c r="L758" s="168"/>
      <c r="M758" s="139"/>
      <c r="N758" s="139"/>
      <c r="O758" s="242">
        <f t="shared" si="262"/>
        <v>0</v>
      </c>
      <c r="P758" s="139"/>
      <c r="Q758" s="242">
        <f t="shared" si="267"/>
        <v>0</v>
      </c>
      <c r="R758" s="242" t="str">
        <f t="shared" si="268"/>
        <v>-</v>
      </c>
      <c r="S758" s="140"/>
      <c r="T758" s="141"/>
      <c r="U758" s="120"/>
      <c r="V758" s="139"/>
      <c r="W758" s="166"/>
      <c r="X758" s="243">
        <f t="shared" si="269"/>
        <v>0</v>
      </c>
      <c r="Y758" s="140"/>
      <c r="Z758" s="141"/>
      <c r="AA758" s="139"/>
      <c r="AB758" s="120"/>
      <c r="AC758" s="139"/>
      <c r="AD758" s="166"/>
      <c r="AE758" s="243">
        <f t="shared" si="270"/>
        <v>0</v>
      </c>
      <c r="AF758" s="142"/>
      <c r="AG758" s="137"/>
      <c r="AH758" s="65"/>
      <c r="AI758" s="241" t="str">
        <f>IF(ISBLANK(AH758), "", VLOOKUP(AH758, Z!$A$2:$C$4127, 3, FALSE))</f>
        <v/>
      </c>
      <c r="AJ758" s="143"/>
      <c r="AK758" s="244">
        <f t="shared" si="271"/>
        <v>0</v>
      </c>
      <c r="AL758" s="232"/>
      <c r="AM758" s="242">
        <f t="shared" si="272"/>
        <v>0</v>
      </c>
      <c r="AN758" s="228">
        <f>15</f>
        <v>15</v>
      </c>
      <c r="AO758" s="228">
        <v>0.75</v>
      </c>
      <c r="AP758" s="242" t="str">
        <f t="shared" si="273"/>
        <v>-</v>
      </c>
      <c r="AQ758" s="242" t="str">
        <f t="shared" si="274"/>
        <v>-</v>
      </c>
      <c r="AR758" s="245" t="str" cm="1">
        <f t="array" ref="AR758">IF($AM$20="A",
IFERROR(INDEX($BZ$33:$CC$35, $BQ758,), "-"),
IFERROR(INDEX(($BZ$26:$CC$28,$BZ$29:$CC$31), $BQ758, , $BR758), "-"))</f>
        <v>-</v>
      </c>
      <c r="AS758" s="245"/>
      <c r="AT758" s="245"/>
      <c r="AU758" s="245"/>
      <c r="AV758" s="246" t="str" cm="1">
        <f t="array" ref="AV758">IF($AM$20="A",
IFERROR(INDEX($CE$33:$CE$35, $BQ758), "-"),
IFERROR(INDEX(($CE$26:$CE$28, $CE$29:$CE$31), $BQ758, , $BR758), "-"))</f>
        <v>-</v>
      </c>
      <c r="AW758" s="242" t="str">
        <f t="shared" si="275"/>
        <v>-</v>
      </c>
      <c r="AX758" s="242" t="str">
        <f t="shared" si="275"/>
        <v>-</v>
      </c>
      <c r="AY758" s="242" t="str">
        <f t="shared" si="275"/>
        <v>-</v>
      </c>
      <c r="AZ758" s="242" t="str">
        <f t="shared" si="275"/>
        <v>-</v>
      </c>
      <c r="BA758" s="242" t="str">
        <f t="shared" si="276"/>
        <v>-</v>
      </c>
      <c r="BB758" s="242" t="str">
        <f t="shared" si="276"/>
        <v>-</v>
      </c>
      <c r="BC758" s="242" t="str">
        <f t="shared" si="276"/>
        <v>-</v>
      </c>
      <c r="BD758" s="242" t="str">
        <f t="shared" si="276"/>
        <v>-</v>
      </c>
      <c r="BE758" s="242" t="str">
        <f t="shared" si="277"/>
        <v>-</v>
      </c>
      <c r="BF758" s="242" t="str">
        <f t="shared" si="277"/>
        <v>-</v>
      </c>
      <c r="BG758" s="242" t="str">
        <f t="shared" si="277"/>
        <v>-</v>
      </c>
      <c r="BH758" s="242" t="str">
        <f t="shared" si="277"/>
        <v>-</v>
      </c>
      <c r="BI758" s="242" t="str">
        <f t="shared" si="278"/>
        <v>-</v>
      </c>
      <c r="BJ758" s="242" t="str">
        <f t="shared" si="278"/>
        <v>-</v>
      </c>
      <c r="BK758" s="242" t="str">
        <f t="shared" si="278"/>
        <v>-</v>
      </c>
      <c r="BL758" s="242" t="str">
        <f t="shared" si="278"/>
        <v>-</v>
      </c>
      <c r="BM758" s="245" t="str" cm="1">
        <f t="array" ref="BM758">IFERROR(INDEX($CD$38:$CD$41, $BT758), "-")</f>
        <v>-</v>
      </c>
      <c r="BN758" s="242" t="str" cm="1">
        <f t="array" ref="BN758">IFERROR(INDEX($CD$38:$CD$41, $BS758), "-")</f>
        <v>-</v>
      </c>
      <c r="BO758" s="242">
        <f t="shared" si="279"/>
        <v>0</v>
      </c>
      <c r="BP758" s="242">
        <f t="shared" si="280"/>
        <v>0</v>
      </c>
      <c r="BQ758" s="247" t="str">
        <f t="shared" si="263"/>
        <v>-</v>
      </c>
      <c r="BR758" s="247" t="str">
        <f t="shared" si="264"/>
        <v>-</v>
      </c>
      <c r="BS758" s="247" t="str">
        <f t="shared" si="265"/>
        <v>-</v>
      </c>
      <c r="BT758" s="247" t="str">
        <f t="shared" si="266"/>
        <v>-</v>
      </c>
      <c r="BU758" s="247">
        <f t="shared" si="281"/>
        <v>0</v>
      </c>
      <c r="BV758" s="247" t="str">
        <f t="shared" si="282"/>
        <v>-</v>
      </c>
      <c r="BW758" s="232"/>
      <c r="CF758" s="232"/>
    </row>
    <row r="759" spans="1:84" ht="12.75" customHeight="1" x14ac:dyDescent="0.2">
      <c r="A759" s="240"/>
      <c r="B759" s="228">
        <v>736</v>
      </c>
      <c r="C759" s="137"/>
      <c r="D759" s="65"/>
      <c r="E759" s="241" t="str">
        <f>IF(ISBLANK(D759), "", VLOOKUP(D759, Z!$A$2:$C$4127, 3, FALSE))</f>
        <v/>
      </c>
      <c r="F759" s="138"/>
      <c r="G759" s="120"/>
      <c r="H759" s="120"/>
      <c r="I759" s="120"/>
      <c r="J759" s="120"/>
      <c r="K759" s="139"/>
      <c r="L759" s="168"/>
      <c r="M759" s="139"/>
      <c r="N759" s="139"/>
      <c r="O759" s="242">
        <f t="shared" si="262"/>
        <v>0</v>
      </c>
      <c r="P759" s="139"/>
      <c r="Q759" s="242">
        <f t="shared" si="267"/>
        <v>0</v>
      </c>
      <c r="R759" s="242" t="str">
        <f t="shared" si="268"/>
        <v>-</v>
      </c>
      <c r="S759" s="140"/>
      <c r="T759" s="141"/>
      <c r="U759" s="120"/>
      <c r="V759" s="139"/>
      <c r="W759" s="166"/>
      <c r="X759" s="243">
        <f t="shared" si="269"/>
        <v>0</v>
      </c>
      <c r="Y759" s="140"/>
      <c r="Z759" s="141"/>
      <c r="AA759" s="139"/>
      <c r="AB759" s="120"/>
      <c r="AC759" s="139"/>
      <c r="AD759" s="166"/>
      <c r="AE759" s="243">
        <f t="shared" si="270"/>
        <v>0</v>
      </c>
      <c r="AF759" s="142"/>
      <c r="AG759" s="137"/>
      <c r="AH759" s="65"/>
      <c r="AI759" s="241" t="str">
        <f>IF(ISBLANK(AH759), "", VLOOKUP(AH759, Z!$A$2:$C$4127, 3, FALSE))</f>
        <v/>
      </c>
      <c r="AJ759" s="143"/>
      <c r="AK759" s="244">
        <f t="shared" si="271"/>
        <v>0</v>
      </c>
      <c r="AL759" s="232"/>
      <c r="AM759" s="242">
        <f t="shared" si="272"/>
        <v>0</v>
      </c>
      <c r="AN759" s="228">
        <f>15</f>
        <v>15</v>
      </c>
      <c r="AO759" s="228">
        <v>0.75</v>
      </c>
      <c r="AP759" s="242" t="str">
        <f t="shared" si="273"/>
        <v>-</v>
      </c>
      <c r="AQ759" s="242" t="str">
        <f t="shared" si="274"/>
        <v>-</v>
      </c>
      <c r="AR759" s="245" t="str" cm="1">
        <f t="array" ref="AR759">IF($AM$20="A",
IFERROR(INDEX($BZ$33:$CC$35, $BQ759,), "-"),
IFERROR(INDEX(($BZ$26:$CC$28,$BZ$29:$CC$31), $BQ759, , $BR759), "-"))</f>
        <v>-</v>
      </c>
      <c r="AS759" s="245"/>
      <c r="AT759" s="245"/>
      <c r="AU759" s="245"/>
      <c r="AV759" s="246" t="str" cm="1">
        <f t="array" ref="AV759">IF($AM$20="A",
IFERROR(INDEX($CE$33:$CE$35, $BQ759), "-"),
IFERROR(INDEX(($CE$26:$CE$28, $CE$29:$CE$31), $BQ759, , $BR759), "-"))</f>
        <v>-</v>
      </c>
      <c r="AW759" s="242" t="str">
        <f t="shared" si="275"/>
        <v>-</v>
      </c>
      <c r="AX759" s="242" t="str">
        <f t="shared" si="275"/>
        <v>-</v>
      </c>
      <c r="AY759" s="242" t="str">
        <f t="shared" si="275"/>
        <v>-</v>
      </c>
      <c r="AZ759" s="242" t="str">
        <f t="shared" si="275"/>
        <v>-</v>
      </c>
      <c r="BA759" s="242" t="str">
        <f t="shared" si="276"/>
        <v>-</v>
      </c>
      <c r="BB759" s="242" t="str">
        <f t="shared" si="276"/>
        <v>-</v>
      </c>
      <c r="BC759" s="242" t="str">
        <f t="shared" si="276"/>
        <v>-</v>
      </c>
      <c r="BD759" s="242" t="str">
        <f t="shared" si="276"/>
        <v>-</v>
      </c>
      <c r="BE759" s="242" t="str">
        <f t="shared" si="277"/>
        <v>-</v>
      </c>
      <c r="BF759" s="242" t="str">
        <f t="shared" si="277"/>
        <v>-</v>
      </c>
      <c r="BG759" s="242" t="str">
        <f t="shared" si="277"/>
        <v>-</v>
      </c>
      <c r="BH759" s="242" t="str">
        <f t="shared" si="277"/>
        <v>-</v>
      </c>
      <c r="BI759" s="242" t="str">
        <f t="shared" si="278"/>
        <v>-</v>
      </c>
      <c r="BJ759" s="242" t="str">
        <f t="shared" si="278"/>
        <v>-</v>
      </c>
      <c r="BK759" s="242" t="str">
        <f t="shared" si="278"/>
        <v>-</v>
      </c>
      <c r="BL759" s="242" t="str">
        <f t="shared" si="278"/>
        <v>-</v>
      </c>
      <c r="BM759" s="245" t="str" cm="1">
        <f t="array" ref="BM759">IFERROR(INDEX($CD$38:$CD$41, $BT759), "-")</f>
        <v>-</v>
      </c>
      <c r="BN759" s="242" t="str" cm="1">
        <f t="array" ref="BN759">IFERROR(INDEX($CD$38:$CD$41, $BS759), "-")</f>
        <v>-</v>
      </c>
      <c r="BO759" s="242">
        <f t="shared" si="279"/>
        <v>0</v>
      </c>
      <c r="BP759" s="242">
        <f t="shared" si="280"/>
        <v>0</v>
      </c>
      <c r="BQ759" s="247" t="str">
        <f t="shared" si="263"/>
        <v>-</v>
      </c>
      <c r="BR759" s="247" t="str">
        <f t="shared" si="264"/>
        <v>-</v>
      </c>
      <c r="BS759" s="247" t="str">
        <f t="shared" si="265"/>
        <v>-</v>
      </c>
      <c r="BT759" s="247" t="str">
        <f t="shared" si="266"/>
        <v>-</v>
      </c>
      <c r="BU759" s="247">
        <f t="shared" si="281"/>
        <v>0</v>
      </c>
      <c r="BV759" s="247" t="str">
        <f t="shared" si="282"/>
        <v>-</v>
      </c>
      <c r="BW759" s="232"/>
      <c r="CF759" s="232"/>
    </row>
    <row r="760" spans="1:84" ht="12.75" customHeight="1" x14ac:dyDescent="0.2">
      <c r="A760" s="240"/>
      <c r="B760" s="228">
        <v>737</v>
      </c>
      <c r="C760" s="137"/>
      <c r="D760" s="65"/>
      <c r="E760" s="241" t="str">
        <f>IF(ISBLANK(D760), "", VLOOKUP(D760, Z!$A$2:$C$4127, 3, FALSE))</f>
        <v/>
      </c>
      <c r="F760" s="138"/>
      <c r="G760" s="120"/>
      <c r="H760" s="120"/>
      <c r="I760" s="120"/>
      <c r="J760" s="120"/>
      <c r="K760" s="139"/>
      <c r="L760" s="168"/>
      <c r="M760" s="139"/>
      <c r="N760" s="139"/>
      <c r="O760" s="242">
        <f t="shared" si="262"/>
        <v>0</v>
      </c>
      <c r="P760" s="139"/>
      <c r="Q760" s="242">
        <f t="shared" si="267"/>
        <v>0</v>
      </c>
      <c r="R760" s="242" t="str">
        <f t="shared" si="268"/>
        <v>-</v>
      </c>
      <c r="S760" s="140"/>
      <c r="T760" s="141"/>
      <c r="U760" s="120"/>
      <c r="V760" s="139"/>
      <c r="W760" s="166"/>
      <c r="X760" s="243">
        <f t="shared" si="269"/>
        <v>0</v>
      </c>
      <c r="Y760" s="140"/>
      <c r="Z760" s="141"/>
      <c r="AA760" s="139"/>
      <c r="AB760" s="120"/>
      <c r="AC760" s="139"/>
      <c r="AD760" s="166"/>
      <c r="AE760" s="243">
        <f t="shared" si="270"/>
        <v>0</v>
      </c>
      <c r="AF760" s="142"/>
      <c r="AG760" s="137"/>
      <c r="AH760" s="65"/>
      <c r="AI760" s="241" t="str">
        <f>IF(ISBLANK(AH760), "", VLOOKUP(AH760, Z!$A$2:$C$4127, 3, FALSE))</f>
        <v/>
      </c>
      <c r="AJ760" s="143"/>
      <c r="AK760" s="244">
        <f t="shared" si="271"/>
        <v>0</v>
      </c>
      <c r="AL760" s="232"/>
      <c r="AM760" s="242">
        <f t="shared" si="272"/>
        <v>0</v>
      </c>
      <c r="AN760" s="228">
        <f>15</f>
        <v>15</v>
      </c>
      <c r="AO760" s="228">
        <v>0.75</v>
      </c>
      <c r="AP760" s="242" t="str">
        <f t="shared" si="273"/>
        <v>-</v>
      </c>
      <c r="AQ760" s="242" t="str">
        <f t="shared" si="274"/>
        <v>-</v>
      </c>
      <c r="AR760" s="245" t="str" cm="1">
        <f t="array" ref="AR760">IF($AM$20="A",
IFERROR(INDEX($BZ$33:$CC$35, $BQ760,), "-"),
IFERROR(INDEX(($BZ$26:$CC$28,$BZ$29:$CC$31), $BQ760, , $BR760), "-"))</f>
        <v>-</v>
      </c>
      <c r="AS760" s="245"/>
      <c r="AT760" s="245"/>
      <c r="AU760" s="245"/>
      <c r="AV760" s="246" t="str" cm="1">
        <f t="array" ref="AV760">IF($AM$20="A",
IFERROR(INDEX($CE$33:$CE$35, $BQ760), "-"),
IFERROR(INDEX(($CE$26:$CE$28, $CE$29:$CE$31), $BQ760, , $BR760), "-"))</f>
        <v>-</v>
      </c>
      <c r="AW760" s="242" t="str">
        <f t="shared" si="275"/>
        <v>-</v>
      </c>
      <c r="AX760" s="242" t="str">
        <f t="shared" si="275"/>
        <v>-</v>
      </c>
      <c r="AY760" s="242" t="str">
        <f t="shared" si="275"/>
        <v>-</v>
      </c>
      <c r="AZ760" s="242" t="str">
        <f t="shared" si="275"/>
        <v>-</v>
      </c>
      <c r="BA760" s="242" t="str">
        <f t="shared" si="276"/>
        <v>-</v>
      </c>
      <c r="BB760" s="242" t="str">
        <f t="shared" si="276"/>
        <v>-</v>
      </c>
      <c r="BC760" s="242" t="str">
        <f t="shared" si="276"/>
        <v>-</v>
      </c>
      <c r="BD760" s="242" t="str">
        <f t="shared" si="276"/>
        <v>-</v>
      </c>
      <c r="BE760" s="242" t="str">
        <f t="shared" si="277"/>
        <v>-</v>
      </c>
      <c r="BF760" s="242" t="str">
        <f t="shared" si="277"/>
        <v>-</v>
      </c>
      <c r="BG760" s="242" t="str">
        <f t="shared" si="277"/>
        <v>-</v>
      </c>
      <c r="BH760" s="242" t="str">
        <f t="shared" si="277"/>
        <v>-</v>
      </c>
      <c r="BI760" s="242" t="str">
        <f t="shared" si="278"/>
        <v>-</v>
      </c>
      <c r="BJ760" s="242" t="str">
        <f t="shared" si="278"/>
        <v>-</v>
      </c>
      <c r="BK760" s="242" t="str">
        <f t="shared" si="278"/>
        <v>-</v>
      </c>
      <c r="BL760" s="242" t="str">
        <f t="shared" si="278"/>
        <v>-</v>
      </c>
      <c r="BM760" s="245" t="str" cm="1">
        <f t="array" ref="BM760">IFERROR(INDEX($CD$38:$CD$41, $BT760), "-")</f>
        <v>-</v>
      </c>
      <c r="BN760" s="242" t="str" cm="1">
        <f t="array" ref="BN760">IFERROR(INDEX($CD$38:$CD$41, $BS760), "-")</f>
        <v>-</v>
      </c>
      <c r="BO760" s="242">
        <f t="shared" si="279"/>
        <v>0</v>
      </c>
      <c r="BP760" s="242">
        <f t="shared" si="280"/>
        <v>0</v>
      </c>
      <c r="BQ760" s="247" t="str">
        <f t="shared" si="263"/>
        <v>-</v>
      </c>
      <c r="BR760" s="247" t="str">
        <f t="shared" si="264"/>
        <v>-</v>
      </c>
      <c r="BS760" s="247" t="str">
        <f t="shared" si="265"/>
        <v>-</v>
      </c>
      <c r="BT760" s="247" t="str">
        <f t="shared" si="266"/>
        <v>-</v>
      </c>
      <c r="BU760" s="247">
        <f t="shared" si="281"/>
        <v>0</v>
      </c>
      <c r="BV760" s="247" t="str">
        <f t="shared" si="282"/>
        <v>-</v>
      </c>
      <c r="BW760" s="232"/>
      <c r="CF760" s="232"/>
    </row>
    <row r="761" spans="1:84" ht="12.75" customHeight="1" x14ac:dyDescent="0.2">
      <c r="A761" s="240"/>
      <c r="B761" s="228">
        <v>738</v>
      </c>
      <c r="C761" s="137"/>
      <c r="D761" s="65"/>
      <c r="E761" s="241" t="str">
        <f>IF(ISBLANK(D761), "", VLOOKUP(D761, Z!$A$2:$C$4127, 3, FALSE))</f>
        <v/>
      </c>
      <c r="F761" s="138"/>
      <c r="G761" s="120"/>
      <c r="H761" s="120"/>
      <c r="I761" s="120"/>
      <c r="J761" s="120"/>
      <c r="K761" s="139"/>
      <c r="L761" s="168"/>
      <c r="M761" s="139"/>
      <c r="N761" s="139"/>
      <c r="O761" s="242">
        <f t="shared" si="262"/>
        <v>0</v>
      </c>
      <c r="P761" s="139"/>
      <c r="Q761" s="242">
        <f t="shared" si="267"/>
        <v>0</v>
      </c>
      <c r="R761" s="242" t="str">
        <f t="shared" si="268"/>
        <v>-</v>
      </c>
      <c r="S761" s="140"/>
      <c r="T761" s="141"/>
      <c r="U761" s="120"/>
      <c r="V761" s="139"/>
      <c r="W761" s="166"/>
      <c r="X761" s="243">
        <f t="shared" si="269"/>
        <v>0</v>
      </c>
      <c r="Y761" s="140"/>
      <c r="Z761" s="141"/>
      <c r="AA761" s="139"/>
      <c r="AB761" s="120"/>
      <c r="AC761" s="139"/>
      <c r="AD761" s="166"/>
      <c r="AE761" s="243">
        <f t="shared" si="270"/>
        <v>0</v>
      </c>
      <c r="AF761" s="142"/>
      <c r="AG761" s="137"/>
      <c r="AH761" s="65"/>
      <c r="AI761" s="241" t="str">
        <f>IF(ISBLANK(AH761), "", VLOOKUP(AH761, Z!$A$2:$C$4127, 3, FALSE))</f>
        <v/>
      </c>
      <c r="AJ761" s="143"/>
      <c r="AK761" s="244">
        <f t="shared" si="271"/>
        <v>0</v>
      </c>
      <c r="AL761" s="232"/>
      <c r="AM761" s="242">
        <f t="shared" si="272"/>
        <v>0</v>
      </c>
      <c r="AN761" s="228">
        <f>15</f>
        <v>15</v>
      </c>
      <c r="AO761" s="228">
        <v>0.75</v>
      </c>
      <c r="AP761" s="242" t="str">
        <f t="shared" si="273"/>
        <v>-</v>
      </c>
      <c r="AQ761" s="242" t="str">
        <f t="shared" si="274"/>
        <v>-</v>
      </c>
      <c r="AR761" s="245" t="str" cm="1">
        <f t="array" ref="AR761">IF($AM$20="A",
IFERROR(INDEX($BZ$33:$CC$35, $BQ761,), "-"),
IFERROR(INDEX(($BZ$26:$CC$28,$BZ$29:$CC$31), $BQ761, , $BR761), "-"))</f>
        <v>-</v>
      </c>
      <c r="AS761" s="245"/>
      <c r="AT761" s="245"/>
      <c r="AU761" s="245"/>
      <c r="AV761" s="246" t="str" cm="1">
        <f t="array" ref="AV761">IF($AM$20="A",
IFERROR(INDEX($CE$33:$CE$35, $BQ761), "-"),
IFERROR(INDEX(($CE$26:$CE$28, $CE$29:$CE$31), $BQ761, , $BR761), "-"))</f>
        <v>-</v>
      </c>
      <c r="AW761" s="242" t="str">
        <f t="shared" si="275"/>
        <v>-</v>
      </c>
      <c r="AX761" s="242" t="str">
        <f t="shared" si="275"/>
        <v>-</v>
      </c>
      <c r="AY761" s="242" t="str">
        <f t="shared" si="275"/>
        <v>-</v>
      </c>
      <c r="AZ761" s="242" t="str">
        <f t="shared" si="275"/>
        <v>-</v>
      </c>
      <c r="BA761" s="242" t="str">
        <f t="shared" si="276"/>
        <v>-</v>
      </c>
      <c r="BB761" s="242" t="str">
        <f t="shared" si="276"/>
        <v>-</v>
      </c>
      <c r="BC761" s="242" t="str">
        <f t="shared" si="276"/>
        <v>-</v>
      </c>
      <c r="BD761" s="242" t="str">
        <f t="shared" si="276"/>
        <v>-</v>
      </c>
      <c r="BE761" s="242" t="str">
        <f t="shared" si="277"/>
        <v>-</v>
      </c>
      <c r="BF761" s="242" t="str">
        <f t="shared" si="277"/>
        <v>-</v>
      </c>
      <c r="BG761" s="242" t="str">
        <f t="shared" si="277"/>
        <v>-</v>
      </c>
      <c r="BH761" s="242" t="str">
        <f t="shared" si="277"/>
        <v>-</v>
      </c>
      <c r="BI761" s="242" t="str">
        <f t="shared" si="278"/>
        <v>-</v>
      </c>
      <c r="BJ761" s="242" t="str">
        <f t="shared" si="278"/>
        <v>-</v>
      </c>
      <c r="BK761" s="242" t="str">
        <f t="shared" si="278"/>
        <v>-</v>
      </c>
      <c r="BL761" s="242" t="str">
        <f t="shared" si="278"/>
        <v>-</v>
      </c>
      <c r="BM761" s="245" t="str" cm="1">
        <f t="array" ref="BM761">IFERROR(INDEX($CD$38:$CD$41, $BT761), "-")</f>
        <v>-</v>
      </c>
      <c r="BN761" s="242" t="str" cm="1">
        <f t="array" ref="BN761">IFERROR(INDEX($CD$38:$CD$41, $BS761), "-")</f>
        <v>-</v>
      </c>
      <c r="BO761" s="242">
        <f t="shared" si="279"/>
        <v>0</v>
      </c>
      <c r="BP761" s="242">
        <f t="shared" si="280"/>
        <v>0</v>
      </c>
      <c r="BQ761" s="247" t="str">
        <f t="shared" si="263"/>
        <v>-</v>
      </c>
      <c r="BR761" s="247" t="str">
        <f t="shared" si="264"/>
        <v>-</v>
      </c>
      <c r="BS761" s="247" t="str">
        <f t="shared" si="265"/>
        <v>-</v>
      </c>
      <c r="BT761" s="247" t="str">
        <f t="shared" si="266"/>
        <v>-</v>
      </c>
      <c r="BU761" s="247">
        <f t="shared" si="281"/>
        <v>0</v>
      </c>
      <c r="BV761" s="247" t="str">
        <f t="shared" si="282"/>
        <v>-</v>
      </c>
      <c r="BW761" s="232"/>
      <c r="CF761" s="232"/>
    </row>
    <row r="762" spans="1:84" ht="12.75" customHeight="1" x14ac:dyDescent="0.2">
      <c r="A762" s="240"/>
      <c r="B762" s="228">
        <v>739</v>
      </c>
      <c r="C762" s="137"/>
      <c r="D762" s="65"/>
      <c r="E762" s="241" t="str">
        <f>IF(ISBLANK(D762), "", VLOOKUP(D762, Z!$A$2:$C$4127, 3, FALSE))</f>
        <v/>
      </c>
      <c r="F762" s="138"/>
      <c r="G762" s="120"/>
      <c r="H762" s="120"/>
      <c r="I762" s="120"/>
      <c r="J762" s="120"/>
      <c r="K762" s="139"/>
      <c r="L762" s="168"/>
      <c r="M762" s="139"/>
      <c r="N762" s="139"/>
      <c r="O762" s="242">
        <f t="shared" si="262"/>
        <v>0</v>
      </c>
      <c r="P762" s="139"/>
      <c r="Q762" s="242">
        <f t="shared" si="267"/>
        <v>0</v>
      </c>
      <c r="R762" s="242" t="str">
        <f t="shared" si="268"/>
        <v>-</v>
      </c>
      <c r="S762" s="140"/>
      <c r="T762" s="141"/>
      <c r="U762" s="120"/>
      <c r="V762" s="139"/>
      <c r="W762" s="166"/>
      <c r="X762" s="243">
        <f t="shared" si="269"/>
        <v>0</v>
      </c>
      <c r="Y762" s="140"/>
      <c r="Z762" s="141"/>
      <c r="AA762" s="139"/>
      <c r="AB762" s="120"/>
      <c r="AC762" s="139"/>
      <c r="AD762" s="166"/>
      <c r="AE762" s="243">
        <f t="shared" si="270"/>
        <v>0</v>
      </c>
      <c r="AF762" s="142"/>
      <c r="AG762" s="137"/>
      <c r="AH762" s="65"/>
      <c r="AI762" s="241" t="str">
        <f>IF(ISBLANK(AH762), "", VLOOKUP(AH762, Z!$A$2:$C$4127, 3, FALSE))</f>
        <v/>
      </c>
      <c r="AJ762" s="143"/>
      <c r="AK762" s="244">
        <f t="shared" si="271"/>
        <v>0</v>
      </c>
      <c r="AL762" s="232"/>
      <c r="AM762" s="242">
        <f t="shared" si="272"/>
        <v>0</v>
      </c>
      <c r="AN762" s="228">
        <f>15</f>
        <v>15</v>
      </c>
      <c r="AO762" s="228">
        <v>0.75</v>
      </c>
      <c r="AP762" s="242" t="str">
        <f t="shared" si="273"/>
        <v>-</v>
      </c>
      <c r="AQ762" s="242" t="str">
        <f t="shared" si="274"/>
        <v>-</v>
      </c>
      <c r="AR762" s="245" t="str" cm="1">
        <f t="array" ref="AR762">IF($AM$20="A",
IFERROR(INDEX($BZ$33:$CC$35, $BQ762,), "-"),
IFERROR(INDEX(($BZ$26:$CC$28,$BZ$29:$CC$31), $BQ762, , $BR762), "-"))</f>
        <v>-</v>
      </c>
      <c r="AS762" s="245"/>
      <c r="AT762" s="245"/>
      <c r="AU762" s="245"/>
      <c r="AV762" s="246" t="str" cm="1">
        <f t="array" ref="AV762">IF($AM$20="A",
IFERROR(INDEX($CE$33:$CE$35, $BQ762), "-"),
IFERROR(INDEX(($CE$26:$CE$28, $CE$29:$CE$31), $BQ762, , $BR762), "-"))</f>
        <v>-</v>
      </c>
      <c r="AW762" s="242" t="str">
        <f t="shared" si="275"/>
        <v>-</v>
      </c>
      <c r="AX762" s="242" t="str">
        <f t="shared" si="275"/>
        <v>-</v>
      </c>
      <c r="AY762" s="242" t="str">
        <f t="shared" si="275"/>
        <v>-</v>
      </c>
      <c r="AZ762" s="242" t="str">
        <f t="shared" si="275"/>
        <v>-</v>
      </c>
      <c r="BA762" s="242" t="str">
        <f t="shared" si="276"/>
        <v>-</v>
      </c>
      <c r="BB762" s="242" t="str">
        <f t="shared" si="276"/>
        <v>-</v>
      </c>
      <c r="BC762" s="242" t="str">
        <f t="shared" si="276"/>
        <v>-</v>
      </c>
      <c r="BD762" s="242" t="str">
        <f t="shared" si="276"/>
        <v>-</v>
      </c>
      <c r="BE762" s="242" t="str">
        <f t="shared" si="277"/>
        <v>-</v>
      </c>
      <c r="BF762" s="242" t="str">
        <f t="shared" si="277"/>
        <v>-</v>
      </c>
      <c r="BG762" s="242" t="str">
        <f t="shared" si="277"/>
        <v>-</v>
      </c>
      <c r="BH762" s="242" t="str">
        <f t="shared" si="277"/>
        <v>-</v>
      </c>
      <c r="BI762" s="242" t="str">
        <f t="shared" si="278"/>
        <v>-</v>
      </c>
      <c r="BJ762" s="242" t="str">
        <f t="shared" si="278"/>
        <v>-</v>
      </c>
      <c r="BK762" s="242" t="str">
        <f t="shared" si="278"/>
        <v>-</v>
      </c>
      <c r="BL762" s="242" t="str">
        <f t="shared" si="278"/>
        <v>-</v>
      </c>
      <c r="BM762" s="245" t="str" cm="1">
        <f t="array" ref="BM762">IFERROR(INDEX($CD$38:$CD$41, $BT762), "-")</f>
        <v>-</v>
      </c>
      <c r="BN762" s="242" t="str" cm="1">
        <f t="array" ref="BN762">IFERROR(INDEX($CD$38:$CD$41, $BS762), "-")</f>
        <v>-</v>
      </c>
      <c r="BO762" s="242">
        <f t="shared" si="279"/>
        <v>0</v>
      </c>
      <c r="BP762" s="242">
        <f t="shared" si="280"/>
        <v>0</v>
      </c>
      <c r="BQ762" s="247" t="str">
        <f t="shared" si="263"/>
        <v>-</v>
      </c>
      <c r="BR762" s="247" t="str">
        <f t="shared" si="264"/>
        <v>-</v>
      </c>
      <c r="BS762" s="247" t="str">
        <f t="shared" si="265"/>
        <v>-</v>
      </c>
      <c r="BT762" s="247" t="str">
        <f t="shared" si="266"/>
        <v>-</v>
      </c>
      <c r="BU762" s="247">
        <f t="shared" si="281"/>
        <v>0</v>
      </c>
      <c r="BV762" s="247" t="str">
        <f t="shared" si="282"/>
        <v>-</v>
      </c>
      <c r="BW762" s="232"/>
      <c r="CF762" s="232"/>
    </row>
    <row r="763" spans="1:84" ht="12.75" customHeight="1" x14ac:dyDescent="0.2">
      <c r="A763" s="240"/>
      <c r="B763" s="228">
        <v>740</v>
      </c>
      <c r="C763" s="137"/>
      <c r="D763" s="65"/>
      <c r="E763" s="241" t="str">
        <f>IF(ISBLANK(D763), "", VLOOKUP(D763, Z!$A$2:$C$4127, 3, FALSE))</f>
        <v/>
      </c>
      <c r="F763" s="138"/>
      <c r="G763" s="120"/>
      <c r="H763" s="120"/>
      <c r="I763" s="120"/>
      <c r="J763" s="120"/>
      <c r="K763" s="139"/>
      <c r="L763" s="168"/>
      <c r="M763" s="139"/>
      <c r="N763" s="139"/>
      <c r="O763" s="242">
        <f t="shared" si="262"/>
        <v>0</v>
      </c>
      <c r="P763" s="139"/>
      <c r="Q763" s="242">
        <f t="shared" si="267"/>
        <v>0</v>
      </c>
      <c r="R763" s="242" t="str">
        <f t="shared" si="268"/>
        <v>-</v>
      </c>
      <c r="S763" s="140"/>
      <c r="T763" s="141"/>
      <c r="U763" s="120"/>
      <c r="V763" s="139"/>
      <c r="W763" s="166"/>
      <c r="X763" s="243">
        <f t="shared" si="269"/>
        <v>0</v>
      </c>
      <c r="Y763" s="140"/>
      <c r="Z763" s="141"/>
      <c r="AA763" s="139"/>
      <c r="AB763" s="120"/>
      <c r="AC763" s="139"/>
      <c r="AD763" s="166"/>
      <c r="AE763" s="243">
        <f t="shared" si="270"/>
        <v>0</v>
      </c>
      <c r="AF763" s="142"/>
      <c r="AG763" s="137"/>
      <c r="AH763" s="65"/>
      <c r="AI763" s="241" t="str">
        <f>IF(ISBLANK(AH763), "", VLOOKUP(AH763, Z!$A$2:$C$4127, 3, FALSE))</f>
        <v/>
      </c>
      <c r="AJ763" s="143"/>
      <c r="AK763" s="244">
        <f t="shared" si="271"/>
        <v>0</v>
      </c>
      <c r="AL763" s="232"/>
      <c r="AM763" s="242">
        <f t="shared" si="272"/>
        <v>0</v>
      </c>
      <c r="AN763" s="228">
        <f>15</f>
        <v>15</v>
      </c>
      <c r="AO763" s="228">
        <v>0.75</v>
      </c>
      <c r="AP763" s="242" t="str">
        <f t="shared" si="273"/>
        <v>-</v>
      </c>
      <c r="AQ763" s="242" t="str">
        <f t="shared" si="274"/>
        <v>-</v>
      </c>
      <c r="AR763" s="245" t="str" cm="1">
        <f t="array" ref="AR763">IF($AM$20="A",
IFERROR(INDEX($BZ$33:$CC$35, $BQ763,), "-"),
IFERROR(INDEX(($BZ$26:$CC$28,$BZ$29:$CC$31), $BQ763, , $BR763), "-"))</f>
        <v>-</v>
      </c>
      <c r="AS763" s="245"/>
      <c r="AT763" s="245"/>
      <c r="AU763" s="245"/>
      <c r="AV763" s="246" t="str" cm="1">
        <f t="array" ref="AV763">IF($AM$20="A",
IFERROR(INDEX($CE$33:$CE$35, $BQ763), "-"),
IFERROR(INDEX(($CE$26:$CE$28, $CE$29:$CE$31), $BQ763, , $BR763), "-"))</f>
        <v>-</v>
      </c>
      <c r="AW763" s="242" t="str">
        <f t="shared" si="275"/>
        <v>-</v>
      </c>
      <c r="AX763" s="242" t="str">
        <f t="shared" si="275"/>
        <v>-</v>
      </c>
      <c r="AY763" s="242" t="str">
        <f t="shared" si="275"/>
        <v>-</v>
      </c>
      <c r="AZ763" s="242" t="str">
        <f t="shared" si="275"/>
        <v>-</v>
      </c>
      <c r="BA763" s="242" t="str">
        <f t="shared" si="276"/>
        <v>-</v>
      </c>
      <c r="BB763" s="242" t="str">
        <f t="shared" si="276"/>
        <v>-</v>
      </c>
      <c r="BC763" s="242" t="str">
        <f t="shared" si="276"/>
        <v>-</v>
      </c>
      <c r="BD763" s="242" t="str">
        <f t="shared" si="276"/>
        <v>-</v>
      </c>
      <c r="BE763" s="242" t="str">
        <f t="shared" si="277"/>
        <v>-</v>
      </c>
      <c r="BF763" s="242" t="str">
        <f t="shared" si="277"/>
        <v>-</v>
      </c>
      <c r="BG763" s="242" t="str">
        <f t="shared" si="277"/>
        <v>-</v>
      </c>
      <c r="BH763" s="242" t="str">
        <f t="shared" si="277"/>
        <v>-</v>
      </c>
      <c r="BI763" s="242" t="str">
        <f t="shared" si="278"/>
        <v>-</v>
      </c>
      <c r="BJ763" s="242" t="str">
        <f t="shared" si="278"/>
        <v>-</v>
      </c>
      <c r="BK763" s="242" t="str">
        <f t="shared" si="278"/>
        <v>-</v>
      </c>
      <c r="BL763" s="242" t="str">
        <f t="shared" si="278"/>
        <v>-</v>
      </c>
      <c r="BM763" s="245" t="str" cm="1">
        <f t="array" ref="BM763">IFERROR(INDEX($CD$38:$CD$41, $BT763), "-")</f>
        <v>-</v>
      </c>
      <c r="BN763" s="242" t="str" cm="1">
        <f t="array" ref="BN763">IFERROR(INDEX($CD$38:$CD$41, $BS763), "-")</f>
        <v>-</v>
      </c>
      <c r="BO763" s="242">
        <f t="shared" si="279"/>
        <v>0</v>
      </c>
      <c r="BP763" s="242">
        <f t="shared" si="280"/>
        <v>0</v>
      </c>
      <c r="BQ763" s="247" t="str">
        <f t="shared" si="263"/>
        <v>-</v>
      </c>
      <c r="BR763" s="247" t="str">
        <f t="shared" si="264"/>
        <v>-</v>
      </c>
      <c r="BS763" s="247" t="str">
        <f t="shared" si="265"/>
        <v>-</v>
      </c>
      <c r="BT763" s="247" t="str">
        <f t="shared" si="266"/>
        <v>-</v>
      </c>
      <c r="BU763" s="247">
        <f t="shared" si="281"/>
        <v>0</v>
      </c>
      <c r="BV763" s="247" t="str">
        <f t="shared" si="282"/>
        <v>-</v>
      </c>
      <c r="BW763" s="232"/>
      <c r="CF763" s="232"/>
    </row>
    <row r="764" spans="1:84" ht="12.75" customHeight="1" x14ac:dyDescent="0.2">
      <c r="A764" s="240"/>
      <c r="B764" s="228">
        <v>741</v>
      </c>
      <c r="C764" s="137"/>
      <c r="D764" s="65"/>
      <c r="E764" s="241" t="str">
        <f>IF(ISBLANK(D764), "", VLOOKUP(D764, Z!$A$2:$C$4127, 3, FALSE))</f>
        <v/>
      </c>
      <c r="F764" s="138"/>
      <c r="G764" s="120"/>
      <c r="H764" s="120"/>
      <c r="I764" s="120"/>
      <c r="J764" s="120"/>
      <c r="K764" s="139"/>
      <c r="L764" s="168"/>
      <c r="M764" s="139"/>
      <c r="N764" s="139"/>
      <c r="O764" s="242">
        <f t="shared" si="262"/>
        <v>0</v>
      </c>
      <c r="P764" s="139"/>
      <c r="Q764" s="242">
        <f t="shared" si="267"/>
        <v>0</v>
      </c>
      <c r="R764" s="242" t="str">
        <f t="shared" si="268"/>
        <v>-</v>
      </c>
      <c r="S764" s="140"/>
      <c r="T764" s="141"/>
      <c r="U764" s="120"/>
      <c r="V764" s="139"/>
      <c r="W764" s="166"/>
      <c r="X764" s="243">
        <f t="shared" si="269"/>
        <v>0</v>
      </c>
      <c r="Y764" s="140"/>
      <c r="Z764" s="141"/>
      <c r="AA764" s="139"/>
      <c r="AB764" s="120"/>
      <c r="AC764" s="139"/>
      <c r="AD764" s="166"/>
      <c r="AE764" s="243">
        <f t="shared" si="270"/>
        <v>0</v>
      </c>
      <c r="AF764" s="142"/>
      <c r="AG764" s="137"/>
      <c r="AH764" s="65"/>
      <c r="AI764" s="241" t="str">
        <f>IF(ISBLANK(AH764), "", VLOOKUP(AH764, Z!$A$2:$C$4127, 3, FALSE))</f>
        <v/>
      </c>
      <c r="AJ764" s="143"/>
      <c r="AK764" s="244">
        <f t="shared" si="271"/>
        <v>0</v>
      </c>
      <c r="AL764" s="232"/>
      <c r="AM764" s="242">
        <f t="shared" si="272"/>
        <v>0</v>
      </c>
      <c r="AN764" s="228">
        <f>15</f>
        <v>15</v>
      </c>
      <c r="AO764" s="228">
        <v>0.75</v>
      </c>
      <c r="AP764" s="242" t="str">
        <f t="shared" si="273"/>
        <v>-</v>
      </c>
      <c r="AQ764" s="242" t="str">
        <f t="shared" si="274"/>
        <v>-</v>
      </c>
      <c r="AR764" s="245" t="str" cm="1">
        <f t="array" ref="AR764">IF($AM$20="A",
IFERROR(INDEX($BZ$33:$CC$35, $BQ764,), "-"),
IFERROR(INDEX(($BZ$26:$CC$28,$BZ$29:$CC$31), $BQ764, , $BR764), "-"))</f>
        <v>-</v>
      </c>
      <c r="AS764" s="245"/>
      <c r="AT764" s="245"/>
      <c r="AU764" s="245"/>
      <c r="AV764" s="246" t="str" cm="1">
        <f t="array" ref="AV764">IF($AM$20="A",
IFERROR(INDEX($CE$33:$CE$35, $BQ764), "-"),
IFERROR(INDEX(($CE$26:$CE$28, $CE$29:$CE$31), $BQ764, , $BR764), "-"))</f>
        <v>-</v>
      </c>
      <c r="AW764" s="242" t="str">
        <f t="shared" si="275"/>
        <v>-</v>
      </c>
      <c r="AX764" s="242" t="str">
        <f t="shared" si="275"/>
        <v>-</v>
      </c>
      <c r="AY764" s="242" t="str">
        <f t="shared" si="275"/>
        <v>-</v>
      </c>
      <c r="AZ764" s="242" t="str">
        <f t="shared" si="275"/>
        <v>-</v>
      </c>
      <c r="BA764" s="242" t="str">
        <f t="shared" si="276"/>
        <v>-</v>
      </c>
      <c r="BB764" s="242" t="str">
        <f t="shared" si="276"/>
        <v>-</v>
      </c>
      <c r="BC764" s="242" t="str">
        <f t="shared" si="276"/>
        <v>-</v>
      </c>
      <c r="BD764" s="242" t="str">
        <f t="shared" si="276"/>
        <v>-</v>
      </c>
      <c r="BE764" s="242" t="str">
        <f t="shared" si="277"/>
        <v>-</v>
      </c>
      <c r="BF764" s="242" t="str">
        <f t="shared" si="277"/>
        <v>-</v>
      </c>
      <c r="BG764" s="242" t="str">
        <f t="shared" si="277"/>
        <v>-</v>
      </c>
      <c r="BH764" s="242" t="str">
        <f t="shared" si="277"/>
        <v>-</v>
      </c>
      <c r="BI764" s="242" t="str">
        <f t="shared" si="278"/>
        <v>-</v>
      </c>
      <c r="BJ764" s="242" t="str">
        <f t="shared" si="278"/>
        <v>-</v>
      </c>
      <c r="BK764" s="242" t="str">
        <f t="shared" si="278"/>
        <v>-</v>
      </c>
      <c r="BL764" s="242" t="str">
        <f t="shared" si="278"/>
        <v>-</v>
      </c>
      <c r="BM764" s="245" t="str" cm="1">
        <f t="array" ref="BM764">IFERROR(INDEX($CD$38:$CD$41, $BT764), "-")</f>
        <v>-</v>
      </c>
      <c r="BN764" s="242" t="str" cm="1">
        <f t="array" ref="BN764">IFERROR(INDEX($CD$38:$CD$41, $BS764), "-")</f>
        <v>-</v>
      </c>
      <c r="BO764" s="242">
        <f t="shared" si="279"/>
        <v>0</v>
      </c>
      <c r="BP764" s="242">
        <f t="shared" si="280"/>
        <v>0</v>
      </c>
      <c r="BQ764" s="247" t="str">
        <f t="shared" si="263"/>
        <v>-</v>
      </c>
      <c r="BR764" s="247" t="str">
        <f t="shared" si="264"/>
        <v>-</v>
      </c>
      <c r="BS764" s="247" t="str">
        <f t="shared" si="265"/>
        <v>-</v>
      </c>
      <c r="BT764" s="247" t="str">
        <f t="shared" si="266"/>
        <v>-</v>
      </c>
      <c r="BU764" s="247">
        <f t="shared" si="281"/>
        <v>0</v>
      </c>
      <c r="BV764" s="247" t="str">
        <f t="shared" si="282"/>
        <v>-</v>
      </c>
      <c r="BW764" s="232"/>
      <c r="CF764" s="232"/>
    </row>
    <row r="765" spans="1:84" ht="12.75" customHeight="1" x14ac:dyDescent="0.2">
      <c r="A765" s="240"/>
      <c r="B765" s="228">
        <v>742</v>
      </c>
      <c r="C765" s="137"/>
      <c r="D765" s="65"/>
      <c r="E765" s="241" t="str">
        <f>IF(ISBLANK(D765), "", VLOOKUP(D765, Z!$A$2:$C$4127, 3, FALSE))</f>
        <v/>
      </c>
      <c r="F765" s="138"/>
      <c r="G765" s="120"/>
      <c r="H765" s="120"/>
      <c r="I765" s="120"/>
      <c r="J765" s="120"/>
      <c r="K765" s="139"/>
      <c r="L765" s="168"/>
      <c r="M765" s="139"/>
      <c r="N765" s="139"/>
      <c r="O765" s="242">
        <f t="shared" si="262"/>
        <v>0</v>
      </c>
      <c r="P765" s="139"/>
      <c r="Q765" s="242">
        <f t="shared" si="267"/>
        <v>0</v>
      </c>
      <c r="R765" s="242" t="str">
        <f t="shared" si="268"/>
        <v>-</v>
      </c>
      <c r="S765" s="140"/>
      <c r="T765" s="141"/>
      <c r="U765" s="120"/>
      <c r="V765" s="139"/>
      <c r="W765" s="166"/>
      <c r="X765" s="243">
        <f t="shared" si="269"/>
        <v>0</v>
      </c>
      <c r="Y765" s="140"/>
      <c r="Z765" s="141"/>
      <c r="AA765" s="139"/>
      <c r="AB765" s="120"/>
      <c r="AC765" s="139"/>
      <c r="AD765" s="166"/>
      <c r="AE765" s="243">
        <f t="shared" si="270"/>
        <v>0</v>
      </c>
      <c r="AF765" s="142"/>
      <c r="AG765" s="137"/>
      <c r="AH765" s="65"/>
      <c r="AI765" s="241" t="str">
        <f>IF(ISBLANK(AH765), "", VLOOKUP(AH765, Z!$A$2:$C$4127, 3, FALSE))</f>
        <v/>
      </c>
      <c r="AJ765" s="143"/>
      <c r="AK765" s="244">
        <f t="shared" si="271"/>
        <v>0</v>
      </c>
      <c r="AL765" s="232"/>
      <c r="AM765" s="242">
        <f t="shared" si="272"/>
        <v>0</v>
      </c>
      <c r="AN765" s="228">
        <f>15</f>
        <v>15</v>
      </c>
      <c r="AO765" s="228">
        <v>0.75</v>
      </c>
      <c r="AP765" s="242" t="str">
        <f t="shared" si="273"/>
        <v>-</v>
      </c>
      <c r="AQ765" s="242" t="str">
        <f t="shared" si="274"/>
        <v>-</v>
      </c>
      <c r="AR765" s="245" t="str" cm="1">
        <f t="array" ref="AR765">IF($AM$20="A",
IFERROR(INDEX($BZ$33:$CC$35, $BQ765,), "-"),
IFERROR(INDEX(($BZ$26:$CC$28,$BZ$29:$CC$31), $BQ765, , $BR765), "-"))</f>
        <v>-</v>
      </c>
      <c r="AS765" s="245"/>
      <c r="AT765" s="245"/>
      <c r="AU765" s="245"/>
      <c r="AV765" s="246" t="str" cm="1">
        <f t="array" ref="AV765">IF($AM$20="A",
IFERROR(INDEX($CE$33:$CE$35, $BQ765), "-"),
IFERROR(INDEX(($CE$26:$CE$28, $CE$29:$CE$31), $BQ765, , $BR765), "-"))</f>
        <v>-</v>
      </c>
      <c r="AW765" s="242" t="str">
        <f t="shared" si="275"/>
        <v>-</v>
      </c>
      <c r="AX765" s="242" t="str">
        <f t="shared" si="275"/>
        <v>-</v>
      </c>
      <c r="AY765" s="242" t="str">
        <f t="shared" si="275"/>
        <v>-</v>
      </c>
      <c r="AZ765" s="242" t="str">
        <f t="shared" si="275"/>
        <v>-</v>
      </c>
      <c r="BA765" s="242" t="str">
        <f t="shared" si="276"/>
        <v>-</v>
      </c>
      <c r="BB765" s="242" t="str">
        <f t="shared" si="276"/>
        <v>-</v>
      </c>
      <c r="BC765" s="242" t="str">
        <f t="shared" si="276"/>
        <v>-</v>
      </c>
      <c r="BD765" s="242" t="str">
        <f t="shared" si="276"/>
        <v>-</v>
      </c>
      <c r="BE765" s="242" t="str">
        <f t="shared" si="277"/>
        <v>-</v>
      </c>
      <c r="BF765" s="242" t="str">
        <f t="shared" si="277"/>
        <v>-</v>
      </c>
      <c r="BG765" s="242" t="str">
        <f t="shared" si="277"/>
        <v>-</v>
      </c>
      <c r="BH765" s="242" t="str">
        <f t="shared" si="277"/>
        <v>-</v>
      </c>
      <c r="BI765" s="242" t="str">
        <f t="shared" si="278"/>
        <v>-</v>
      </c>
      <c r="BJ765" s="242" t="str">
        <f t="shared" si="278"/>
        <v>-</v>
      </c>
      <c r="BK765" s="242" t="str">
        <f t="shared" si="278"/>
        <v>-</v>
      </c>
      <c r="BL765" s="242" t="str">
        <f t="shared" si="278"/>
        <v>-</v>
      </c>
      <c r="BM765" s="245" t="str" cm="1">
        <f t="array" ref="BM765">IFERROR(INDEX($CD$38:$CD$41, $BT765), "-")</f>
        <v>-</v>
      </c>
      <c r="BN765" s="242" t="str" cm="1">
        <f t="array" ref="BN765">IFERROR(INDEX($CD$38:$CD$41, $BS765), "-")</f>
        <v>-</v>
      </c>
      <c r="BO765" s="242">
        <f t="shared" si="279"/>
        <v>0</v>
      </c>
      <c r="BP765" s="242">
        <f t="shared" si="280"/>
        <v>0</v>
      </c>
      <c r="BQ765" s="247" t="str">
        <f t="shared" si="263"/>
        <v>-</v>
      </c>
      <c r="BR765" s="247" t="str">
        <f t="shared" si="264"/>
        <v>-</v>
      </c>
      <c r="BS765" s="247" t="str">
        <f t="shared" si="265"/>
        <v>-</v>
      </c>
      <c r="BT765" s="247" t="str">
        <f t="shared" si="266"/>
        <v>-</v>
      </c>
      <c r="BU765" s="247">
        <f t="shared" si="281"/>
        <v>0</v>
      </c>
      <c r="BV765" s="247" t="str">
        <f t="shared" si="282"/>
        <v>-</v>
      </c>
      <c r="BW765" s="232"/>
      <c r="CF765" s="232"/>
    </row>
    <row r="766" spans="1:84" ht="12.75" customHeight="1" x14ac:dyDescent="0.2">
      <c r="A766" s="240"/>
      <c r="B766" s="228">
        <v>743</v>
      </c>
      <c r="C766" s="137"/>
      <c r="D766" s="65"/>
      <c r="E766" s="241" t="str">
        <f>IF(ISBLANK(D766), "", VLOOKUP(D766, Z!$A$2:$C$4127, 3, FALSE))</f>
        <v/>
      </c>
      <c r="F766" s="138"/>
      <c r="G766" s="120"/>
      <c r="H766" s="120"/>
      <c r="I766" s="120"/>
      <c r="J766" s="120"/>
      <c r="K766" s="139"/>
      <c r="L766" s="168"/>
      <c r="M766" s="139"/>
      <c r="N766" s="139"/>
      <c r="O766" s="242">
        <f t="shared" si="262"/>
        <v>0</v>
      </c>
      <c r="P766" s="139"/>
      <c r="Q766" s="242">
        <f t="shared" si="267"/>
        <v>0</v>
      </c>
      <c r="R766" s="242" t="str">
        <f t="shared" si="268"/>
        <v>-</v>
      </c>
      <c r="S766" s="140"/>
      <c r="T766" s="141"/>
      <c r="U766" s="120"/>
      <c r="V766" s="139"/>
      <c r="W766" s="166"/>
      <c r="X766" s="243">
        <f t="shared" si="269"/>
        <v>0</v>
      </c>
      <c r="Y766" s="140"/>
      <c r="Z766" s="141"/>
      <c r="AA766" s="139"/>
      <c r="AB766" s="120"/>
      <c r="AC766" s="139"/>
      <c r="AD766" s="166"/>
      <c r="AE766" s="243">
        <f t="shared" si="270"/>
        <v>0</v>
      </c>
      <c r="AF766" s="142"/>
      <c r="AG766" s="137"/>
      <c r="AH766" s="65"/>
      <c r="AI766" s="241" t="str">
        <f>IF(ISBLANK(AH766), "", VLOOKUP(AH766, Z!$A$2:$C$4127, 3, FALSE))</f>
        <v/>
      </c>
      <c r="AJ766" s="143"/>
      <c r="AK766" s="244">
        <f t="shared" si="271"/>
        <v>0</v>
      </c>
      <c r="AL766" s="232"/>
      <c r="AM766" s="242">
        <f t="shared" si="272"/>
        <v>0</v>
      </c>
      <c r="AN766" s="228">
        <f>15</f>
        <v>15</v>
      </c>
      <c r="AO766" s="228">
        <v>0.75</v>
      </c>
      <c r="AP766" s="242" t="str">
        <f t="shared" si="273"/>
        <v>-</v>
      </c>
      <c r="AQ766" s="242" t="str">
        <f t="shared" si="274"/>
        <v>-</v>
      </c>
      <c r="AR766" s="245" t="str" cm="1">
        <f t="array" ref="AR766">IF($AM$20="A",
IFERROR(INDEX($BZ$33:$CC$35, $BQ766,), "-"),
IFERROR(INDEX(($BZ$26:$CC$28,$BZ$29:$CC$31), $BQ766, , $BR766), "-"))</f>
        <v>-</v>
      </c>
      <c r="AS766" s="245"/>
      <c r="AT766" s="245"/>
      <c r="AU766" s="245"/>
      <c r="AV766" s="246" t="str" cm="1">
        <f t="array" ref="AV766">IF($AM$20="A",
IFERROR(INDEX($CE$33:$CE$35, $BQ766), "-"),
IFERROR(INDEX(($CE$26:$CE$28, $CE$29:$CE$31), $BQ766, , $BR766), "-"))</f>
        <v>-</v>
      </c>
      <c r="AW766" s="242" t="str">
        <f t="shared" si="275"/>
        <v>-</v>
      </c>
      <c r="AX766" s="242" t="str">
        <f t="shared" si="275"/>
        <v>-</v>
      </c>
      <c r="AY766" s="242" t="str">
        <f t="shared" si="275"/>
        <v>-</v>
      </c>
      <c r="AZ766" s="242" t="str">
        <f t="shared" si="275"/>
        <v>-</v>
      </c>
      <c r="BA766" s="242" t="str">
        <f t="shared" si="276"/>
        <v>-</v>
      </c>
      <c r="BB766" s="242" t="str">
        <f t="shared" si="276"/>
        <v>-</v>
      </c>
      <c r="BC766" s="242" t="str">
        <f t="shared" si="276"/>
        <v>-</v>
      </c>
      <c r="BD766" s="242" t="str">
        <f t="shared" si="276"/>
        <v>-</v>
      </c>
      <c r="BE766" s="242" t="str">
        <f t="shared" si="277"/>
        <v>-</v>
      </c>
      <c r="BF766" s="242" t="str">
        <f t="shared" si="277"/>
        <v>-</v>
      </c>
      <c r="BG766" s="242" t="str">
        <f t="shared" si="277"/>
        <v>-</v>
      </c>
      <c r="BH766" s="242" t="str">
        <f t="shared" si="277"/>
        <v>-</v>
      </c>
      <c r="BI766" s="242" t="str">
        <f t="shared" si="278"/>
        <v>-</v>
      </c>
      <c r="BJ766" s="242" t="str">
        <f t="shared" si="278"/>
        <v>-</v>
      </c>
      <c r="BK766" s="242" t="str">
        <f t="shared" si="278"/>
        <v>-</v>
      </c>
      <c r="BL766" s="242" t="str">
        <f t="shared" si="278"/>
        <v>-</v>
      </c>
      <c r="BM766" s="245" t="str" cm="1">
        <f t="array" ref="BM766">IFERROR(INDEX($CD$38:$CD$41, $BT766), "-")</f>
        <v>-</v>
      </c>
      <c r="BN766" s="242" t="str" cm="1">
        <f t="array" ref="BN766">IFERROR(INDEX($CD$38:$CD$41, $BS766), "-")</f>
        <v>-</v>
      </c>
      <c r="BO766" s="242">
        <f t="shared" si="279"/>
        <v>0</v>
      </c>
      <c r="BP766" s="242">
        <f t="shared" si="280"/>
        <v>0</v>
      </c>
      <c r="BQ766" s="247" t="str">
        <f t="shared" si="263"/>
        <v>-</v>
      </c>
      <c r="BR766" s="247" t="str">
        <f t="shared" si="264"/>
        <v>-</v>
      </c>
      <c r="BS766" s="247" t="str">
        <f t="shared" si="265"/>
        <v>-</v>
      </c>
      <c r="BT766" s="247" t="str">
        <f t="shared" si="266"/>
        <v>-</v>
      </c>
      <c r="BU766" s="247">
        <f t="shared" si="281"/>
        <v>0</v>
      </c>
      <c r="BV766" s="247" t="str">
        <f t="shared" si="282"/>
        <v>-</v>
      </c>
      <c r="BW766" s="232"/>
      <c r="CF766" s="232"/>
    </row>
    <row r="767" spans="1:84" ht="12.75" customHeight="1" x14ac:dyDescent="0.2">
      <c r="A767" s="240"/>
      <c r="B767" s="228">
        <v>744</v>
      </c>
      <c r="C767" s="137"/>
      <c r="D767" s="65"/>
      <c r="E767" s="241" t="str">
        <f>IF(ISBLANK(D767), "", VLOOKUP(D767, Z!$A$2:$C$4127, 3, FALSE))</f>
        <v/>
      </c>
      <c r="F767" s="138"/>
      <c r="G767" s="120"/>
      <c r="H767" s="120"/>
      <c r="I767" s="120"/>
      <c r="J767" s="120"/>
      <c r="K767" s="139"/>
      <c r="L767" s="168"/>
      <c r="M767" s="139"/>
      <c r="N767" s="139"/>
      <c r="O767" s="242">
        <f t="shared" si="262"/>
        <v>0</v>
      </c>
      <c r="P767" s="139"/>
      <c r="Q767" s="242">
        <f t="shared" si="267"/>
        <v>0</v>
      </c>
      <c r="R767" s="242" t="str">
        <f t="shared" si="268"/>
        <v>-</v>
      </c>
      <c r="S767" s="140"/>
      <c r="T767" s="141"/>
      <c r="U767" s="120"/>
      <c r="V767" s="139"/>
      <c r="W767" s="166"/>
      <c r="X767" s="243">
        <f t="shared" si="269"/>
        <v>0</v>
      </c>
      <c r="Y767" s="140"/>
      <c r="Z767" s="141"/>
      <c r="AA767" s="139"/>
      <c r="AB767" s="120"/>
      <c r="AC767" s="139"/>
      <c r="AD767" s="166"/>
      <c r="AE767" s="243">
        <f t="shared" si="270"/>
        <v>0</v>
      </c>
      <c r="AF767" s="142"/>
      <c r="AG767" s="137"/>
      <c r="AH767" s="65"/>
      <c r="AI767" s="241" t="str">
        <f>IF(ISBLANK(AH767), "", VLOOKUP(AH767, Z!$A$2:$C$4127, 3, FALSE))</f>
        <v/>
      </c>
      <c r="AJ767" s="143"/>
      <c r="AK767" s="244">
        <f t="shared" si="271"/>
        <v>0</v>
      </c>
      <c r="AL767" s="232"/>
      <c r="AM767" s="242">
        <f t="shared" si="272"/>
        <v>0</v>
      </c>
      <c r="AN767" s="228">
        <f>15</f>
        <v>15</v>
      </c>
      <c r="AO767" s="228">
        <v>0.75</v>
      </c>
      <c r="AP767" s="242" t="str">
        <f t="shared" si="273"/>
        <v>-</v>
      </c>
      <c r="AQ767" s="242" t="str">
        <f t="shared" si="274"/>
        <v>-</v>
      </c>
      <c r="AR767" s="245" t="str" cm="1">
        <f t="array" ref="AR767">IF($AM$20="A",
IFERROR(INDEX($BZ$33:$CC$35, $BQ767,), "-"),
IFERROR(INDEX(($BZ$26:$CC$28,$BZ$29:$CC$31), $BQ767, , $BR767), "-"))</f>
        <v>-</v>
      </c>
      <c r="AS767" s="245"/>
      <c r="AT767" s="245"/>
      <c r="AU767" s="245"/>
      <c r="AV767" s="246" t="str" cm="1">
        <f t="array" ref="AV767">IF($AM$20="A",
IFERROR(INDEX($CE$33:$CE$35, $BQ767), "-"),
IFERROR(INDEX(($CE$26:$CE$28, $CE$29:$CE$31), $BQ767, , $BR767), "-"))</f>
        <v>-</v>
      </c>
      <c r="AW767" s="242" t="str">
        <f t="shared" si="275"/>
        <v>-</v>
      </c>
      <c r="AX767" s="242" t="str">
        <f t="shared" si="275"/>
        <v>-</v>
      </c>
      <c r="AY767" s="242" t="str">
        <f t="shared" si="275"/>
        <v>-</v>
      </c>
      <c r="AZ767" s="242" t="str">
        <f t="shared" si="275"/>
        <v>-</v>
      </c>
      <c r="BA767" s="242" t="str">
        <f t="shared" si="276"/>
        <v>-</v>
      </c>
      <c r="BB767" s="242" t="str">
        <f t="shared" si="276"/>
        <v>-</v>
      </c>
      <c r="BC767" s="242" t="str">
        <f t="shared" si="276"/>
        <v>-</v>
      </c>
      <c r="BD767" s="242" t="str">
        <f t="shared" si="276"/>
        <v>-</v>
      </c>
      <c r="BE767" s="242" t="str">
        <f t="shared" si="277"/>
        <v>-</v>
      </c>
      <c r="BF767" s="242" t="str">
        <f t="shared" si="277"/>
        <v>-</v>
      </c>
      <c r="BG767" s="242" t="str">
        <f t="shared" si="277"/>
        <v>-</v>
      </c>
      <c r="BH767" s="242" t="str">
        <f t="shared" si="277"/>
        <v>-</v>
      </c>
      <c r="BI767" s="242" t="str">
        <f t="shared" si="278"/>
        <v>-</v>
      </c>
      <c r="BJ767" s="242" t="str">
        <f t="shared" si="278"/>
        <v>-</v>
      </c>
      <c r="BK767" s="242" t="str">
        <f t="shared" si="278"/>
        <v>-</v>
      </c>
      <c r="BL767" s="242" t="str">
        <f t="shared" si="278"/>
        <v>-</v>
      </c>
      <c r="BM767" s="245" t="str" cm="1">
        <f t="array" ref="BM767">IFERROR(INDEX($CD$38:$CD$41, $BT767), "-")</f>
        <v>-</v>
      </c>
      <c r="BN767" s="242" t="str" cm="1">
        <f t="array" ref="BN767">IFERROR(INDEX($CD$38:$CD$41, $BS767), "-")</f>
        <v>-</v>
      </c>
      <c r="BO767" s="242">
        <f t="shared" si="279"/>
        <v>0</v>
      </c>
      <c r="BP767" s="242">
        <f t="shared" si="280"/>
        <v>0</v>
      </c>
      <c r="BQ767" s="247" t="str">
        <f t="shared" si="263"/>
        <v>-</v>
      </c>
      <c r="BR767" s="247" t="str">
        <f t="shared" si="264"/>
        <v>-</v>
      </c>
      <c r="BS767" s="247" t="str">
        <f t="shared" si="265"/>
        <v>-</v>
      </c>
      <c r="BT767" s="247" t="str">
        <f t="shared" si="266"/>
        <v>-</v>
      </c>
      <c r="BU767" s="247">
        <f t="shared" si="281"/>
        <v>0</v>
      </c>
      <c r="BV767" s="247" t="str">
        <f t="shared" si="282"/>
        <v>-</v>
      </c>
      <c r="BW767" s="232"/>
      <c r="CF767" s="232"/>
    </row>
    <row r="768" spans="1:84" ht="12.75" customHeight="1" x14ac:dyDescent="0.2">
      <c r="A768" s="240"/>
      <c r="B768" s="228">
        <v>745</v>
      </c>
      <c r="C768" s="137"/>
      <c r="D768" s="65"/>
      <c r="E768" s="241" t="str">
        <f>IF(ISBLANK(D768), "", VLOOKUP(D768, Z!$A$2:$C$4127, 3, FALSE))</f>
        <v/>
      </c>
      <c r="F768" s="138"/>
      <c r="G768" s="120"/>
      <c r="H768" s="120"/>
      <c r="I768" s="120"/>
      <c r="J768" s="120"/>
      <c r="K768" s="139"/>
      <c r="L768" s="168"/>
      <c r="M768" s="139"/>
      <c r="N768" s="139"/>
      <c r="O768" s="242">
        <f t="shared" si="262"/>
        <v>0</v>
      </c>
      <c r="P768" s="139"/>
      <c r="Q768" s="242">
        <f t="shared" si="267"/>
        <v>0</v>
      </c>
      <c r="R768" s="242" t="str">
        <f t="shared" si="268"/>
        <v>-</v>
      </c>
      <c r="S768" s="140"/>
      <c r="T768" s="141"/>
      <c r="U768" s="120"/>
      <c r="V768" s="139"/>
      <c r="W768" s="166"/>
      <c r="X768" s="243">
        <f t="shared" si="269"/>
        <v>0</v>
      </c>
      <c r="Y768" s="140"/>
      <c r="Z768" s="141"/>
      <c r="AA768" s="139"/>
      <c r="AB768" s="120"/>
      <c r="AC768" s="139"/>
      <c r="AD768" s="166"/>
      <c r="AE768" s="243">
        <f t="shared" si="270"/>
        <v>0</v>
      </c>
      <c r="AF768" s="142"/>
      <c r="AG768" s="137"/>
      <c r="AH768" s="65"/>
      <c r="AI768" s="241" t="str">
        <f>IF(ISBLANK(AH768), "", VLOOKUP(AH768, Z!$A$2:$C$4127, 3, FALSE))</f>
        <v/>
      </c>
      <c r="AJ768" s="143"/>
      <c r="AK768" s="244">
        <f t="shared" si="271"/>
        <v>0</v>
      </c>
      <c r="AL768" s="232"/>
      <c r="AM768" s="242">
        <f t="shared" si="272"/>
        <v>0</v>
      </c>
      <c r="AN768" s="228">
        <f>15</f>
        <v>15</v>
      </c>
      <c r="AO768" s="228">
        <v>0.75</v>
      </c>
      <c r="AP768" s="242" t="str">
        <f t="shared" si="273"/>
        <v>-</v>
      </c>
      <c r="AQ768" s="242" t="str">
        <f t="shared" si="274"/>
        <v>-</v>
      </c>
      <c r="AR768" s="245" t="str" cm="1">
        <f t="array" ref="AR768">IF($AM$20="A",
IFERROR(INDEX($BZ$33:$CC$35, $BQ768,), "-"),
IFERROR(INDEX(($BZ$26:$CC$28,$BZ$29:$CC$31), $BQ768, , $BR768), "-"))</f>
        <v>-</v>
      </c>
      <c r="AS768" s="245"/>
      <c r="AT768" s="245"/>
      <c r="AU768" s="245"/>
      <c r="AV768" s="246" t="str" cm="1">
        <f t="array" ref="AV768">IF($AM$20="A",
IFERROR(INDEX($CE$33:$CE$35, $BQ768), "-"),
IFERROR(INDEX(($CE$26:$CE$28, $CE$29:$CE$31), $BQ768, , $BR768), "-"))</f>
        <v>-</v>
      </c>
      <c r="AW768" s="242" t="str">
        <f t="shared" si="275"/>
        <v>-</v>
      </c>
      <c r="AX768" s="242" t="str">
        <f t="shared" si="275"/>
        <v>-</v>
      </c>
      <c r="AY768" s="242" t="str">
        <f t="shared" si="275"/>
        <v>-</v>
      </c>
      <c r="AZ768" s="242" t="str">
        <f t="shared" si="275"/>
        <v>-</v>
      </c>
      <c r="BA768" s="242" t="str">
        <f t="shared" si="276"/>
        <v>-</v>
      </c>
      <c r="BB768" s="242" t="str">
        <f t="shared" si="276"/>
        <v>-</v>
      </c>
      <c r="BC768" s="242" t="str">
        <f t="shared" si="276"/>
        <v>-</v>
      </c>
      <c r="BD768" s="242" t="str">
        <f t="shared" si="276"/>
        <v>-</v>
      </c>
      <c r="BE768" s="242" t="str">
        <f t="shared" si="277"/>
        <v>-</v>
      </c>
      <c r="BF768" s="242" t="str">
        <f t="shared" si="277"/>
        <v>-</v>
      </c>
      <c r="BG768" s="242" t="str">
        <f t="shared" si="277"/>
        <v>-</v>
      </c>
      <c r="BH768" s="242" t="str">
        <f t="shared" si="277"/>
        <v>-</v>
      </c>
      <c r="BI768" s="242" t="str">
        <f t="shared" si="278"/>
        <v>-</v>
      </c>
      <c r="BJ768" s="242" t="str">
        <f t="shared" si="278"/>
        <v>-</v>
      </c>
      <c r="BK768" s="242" t="str">
        <f t="shared" si="278"/>
        <v>-</v>
      </c>
      <c r="BL768" s="242" t="str">
        <f t="shared" si="278"/>
        <v>-</v>
      </c>
      <c r="BM768" s="245" t="str" cm="1">
        <f t="array" ref="BM768">IFERROR(INDEX($CD$38:$CD$41, $BT768), "-")</f>
        <v>-</v>
      </c>
      <c r="BN768" s="242" t="str" cm="1">
        <f t="array" ref="BN768">IFERROR(INDEX($CD$38:$CD$41, $BS768), "-")</f>
        <v>-</v>
      </c>
      <c r="BO768" s="242">
        <f t="shared" si="279"/>
        <v>0</v>
      </c>
      <c r="BP768" s="242">
        <f t="shared" si="280"/>
        <v>0</v>
      </c>
      <c r="BQ768" s="247" t="str">
        <f t="shared" si="263"/>
        <v>-</v>
      </c>
      <c r="BR768" s="247" t="str">
        <f t="shared" si="264"/>
        <v>-</v>
      </c>
      <c r="BS768" s="247" t="str">
        <f t="shared" si="265"/>
        <v>-</v>
      </c>
      <c r="BT768" s="247" t="str">
        <f t="shared" si="266"/>
        <v>-</v>
      </c>
      <c r="BU768" s="247">
        <f t="shared" si="281"/>
        <v>0</v>
      </c>
      <c r="BV768" s="247" t="str">
        <f t="shared" si="282"/>
        <v>-</v>
      </c>
      <c r="BW768" s="232"/>
      <c r="CF768" s="232"/>
    </row>
    <row r="769" spans="1:84" ht="12.75" customHeight="1" x14ac:dyDescent="0.2">
      <c r="A769" s="240"/>
      <c r="B769" s="228">
        <v>746</v>
      </c>
      <c r="C769" s="137"/>
      <c r="D769" s="65"/>
      <c r="E769" s="241" t="str">
        <f>IF(ISBLANK(D769), "", VLOOKUP(D769, Z!$A$2:$C$4127, 3, FALSE))</f>
        <v/>
      </c>
      <c r="F769" s="138"/>
      <c r="G769" s="120"/>
      <c r="H769" s="120"/>
      <c r="I769" s="120"/>
      <c r="J769" s="120"/>
      <c r="K769" s="139"/>
      <c r="L769" s="168"/>
      <c r="M769" s="139"/>
      <c r="N769" s="139"/>
      <c r="O769" s="242">
        <f t="shared" si="262"/>
        <v>0</v>
      </c>
      <c r="P769" s="139"/>
      <c r="Q769" s="242">
        <f t="shared" si="267"/>
        <v>0</v>
      </c>
      <c r="R769" s="242" t="str">
        <f t="shared" si="268"/>
        <v>-</v>
      </c>
      <c r="S769" s="140"/>
      <c r="T769" s="141"/>
      <c r="U769" s="120"/>
      <c r="V769" s="139"/>
      <c r="W769" s="166"/>
      <c r="X769" s="243">
        <f t="shared" si="269"/>
        <v>0</v>
      </c>
      <c r="Y769" s="140"/>
      <c r="Z769" s="141"/>
      <c r="AA769" s="139"/>
      <c r="AB769" s="120"/>
      <c r="AC769" s="139"/>
      <c r="AD769" s="166"/>
      <c r="AE769" s="243">
        <f t="shared" si="270"/>
        <v>0</v>
      </c>
      <c r="AF769" s="142"/>
      <c r="AG769" s="137"/>
      <c r="AH769" s="65"/>
      <c r="AI769" s="241" t="str">
        <f>IF(ISBLANK(AH769), "", VLOOKUP(AH769, Z!$A$2:$C$4127, 3, FALSE))</f>
        <v/>
      </c>
      <c r="AJ769" s="143"/>
      <c r="AK769" s="244">
        <f t="shared" si="271"/>
        <v>0</v>
      </c>
      <c r="AL769" s="232"/>
      <c r="AM769" s="242">
        <f t="shared" si="272"/>
        <v>0</v>
      </c>
      <c r="AN769" s="228">
        <f>15</f>
        <v>15</v>
      </c>
      <c r="AO769" s="228">
        <v>0.75</v>
      </c>
      <c r="AP769" s="242" t="str">
        <f t="shared" si="273"/>
        <v>-</v>
      </c>
      <c r="AQ769" s="242" t="str">
        <f t="shared" si="274"/>
        <v>-</v>
      </c>
      <c r="AR769" s="245" t="str" cm="1">
        <f t="array" ref="AR769">IF($AM$20="A",
IFERROR(INDEX($BZ$33:$CC$35, $BQ769,), "-"),
IFERROR(INDEX(($BZ$26:$CC$28,$BZ$29:$CC$31), $BQ769, , $BR769), "-"))</f>
        <v>-</v>
      </c>
      <c r="AS769" s="245"/>
      <c r="AT769" s="245"/>
      <c r="AU769" s="245"/>
      <c r="AV769" s="246" t="str" cm="1">
        <f t="array" ref="AV769">IF($AM$20="A",
IFERROR(INDEX($CE$33:$CE$35, $BQ769), "-"),
IFERROR(INDEX(($CE$26:$CE$28, $CE$29:$CE$31), $BQ769, , $BR769), "-"))</f>
        <v>-</v>
      </c>
      <c r="AW769" s="242" t="str">
        <f t="shared" si="275"/>
        <v>-</v>
      </c>
      <c r="AX769" s="242" t="str">
        <f t="shared" si="275"/>
        <v>-</v>
      </c>
      <c r="AY769" s="242" t="str">
        <f t="shared" si="275"/>
        <v>-</v>
      </c>
      <c r="AZ769" s="242" t="str">
        <f t="shared" si="275"/>
        <v>-</v>
      </c>
      <c r="BA769" s="242" t="str">
        <f t="shared" si="276"/>
        <v>-</v>
      </c>
      <c r="BB769" s="242" t="str">
        <f t="shared" si="276"/>
        <v>-</v>
      </c>
      <c r="BC769" s="242" t="str">
        <f t="shared" si="276"/>
        <v>-</v>
      </c>
      <c r="BD769" s="242" t="str">
        <f t="shared" si="276"/>
        <v>-</v>
      </c>
      <c r="BE769" s="242" t="str">
        <f t="shared" si="277"/>
        <v>-</v>
      </c>
      <c r="BF769" s="242" t="str">
        <f t="shared" si="277"/>
        <v>-</v>
      </c>
      <c r="BG769" s="242" t="str">
        <f t="shared" si="277"/>
        <v>-</v>
      </c>
      <c r="BH769" s="242" t="str">
        <f t="shared" si="277"/>
        <v>-</v>
      </c>
      <c r="BI769" s="242" t="str">
        <f t="shared" si="278"/>
        <v>-</v>
      </c>
      <c r="BJ769" s="242" t="str">
        <f t="shared" si="278"/>
        <v>-</v>
      </c>
      <c r="BK769" s="242" t="str">
        <f t="shared" si="278"/>
        <v>-</v>
      </c>
      <c r="BL769" s="242" t="str">
        <f t="shared" si="278"/>
        <v>-</v>
      </c>
      <c r="BM769" s="245" t="str" cm="1">
        <f t="array" ref="BM769">IFERROR(INDEX($CD$38:$CD$41, $BT769), "-")</f>
        <v>-</v>
      </c>
      <c r="BN769" s="242" t="str" cm="1">
        <f t="array" ref="BN769">IFERROR(INDEX($CD$38:$CD$41, $BS769), "-")</f>
        <v>-</v>
      </c>
      <c r="BO769" s="242">
        <f t="shared" si="279"/>
        <v>0</v>
      </c>
      <c r="BP769" s="242">
        <f t="shared" si="280"/>
        <v>0</v>
      </c>
      <c r="BQ769" s="247" t="str">
        <f t="shared" si="263"/>
        <v>-</v>
      </c>
      <c r="BR769" s="247" t="str">
        <f t="shared" si="264"/>
        <v>-</v>
      </c>
      <c r="BS769" s="247" t="str">
        <f t="shared" si="265"/>
        <v>-</v>
      </c>
      <c r="BT769" s="247" t="str">
        <f t="shared" si="266"/>
        <v>-</v>
      </c>
      <c r="BU769" s="247">
        <f t="shared" si="281"/>
        <v>0</v>
      </c>
      <c r="BV769" s="247" t="str">
        <f t="shared" si="282"/>
        <v>-</v>
      </c>
      <c r="BW769" s="232"/>
      <c r="CF769" s="232"/>
    </row>
    <row r="770" spans="1:84" ht="12.75" customHeight="1" x14ac:dyDescent="0.2">
      <c r="A770" s="240"/>
      <c r="B770" s="228">
        <v>747</v>
      </c>
      <c r="C770" s="137"/>
      <c r="D770" s="65"/>
      <c r="E770" s="241" t="str">
        <f>IF(ISBLANK(D770), "", VLOOKUP(D770, Z!$A$2:$C$4127, 3, FALSE))</f>
        <v/>
      </c>
      <c r="F770" s="138"/>
      <c r="G770" s="120"/>
      <c r="H770" s="120"/>
      <c r="I770" s="120"/>
      <c r="J770" s="120"/>
      <c r="K770" s="139"/>
      <c r="L770" s="168"/>
      <c r="M770" s="139"/>
      <c r="N770" s="139"/>
      <c r="O770" s="242">
        <f t="shared" si="262"/>
        <v>0</v>
      </c>
      <c r="P770" s="139"/>
      <c r="Q770" s="242">
        <f t="shared" si="267"/>
        <v>0</v>
      </c>
      <c r="R770" s="242" t="str">
        <f t="shared" si="268"/>
        <v>-</v>
      </c>
      <c r="S770" s="140"/>
      <c r="T770" s="141"/>
      <c r="U770" s="120"/>
      <c r="V770" s="139"/>
      <c r="W770" s="166"/>
      <c r="X770" s="243">
        <f t="shared" si="269"/>
        <v>0</v>
      </c>
      <c r="Y770" s="140"/>
      <c r="Z770" s="141"/>
      <c r="AA770" s="139"/>
      <c r="AB770" s="120"/>
      <c r="AC770" s="139"/>
      <c r="AD770" s="166"/>
      <c r="AE770" s="243">
        <f t="shared" si="270"/>
        <v>0</v>
      </c>
      <c r="AF770" s="142"/>
      <c r="AG770" s="137"/>
      <c r="AH770" s="65"/>
      <c r="AI770" s="241" t="str">
        <f>IF(ISBLANK(AH770), "", VLOOKUP(AH770, Z!$A$2:$C$4127, 3, FALSE))</f>
        <v/>
      </c>
      <c r="AJ770" s="143"/>
      <c r="AK770" s="244">
        <f t="shared" si="271"/>
        <v>0</v>
      </c>
      <c r="AL770" s="232"/>
      <c r="AM770" s="242">
        <f t="shared" si="272"/>
        <v>0</v>
      </c>
      <c r="AN770" s="228">
        <f>15</f>
        <v>15</v>
      </c>
      <c r="AO770" s="228">
        <v>0.75</v>
      </c>
      <c r="AP770" s="242" t="str">
        <f t="shared" si="273"/>
        <v>-</v>
      </c>
      <c r="AQ770" s="242" t="str">
        <f t="shared" si="274"/>
        <v>-</v>
      </c>
      <c r="AR770" s="245" t="str" cm="1">
        <f t="array" ref="AR770">IF($AM$20="A",
IFERROR(INDEX($BZ$33:$CC$35, $BQ770,), "-"),
IFERROR(INDEX(($BZ$26:$CC$28,$BZ$29:$CC$31), $BQ770, , $BR770), "-"))</f>
        <v>-</v>
      </c>
      <c r="AS770" s="245"/>
      <c r="AT770" s="245"/>
      <c r="AU770" s="245"/>
      <c r="AV770" s="246" t="str" cm="1">
        <f t="array" ref="AV770">IF($AM$20="A",
IFERROR(INDEX($CE$33:$CE$35, $BQ770), "-"),
IFERROR(INDEX(($CE$26:$CE$28, $CE$29:$CE$31), $BQ770, , $BR770), "-"))</f>
        <v>-</v>
      </c>
      <c r="AW770" s="242" t="str">
        <f t="shared" si="275"/>
        <v>-</v>
      </c>
      <c r="AX770" s="242" t="str">
        <f t="shared" si="275"/>
        <v>-</v>
      </c>
      <c r="AY770" s="242" t="str">
        <f t="shared" si="275"/>
        <v>-</v>
      </c>
      <c r="AZ770" s="242" t="str">
        <f t="shared" si="275"/>
        <v>-</v>
      </c>
      <c r="BA770" s="242" t="str">
        <f t="shared" si="276"/>
        <v>-</v>
      </c>
      <c r="BB770" s="242" t="str">
        <f t="shared" si="276"/>
        <v>-</v>
      </c>
      <c r="BC770" s="242" t="str">
        <f t="shared" si="276"/>
        <v>-</v>
      </c>
      <c r="BD770" s="242" t="str">
        <f t="shared" si="276"/>
        <v>-</v>
      </c>
      <c r="BE770" s="242" t="str">
        <f t="shared" si="277"/>
        <v>-</v>
      </c>
      <c r="BF770" s="242" t="str">
        <f t="shared" si="277"/>
        <v>-</v>
      </c>
      <c r="BG770" s="242" t="str">
        <f t="shared" si="277"/>
        <v>-</v>
      </c>
      <c r="BH770" s="242" t="str">
        <f t="shared" si="277"/>
        <v>-</v>
      </c>
      <c r="BI770" s="242" t="str">
        <f t="shared" si="278"/>
        <v>-</v>
      </c>
      <c r="BJ770" s="242" t="str">
        <f t="shared" si="278"/>
        <v>-</v>
      </c>
      <c r="BK770" s="242" t="str">
        <f t="shared" si="278"/>
        <v>-</v>
      </c>
      <c r="BL770" s="242" t="str">
        <f t="shared" si="278"/>
        <v>-</v>
      </c>
      <c r="BM770" s="245" t="str" cm="1">
        <f t="array" ref="BM770">IFERROR(INDEX($CD$38:$CD$41, $BT770), "-")</f>
        <v>-</v>
      </c>
      <c r="BN770" s="242" t="str" cm="1">
        <f t="array" ref="BN770">IFERROR(INDEX($CD$38:$CD$41, $BS770), "-")</f>
        <v>-</v>
      </c>
      <c r="BO770" s="242">
        <f t="shared" si="279"/>
        <v>0</v>
      </c>
      <c r="BP770" s="242">
        <f t="shared" si="280"/>
        <v>0</v>
      </c>
      <c r="BQ770" s="247" t="str">
        <f t="shared" si="263"/>
        <v>-</v>
      </c>
      <c r="BR770" s="247" t="str">
        <f t="shared" si="264"/>
        <v>-</v>
      </c>
      <c r="BS770" s="247" t="str">
        <f t="shared" si="265"/>
        <v>-</v>
      </c>
      <c r="BT770" s="247" t="str">
        <f t="shared" si="266"/>
        <v>-</v>
      </c>
      <c r="BU770" s="247">
        <f t="shared" si="281"/>
        <v>0</v>
      </c>
      <c r="BV770" s="247" t="str">
        <f t="shared" si="282"/>
        <v>-</v>
      </c>
      <c r="BW770" s="232"/>
      <c r="CF770" s="232"/>
    </row>
    <row r="771" spans="1:84" ht="12.75" customHeight="1" x14ac:dyDescent="0.2">
      <c r="A771" s="240"/>
      <c r="B771" s="228">
        <v>748</v>
      </c>
      <c r="C771" s="137"/>
      <c r="D771" s="65"/>
      <c r="E771" s="241" t="str">
        <f>IF(ISBLANK(D771), "", VLOOKUP(D771, Z!$A$2:$C$4127, 3, FALSE))</f>
        <v/>
      </c>
      <c r="F771" s="138"/>
      <c r="G771" s="120"/>
      <c r="H771" s="120"/>
      <c r="I771" s="120"/>
      <c r="J771" s="120"/>
      <c r="K771" s="139"/>
      <c r="L771" s="168"/>
      <c r="M771" s="139"/>
      <c r="N771" s="139"/>
      <c r="O771" s="242">
        <f t="shared" si="262"/>
        <v>0</v>
      </c>
      <c r="P771" s="139"/>
      <c r="Q771" s="242">
        <f t="shared" si="267"/>
        <v>0</v>
      </c>
      <c r="R771" s="242" t="str">
        <f t="shared" si="268"/>
        <v>-</v>
      </c>
      <c r="S771" s="140"/>
      <c r="T771" s="141"/>
      <c r="U771" s="120"/>
      <c r="V771" s="139"/>
      <c r="W771" s="166"/>
      <c r="X771" s="243">
        <f t="shared" si="269"/>
        <v>0</v>
      </c>
      <c r="Y771" s="140"/>
      <c r="Z771" s="141"/>
      <c r="AA771" s="139"/>
      <c r="AB771" s="120"/>
      <c r="AC771" s="139"/>
      <c r="AD771" s="166"/>
      <c r="AE771" s="243">
        <f t="shared" si="270"/>
        <v>0</v>
      </c>
      <c r="AF771" s="142"/>
      <c r="AG771" s="137"/>
      <c r="AH771" s="65"/>
      <c r="AI771" s="241" t="str">
        <f>IF(ISBLANK(AH771), "", VLOOKUP(AH771, Z!$A$2:$C$4127, 3, FALSE))</f>
        <v/>
      </c>
      <c r="AJ771" s="143"/>
      <c r="AK771" s="244">
        <f t="shared" si="271"/>
        <v>0</v>
      </c>
      <c r="AL771" s="232"/>
      <c r="AM771" s="242">
        <f t="shared" si="272"/>
        <v>0</v>
      </c>
      <c r="AN771" s="228">
        <f>15</f>
        <v>15</v>
      </c>
      <c r="AO771" s="228">
        <v>0.75</v>
      </c>
      <c r="AP771" s="242" t="str">
        <f t="shared" si="273"/>
        <v>-</v>
      </c>
      <c r="AQ771" s="242" t="str">
        <f t="shared" si="274"/>
        <v>-</v>
      </c>
      <c r="AR771" s="245" t="str" cm="1">
        <f t="array" ref="AR771">IF($AM$20="A",
IFERROR(INDEX($BZ$33:$CC$35, $BQ771,), "-"),
IFERROR(INDEX(($BZ$26:$CC$28,$BZ$29:$CC$31), $BQ771, , $BR771), "-"))</f>
        <v>-</v>
      </c>
      <c r="AS771" s="245"/>
      <c r="AT771" s="245"/>
      <c r="AU771" s="245"/>
      <c r="AV771" s="246" t="str" cm="1">
        <f t="array" ref="AV771">IF($AM$20="A",
IFERROR(INDEX($CE$33:$CE$35, $BQ771), "-"),
IFERROR(INDEX(($CE$26:$CE$28, $CE$29:$CE$31), $BQ771, , $BR771), "-"))</f>
        <v>-</v>
      </c>
      <c r="AW771" s="242" t="str">
        <f t="shared" si="275"/>
        <v>-</v>
      </c>
      <c r="AX771" s="242" t="str">
        <f t="shared" si="275"/>
        <v>-</v>
      </c>
      <c r="AY771" s="242" t="str">
        <f t="shared" si="275"/>
        <v>-</v>
      </c>
      <c r="AZ771" s="242" t="str">
        <f t="shared" si="275"/>
        <v>-</v>
      </c>
      <c r="BA771" s="242" t="str">
        <f t="shared" si="276"/>
        <v>-</v>
      </c>
      <c r="BB771" s="242" t="str">
        <f t="shared" si="276"/>
        <v>-</v>
      </c>
      <c r="BC771" s="242" t="str">
        <f t="shared" si="276"/>
        <v>-</v>
      </c>
      <c r="BD771" s="242" t="str">
        <f t="shared" si="276"/>
        <v>-</v>
      </c>
      <c r="BE771" s="242" t="str">
        <f t="shared" si="277"/>
        <v>-</v>
      </c>
      <c r="BF771" s="242" t="str">
        <f t="shared" si="277"/>
        <v>-</v>
      </c>
      <c r="BG771" s="242" t="str">
        <f t="shared" si="277"/>
        <v>-</v>
      </c>
      <c r="BH771" s="242" t="str">
        <f t="shared" si="277"/>
        <v>-</v>
      </c>
      <c r="BI771" s="242" t="str">
        <f t="shared" si="278"/>
        <v>-</v>
      </c>
      <c r="BJ771" s="242" t="str">
        <f t="shared" si="278"/>
        <v>-</v>
      </c>
      <c r="BK771" s="242" t="str">
        <f t="shared" si="278"/>
        <v>-</v>
      </c>
      <c r="BL771" s="242" t="str">
        <f t="shared" si="278"/>
        <v>-</v>
      </c>
      <c r="BM771" s="245" t="str" cm="1">
        <f t="array" ref="BM771">IFERROR(INDEX($CD$38:$CD$41, $BT771), "-")</f>
        <v>-</v>
      </c>
      <c r="BN771" s="242" t="str" cm="1">
        <f t="array" ref="BN771">IFERROR(INDEX($CD$38:$CD$41, $BS771), "-")</f>
        <v>-</v>
      </c>
      <c r="BO771" s="242">
        <f t="shared" si="279"/>
        <v>0</v>
      </c>
      <c r="BP771" s="242">
        <f t="shared" si="280"/>
        <v>0</v>
      </c>
      <c r="BQ771" s="247" t="str">
        <f t="shared" si="263"/>
        <v>-</v>
      </c>
      <c r="BR771" s="247" t="str">
        <f t="shared" si="264"/>
        <v>-</v>
      </c>
      <c r="BS771" s="247" t="str">
        <f t="shared" si="265"/>
        <v>-</v>
      </c>
      <c r="BT771" s="247" t="str">
        <f t="shared" si="266"/>
        <v>-</v>
      </c>
      <c r="BU771" s="247">
        <f t="shared" si="281"/>
        <v>0</v>
      </c>
      <c r="BV771" s="247" t="str">
        <f t="shared" si="282"/>
        <v>-</v>
      </c>
      <c r="BW771" s="232"/>
      <c r="CF771" s="232"/>
    </row>
    <row r="772" spans="1:84" ht="12.75" customHeight="1" x14ac:dyDescent="0.2">
      <c r="A772" s="240"/>
      <c r="B772" s="228">
        <v>749</v>
      </c>
      <c r="C772" s="137"/>
      <c r="D772" s="65"/>
      <c r="E772" s="241" t="str">
        <f>IF(ISBLANK(D772), "", VLOOKUP(D772, Z!$A$2:$C$4127, 3, FALSE))</f>
        <v/>
      </c>
      <c r="F772" s="138"/>
      <c r="G772" s="120"/>
      <c r="H772" s="120"/>
      <c r="I772" s="120"/>
      <c r="J772" s="120"/>
      <c r="K772" s="139"/>
      <c r="L772" s="168"/>
      <c r="M772" s="139"/>
      <c r="N772" s="139"/>
      <c r="O772" s="242">
        <f t="shared" si="262"/>
        <v>0</v>
      </c>
      <c r="P772" s="139"/>
      <c r="Q772" s="242">
        <f t="shared" si="267"/>
        <v>0</v>
      </c>
      <c r="R772" s="242" t="str">
        <f t="shared" si="268"/>
        <v>-</v>
      </c>
      <c r="S772" s="140"/>
      <c r="T772" s="141"/>
      <c r="U772" s="120"/>
      <c r="V772" s="139"/>
      <c r="W772" s="166"/>
      <c r="X772" s="243">
        <f t="shared" si="269"/>
        <v>0</v>
      </c>
      <c r="Y772" s="140"/>
      <c r="Z772" s="141"/>
      <c r="AA772" s="139"/>
      <c r="AB772" s="120"/>
      <c r="AC772" s="139"/>
      <c r="AD772" s="166"/>
      <c r="AE772" s="243">
        <f t="shared" si="270"/>
        <v>0</v>
      </c>
      <c r="AF772" s="142"/>
      <c r="AG772" s="137"/>
      <c r="AH772" s="65"/>
      <c r="AI772" s="241" t="str">
        <f>IF(ISBLANK(AH772), "", VLOOKUP(AH772, Z!$A$2:$C$4127, 3, FALSE))</f>
        <v/>
      </c>
      <c r="AJ772" s="143"/>
      <c r="AK772" s="244">
        <f t="shared" si="271"/>
        <v>0</v>
      </c>
      <c r="AL772" s="232"/>
      <c r="AM772" s="242">
        <f t="shared" si="272"/>
        <v>0</v>
      </c>
      <c r="AN772" s="228">
        <f>15</f>
        <v>15</v>
      </c>
      <c r="AO772" s="228">
        <v>0.75</v>
      </c>
      <c r="AP772" s="242" t="str">
        <f t="shared" si="273"/>
        <v>-</v>
      </c>
      <c r="AQ772" s="242" t="str">
        <f t="shared" si="274"/>
        <v>-</v>
      </c>
      <c r="AR772" s="245" t="str" cm="1">
        <f t="array" ref="AR772">IF($AM$20="A",
IFERROR(INDEX($BZ$33:$CC$35, $BQ772,), "-"),
IFERROR(INDEX(($BZ$26:$CC$28,$BZ$29:$CC$31), $BQ772, , $BR772), "-"))</f>
        <v>-</v>
      </c>
      <c r="AS772" s="245"/>
      <c r="AT772" s="245"/>
      <c r="AU772" s="245"/>
      <c r="AV772" s="246" t="str" cm="1">
        <f t="array" ref="AV772">IF($AM$20="A",
IFERROR(INDEX($CE$33:$CE$35, $BQ772), "-"),
IFERROR(INDEX(($CE$26:$CE$28, $CE$29:$CE$31), $BQ772, , $BR772), "-"))</f>
        <v>-</v>
      </c>
      <c r="AW772" s="242" t="str">
        <f t="shared" si="275"/>
        <v>-</v>
      </c>
      <c r="AX772" s="242" t="str">
        <f t="shared" si="275"/>
        <v>-</v>
      </c>
      <c r="AY772" s="242" t="str">
        <f t="shared" si="275"/>
        <v>-</v>
      </c>
      <c r="AZ772" s="242" t="str">
        <f t="shared" si="275"/>
        <v>-</v>
      </c>
      <c r="BA772" s="242" t="str">
        <f t="shared" si="276"/>
        <v>-</v>
      </c>
      <c r="BB772" s="242" t="str">
        <f t="shared" si="276"/>
        <v>-</v>
      </c>
      <c r="BC772" s="242" t="str">
        <f t="shared" si="276"/>
        <v>-</v>
      </c>
      <c r="BD772" s="242" t="str">
        <f t="shared" si="276"/>
        <v>-</v>
      </c>
      <c r="BE772" s="242" t="str">
        <f t="shared" si="277"/>
        <v>-</v>
      </c>
      <c r="BF772" s="242" t="str">
        <f t="shared" si="277"/>
        <v>-</v>
      </c>
      <c r="BG772" s="242" t="str">
        <f t="shared" si="277"/>
        <v>-</v>
      </c>
      <c r="BH772" s="242" t="str">
        <f t="shared" si="277"/>
        <v>-</v>
      </c>
      <c r="BI772" s="242" t="str">
        <f t="shared" si="278"/>
        <v>-</v>
      </c>
      <c r="BJ772" s="242" t="str">
        <f t="shared" si="278"/>
        <v>-</v>
      </c>
      <c r="BK772" s="242" t="str">
        <f t="shared" si="278"/>
        <v>-</v>
      </c>
      <c r="BL772" s="242" t="str">
        <f t="shared" si="278"/>
        <v>-</v>
      </c>
      <c r="BM772" s="245" t="str" cm="1">
        <f t="array" ref="BM772">IFERROR(INDEX($CD$38:$CD$41, $BT772), "-")</f>
        <v>-</v>
      </c>
      <c r="BN772" s="242" t="str" cm="1">
        <f t="array" ref="BN772">IFERROR(INDEX($CD$38:$CD$41, $BS772), "-")</f>
        <v>-</v>
      </c>
      <c r="BO772" s="242">
        <f t="shared" si="279"/>
        <v>0</v>
      </c>
      <c r="BP772" s="242">
        <f t="shared" si="280"/>
        <v>0</v>
      </c>
      <c r="BQ772" s="247" t="str">
        <f t="shared" si="263"/>
        <v>-</v>
      </c>
      <c r="BR772" s="247" t="str">
        <f t="shared" si="264"/>
        <v>-</v>
      </c>
      <c r="BS772" s="247" t="str">
        <f t="shared" si="265"/>
        <v>-</v>
      </c>
      <c r="BT772" s="247" t="str">
        <f t="shared" si="266"/>
        <v>-</v>
      </c>
      <c r="BU772" s="247">
        <f t="shared" si="281"/>
        <v>0</v>
      </c>
      <c r="BV772" s="247" t="str">
        <f t="shared" si="282"/>
        <v>-</v>
      </c>
      <c r="BW772" s="232"/>
      <c r="CF772" s="232"/>
    </row>
    <row r="773" spans="1:84" ht="12.75" customHeight="1" x14ac:dyDescent="0.2">
      <c r="A773" s="240"/>
      <c r="B773" s="228">
        <v>750</v>
      </c>
      <c r="C773" s="137"/>
      <c r="D773" s="65"/>
      <c r="E773" s="241" t="str">
        <f>IF(ISBLANK(D773), "", VLOOKUP(D773, Z!$A$2:$C$4127, 3, FALSE))</f>
        <v/>
      </c>
      <c r="F773" s="138"/>
      <c r="G773" s="120"/>
      <c r="H773" s="120"/>
      <c r="I773" s="120"/>
      <c r="J773" s="120"/>
      <c r="K773" s="139"/>
      <c r="L773" s="168"/>
      <c r="M773" s="139"/>
      <c r="N773" s="139"/>
      <c r="O773" s="242">
        <f t="shared" si="262"/>
        <v>0</v>
      </c>
      <c r="P773" s="139"/>
      <c r="Q773" s="242">
        <f t="shared" si="267"/>
        <v>0</v>
      </c>
      <c r="R773" s="242" t="str">
        <f t="shared" si="268"/>
        <v>-</v>
      </c>
      <c r="S773" s="140"/>
      <c r="T773" s="141"/>
      <c r="U773" s="120"/>
      <c r="V773" s="139"/>
      <c r="W773" s="166"/>
      <c r="X773" s="243">
        <f t="shared" si="269"/>
        <v>0</v>
      </c>
      <c r="Y773" s="140"/>
      <c r="Z773" s="141"/>
      <c r="AA773" s="139"/>
      <c r="AB773" s="120"/>
      <c r="AC773" s="139"/>
      <c r="AD773" s="166"/>
      <c r="AE773" s="243">
        <f t="shared" si="270"/>
        <v>0</v>
      </c>
      <c r="AF773" s="142"/>
      <c r="AG773" s="137"/>
      <c r="AH773" s="65"/>
      <c r="AI773" s="241" t="str">
        <f>IF(ISBLANK(AH773), "", VLOOKUP(AH773, Z!$A$2:$C$4127, 3, FALSE))</f>
        <v/>
      </c>
      <c r="AJ773" s="143"/>
      <c r="AK773" s="244">
        <f t="shared" si="271"/>
        <v>0</v>
      </c>
      <c r="AL773" s="232"/>
      <c r="AM773" s="242">
        <f t="shared" si="272"/>
        <v>0</v>
      </c>
      <c r="AN773" s="228">
        <f>15</f>
        <v>15</v>
      </c>
      <c r="AO773" s="228">
        <v>0.75</v>
      </c>
      <c r="AP773" s="242" t="str">
        <f t="shared" si="273"/>
        <v>-</v>
      </c>
      <c r="AQ773" s="242" t="str">
        <f t="shared" si="274"/>
        <v>-</v>
      </c>
      <c r="AR773" s="245" t="str" cm="1">
        <f t="array" ref="AR773">IF($AM$20="A",
IFERROR(INDEX($BZ$33:$CC$35, $BQ773,), "-"),
IFERROR(INDEX(($BZ$26:$CC$28,$BZ$29:$CC$31), $BQ773, , $BR773), "-"))</f>
        <v>-</v>
      </c>
      <c r="AS773" s="245"/>
      <c r="AT773" s="245"/>
      <c r="AU773" s="245"/>
      <c r="AV773" s="246" t="str" cm="1">
        <f t="array" ref="AV773">IF($AM$20="A",
IFERROR(INDEX($CE$33:$CE$35, $BQ773), "-"),
IFERROR(INDEX(($CE$26:$CE$28, $CE$29:$CE$31), $BQ773, , $BR773), "-"))</f>
        <v>-</v>
      </c>
      <c r="AW773" s="242" t="str">
        <f t="shared" si="275"/>
        <v>-</v>
      </c>
      <c r="AX773" s="242" t="str">
        <f t="shared" si="275"/>
        <v>-</v>
      </c>
      <c r="AY773" s="242" t="str">
        <f t="shared" si="275"/>
        <v>-</v>
      </c>
      <c r="AZ773" s="242" t="str">
        <f t="shared" si="275"/>
        <v>-</v>
      </c>
      <c r="BA773" s="242" t="str">
        <f t="shared" si="276"/>
        <v>-</v>
      </c>
      <c r="BB773" s="242" t="str">
        <f t="shared" si="276"/>
        <v>-</v>
      </c>
      <c r="BC773" s="242" t="str">
        <f t="shared" si="276"/>
        <v>-</v>
      </c>
      <c r="BD773" s="242" t="str">
        <f t="shared" si="276"/>
        <v>-</v>
      </c>
      <c r="BE773" s="242" t="str">
        <f t="shared" si="277"/>
        <v>-</v>
      </c>
      <c r="BF773" s="242" t="str">
        <f t="shared" si="277"/>
        <v>-</v>
      </c>
      <c r="BG773" s="242" t="str">
        <f t="shared" si="277"/>
        <v>-</v>
      </c>
      <c r="BH773" s="242" t="str">
        <f t="shared" si="277"/>
        <v>-</v>
      </c>
      <c r="BI773" s="242" t="str">
        <f t="shared" si="278"/>
        <v>-</v>
      </c>
      <c r="BJ773" s="242" t="str">
        <f t="shared" si="278"/>
        <v>-</v>
      </c>
      <c r="BK773" s="242" t="str">
        <f t="shared" si="278"/>
        <v>-</v>
      </c>
      <c r="BL773" s="242" t="str">
        <f t="shared" si="278"/>
        <v>-</v>
      </c>
      <c r="BM773" s="245" t="str" cm="1">
        <f t="array" ref="BM773">IFERROR(INDEX($CD$38:$CD$41, $BT773), "-")</f>
        <v>-</v>
      </c>
      <c r="BN773" s="242" t="str" cm="1">
        <f t="array" ref="BN773">IFERROR(INDEX($CD$38:$CD$41, $BS773), "-")</f>
        <v>-</v>
      </c>
      <c r="BO773" s="242">
        <f t="shared" si="279"/>
        <v>0</v>
      </c>
      <c r="BP773" s="242">
        <f t="shared" si="280"/>
        <v>0</v>
      </c>
      <c r="BQ773" s="247" t="str">
        <f t="shared" si="263"/>
        <v>-</v>
      </c>
      <c r="BR773" s="247" t="str">
        <f t="shared" si="264"/>
        <v>-</v>
      </c>
      <c r="BS773" s="247" t="str">
        <f t="shared" si="265"/>
        <v>-</v>
      </c>
      <c r="BT773" s="247" t="str">
        <f t="shared" si="266"/>
        <v>-</v>
      </c>
      <c r="BU773" s="247">
        <f t="shared" si="281"/>
        <v>0</v>
      </c>
      <c r="BV773" s="247" t="str">
        <f t="shared" si="282"/>
        <v>-</v>
      </c>
      <c r="BW773" s="232"/>
      <c r="CF773" s="232"/>
    </row>
    <row r="774" spans="1:84" ht="12.75" customHeight="1" x14ac:dyDescent="0.2">
      <c r="A774" s="240"/>
      <c r="B774" s="228">
        <v>751</v>
      </c>
      <c r="C774" s="137"/>
      <c r="D774" s="65"/>
      <c r="E774" s="241" t="str">
        <f>IF(ISBLANK(D774), "", VLOOKUP(D774, Z!$A$2:$C$4127, 3, FALSE))</f>
        <v/>
      </c>
      <c r="F774" s="138"/>
      <c r="G774" s="120"/>
      <c r="H774" s="120"/>
      <c r="I774" s="120"/>
      <c r="J774" s="120"/>
      <c r="K774" s="139"/>
      <c r="L774" s="168"/>
      <c r="M774" s="139"/>
      <c r="N774" s="139"/>
      <c r="O774" s="242">
        <f t="shared" si="262"/>
        <v>0</v>
      </c>
      <c r="P774" s="139"/>
      <c r="Q774" s="242">
        <f t="shared" si="267"/>
        <v>0</v>
      </c>
      <c r="R774" s="242" t="str">
        <f t="shared" si="268"/>
        <v>-</v>
      </c>
      <c r="S774" s="140"/>
      <c r="T774" s="141"/>
      <c r="U774" s="120"/>
      <c r="V774" s="139"/>
      <c r="W774" s="166"/>
      <c r="X774" s="243">
        <f t="shared" si="269"/>
        <v>0</v>
      </c>
      <c r="Y774" s="140"/>
      <c r="Z774" s="141"/>
      <c r="AA774" s="139"/>
      <c r="AB774" s="120"/>
      <c r="AC774" s="139"/>
      <c r="AD774" s="166"/>
      <c r="AE774" s="243">
        <f t="shared" si="270"/>
        <v>0</v>
      </c>
      <c r="AF774" s="142"/>
      <c r="AG774" s="137"/>
      <c r="AH774" s="65"/>
      <c r="AI774" s="241" t="str">
        <f>IF(ISBLANK(AH774), "", VLOOKUP(AH774, Z!$A$2:$C$4127, 3, FALSE))</f>
        <v/>
      </c>
      <c r="AJ774" s="143"/>
      <c r="AK774" s="244">
        <f t="shared" si="271"/>
        <v>0</v>
      </c>
      <c r="AL774" s="232"/>
      <c r="AM774" s="242">
        <f t="shared" si="272"/>
        <v>0</v>
      </c>
      <c r="AN774" s="228">
        <f>15</f>
        <v>15</v>
      </c>
      <c r="AO774" s="228">
        <v>0.75</v>
      </c>
      <c r="AP774" s="242" t="str">
        <f t="shared" si="273"/>
        <v>-</v>
      </c>
      <c r="AQ774" s="242" t="str">
        <f t="shared" si="274"/>
        <v>-</v>
      </c>
      <c r="AR774" s="245" t="str" cm="1">
        <f t="array" ref="AR774">IF($AM$20="A",
IFERROR(INDEX($BZ$33:$CC$35, $BQ774,), "-"),
IFERROR(INDEX(($BZ$26:$CC$28,$BZ$29:$CC$31), $BQ774, , $BR774), "-"))</f>
        <v>-</v>
      </c>
      <c r="AS774" s="245"/>
      <c r="AT774" s="245"/>
      <c r="AU774" s="245"/>
      <c r="AV774" s="246" t="str" cm="1">
        <f t="array" ref="AV774">IF($AM$20="A",
IFERROR(INDEX($CE$33:$CE$35, $BQ774), "-"),
IFERROR(INDEX(($CE$26:$CE$28, $CE$29:$CE$31), $BQ774, , $BR774), "-"))</f>
        <v>-</v>
      </c>
      <c r="AW774" s="242" t="str">
        <f t="shared" si="275"/>
        <v>-</v>
      </c>
      <c r="AX774" s="242" t="str">
        <f t="shared" si="275"/>
        <v>-</v>
      </c>
      <c r="AY774" s="242" t="str">
        <f t="shared" si="275"/>
        <v>-</v>
      </c>
      <c r="AZ774" s="242" t="str">
        <f t="shared" si="275"/>
        <v>-</v>
      </c>
      <c r="BA774" s="242" t="str">
        <f t="shared" si="276"/>
        <v>-</v>
      </c>
      <c r="BB774" s="242" t="str">
        <f t="shared" si="276"/>
        <v>-</v>
      </c>
      <c r="BC774" s="242" t="str">
        <f t="shared" si="276"/>
        <v>-</v>
      </c>
      <c r="BD774" s="242" t="str">
        <f t="shared" si="276"/>
        <v>-</v>
      </c>
      <c r="BE774" s="242" t="str">
        <f t="shared" si="277"/>
        <v>-</v>
      </c>
      <c r="BF774" s="242" t="str">
        <f t="shared" si="277"/>
        <v>-</v>
      </c>
      <c r="BG774" s="242" t="str">
        <f t="shared" si="277"/>
        <v>-</v>
      </c>
      <c r="BH774" s="242" t="str">
        <f t="shared" si="277"/>
        <v>-</v>
      </c>
      <c r="BI774" s="242" t="str">
        <f t="shared" si="278"/>
        <v>-</v>
      </c>
      <c r="BJ774" s="242" t="str">
        <f t="shared" si="278"/>
        <v>-</v>
      </c>
      <c r="BK774" s="242" t="str">
        <f t="shared" si="278"/>
        <v>-</v>
      </c>
      <c r="BL774" s="242" t="str">
        <f t="shared" si="278"/>
        <v>-</v>
      </c>
      <c r="BM774" s="245" t="str" cm="1">
        <f t="array" ref="BM774">IFERROR(INDEX($CD$38:$CD$41, $BT774), "-")</f>
        <v>-</v>
      </c>
      <c r="BN774" s="242" t="str" cm="1">
        <f t="array" ref="BN774">IFERROR(INDEX($CD$38:$CD$41, $BS774), "-")</f>
        <v>-</v>
      </c>
      <c r="BO774" s="242">
        <f t="shared" si="279"/>
        <v>0</v>
      </c>
      <c r="BP774" s="242">
        <f t="shared" si="280"/>
        <v>0</v>
      </c>
      <c r="BQ774" s="247" t="str">
        <f t="shared" si="263"/>
        <v>-</v>
      </c>
      <c r="BR774" s="247" t="str">
        <f t="shared" si="264"/>
        <v>-</v>
      </c>
      <c r="BS774" s="247" t="str">
        <f t="shared" si="265"/>
        <v>-</v>
      </c>
      <c r="BT774" s="247" t="str">
        <f t="shared" si="266"/>
        <v>-</v>
      </c>
      <c r="BU774" s="247">
        <f t="shared" si="281"/>
        <v>0</v>
      </c>
      <c r="BV774" s="247" t="str">
        <f t="shared" si="282"/>
        <v>-</v>
      </c>
      <c r="BW774" s="232"/>
      <c r="CF774" s="232"/>
    </row>
    <row r="775" spans="1:84" ht="12.75" customHeight="1" x14ac:dyDescent="0.2">
      <c r="A775" s="240"/>
      <c r="B775" s="228">
        <v>752</v>
      </c>
      <c r="C775" s="137"/>
      <c r="D775" s="65"/>
      <c r="E775" s="241" t="str">
        <f>IF(ISBLANK(D775), "", VLOOKUP(D775, Z!$A$2:$C$4127, 3, FALSE))</f>
        <v/>
      </c>
      <c r="F775" s="138"/>
      <c r="G775" s="120"/>
      <c r="H775" s="120"/>
      <c r="I775" s="120"/>
      <c r="J775" s="120"/>
      <c r="K775" s="139"/>
      <c r="L775" s="168"/>
      <c r="M775" s="139"/>
      <c r="N775" s="139"/>
      <c r="O775" s="242">
        <f t="shared" si="262"/>
        <v>0</v>
      </c>
      <c r="P775" s="139"/>
      <c r="Q775" s="242">
        <f t="shared" si="267"/>
        <v>0</v>
      </c>
      <c r="R775" s="242" t="str">
        <f t="shared" si="268"/>
        <v>-</v>
      </c>
      <c r="S775" s="140"/>
      <c r="T775" s="141"/>
      <c r="U775" s="120"/>
      <c r="V775" s="139"/>
      <c r="W775" s="166"/>
      <c r="X775" s="243">
        <f t="shared" si="269"/>
        <v>0</v>
      </c>
      <c r="Y775" s="140"/>
      <c r="Z775" s="141"/>
      <c r="AA775" s="139"/>
      <c r="AB775" s="120"/>
      <c r="AC775" s="139"/>
      <c r="AD775" s="166"/>
      <c r="AE775" s="243">
        <f t="shared" si="270"/>
        <v>0</v>
      </c>
      <c r="AF775" s="142"/>
      <c r="AG775" s="137"/>
      <c r="AH775" s="65"/>
      <c r="AI775" s="241" t="str">
        <f>IF(ISBLANK(AH775), "", VLOOKUP(AH775, Z!$A$2:$C$4127, 3, FALSE))</f>
        <v/>
      </c>
      <c r="AJ775" s="143"/>
      <c r="AK775" s="244">
        <f t="shared" si="271"/>
        <v>0</v>
      </c>
      <c r="AL775" s="232"/>
      <c r="AM775" s="242">
        <f t="shared" si="272"/>
        <v>0</v>
      </c>
      <c r="AN775" s="228">
        <f>15</f>
        <v>15</v>
      </c>
      <c r="AO775" s="228">
        <v>0.75</v>
      </c>
      <c r="AP775" s="242" t="str">
        <f t="shared" si="273"/>
        <v>-</v>
      </c>
      <c r="AQ775" s="242" t="str">
        <f t="shared" si="274"/>
        <v>-</v>
      </c>
      <c r="AR775" s="245" t="str" cm="1">
        <f t="array" ref="AR775">IF($AM$20="A",
IFERROR(INDEX($BZ$33:$CC$35, $BQ775,), "-"),
IFERROR(INDEX(($BZ$26:$CC$28,$BZ$29:$CC$31), $BQ775, , $BR775), "-"))</f>
        <v>-</v>
      </c>
      <c r="AS775" s="245"/>
      <c r="AT775" s="245"/>
      <c r="AU775" s="245"/>
      <c r="AV775" s="246" t="str" cm="1">
        <f t="array" ref="AV775">IF($AM$20="A",
IFERROR(INDEX($CE$33:$CE$35, $BQ775), "-"),
IFERROR(INDEX(($CE$26:$CE$28, $CE$29:$CE$31), $BQ775, , $BR775), "-"))</f>
        <v>-</v>
      </c>
      <c r="AW775" s="242" t="str">
        <f t="shared" si="275"/>
        <v>-</v>
      </c>
      <c r="AX775" s="242" t="str">
        <f t="shared" si="275"/>
        <v>-</v>
      </c>
      <c r="AY775" s="242" t="str">
        <f t="shared" si="275"/>
        <v>-</v>
      </c>
      <c r="AZ775" s="242" t="str">
        <f t="shared" si="275"/>
        <v>-</v>
      </c>
      <c r="BA775" s="242" t="str">
        <f t="shared" si="276"/>
        <v>-</v>
      </c>
      <c r="BB775" s="242" t="str">
        <f t="shared" si="276"/>
        <v>-</v>
      </c>
      <c r="BC775" s="242" t="str">
        <f t="shared" si="276"/>
        <v>-</v>
      </c>
      <c r="BD775" s="242" t="str">
        <f t="shared" si="276"/>
        <v>-</v>
      </c>
      <c r="BE775" s="242" t="str">
        <f t="shared" si="277"/>
        <v>-</v>
      </c>
      <c r="BF775" s="242" t="str">
        <f t="shared" si="277"/>
        <v>-</v>
      </c>
      <c r="BG775" s="242" t="str">
        <f t="shared" si="277"/>
        <v>-</v>
      </c>
      <c r="BH775" s="242" t="str">
        <f t="shared" si="277"/>
        <v>-</v>
      </c>
      <c r="BI775" s="242" t="str">
        <f t="shared" si="278"/>
        <v>-</v>
      </c>
      <c r="BJ775" s="242" t="str">
        <f t="shared" si="278"/>
        <v>-</v>
      </c>
      <c r="BK775" s="242" t="str">
        <f t="shared" si="278"/>
        <v>-</v>
      </c>
      <c r="BL775" s="242" t="str">
        <f t="shared" si="278"/>
        <v>-</v>
      </c>
      <c r="BM775" s="245" t="str" cm="1">
        <f t="array" ref="BM775">IFERROR(INDEX($CD$38:$CD$41, $BT775), "-")</f>
        <v>-</v>
      </c>
      <c r="BN775" s="242" t="str" cm="1">
        <f t="array" ref="BN775">IFERROR(INDEX($CD$38:$CD$41, $BS775), "-")</f>
        <v>-</v>
      </c>
      <c r="BO775" s="242">
        <f t="shared" si="279"/>
        <v>0</v>
      </c>
      <c r="BP775" s="242">
        <f t="shared" si="280"/>
        <v>0</v>
      </c>
      <c r="BQ775" s="247" t="str">
        <f t="shared" si="263"/>
        <v>-</v>
      </c>
      <c r="BR775" s="247" t="str">
        <f t="shared" si="264"/>
        <v>-</v>
      </c>
      <c r="BS775" s="247" t="str">
        <f t="shared" si="265"/>
        <v>-</v>
      </c>
      <c r="BT775" s="247" t="str">
        <f t="shared" si="266"/>
        <v>-</v>
      </c>
      <c r="BU775" s="247">
        <f t="shared" si="281"/>
        <v>0</v>
      </c>
      <c r="BV775" s="247" t="str">
        <f t="shared" si="282"/>
        <v>-</v>
      </c>
      <c r="BW775" s="232"/>
      <c r="CF775" s="232"/>
    </row>
    <row r="776" spans="1:84" ht="12.75" customHeight="1" x14ac:dyDescent="0.2">
      <c r="A776" s="240"/>
      <c r="B776" s="228">
        <v>753</v>
      </c>
      <c r="C776" s="137"/>
      <c r="D776" s="65"/>
      <c r="E776" s="241" t="str">
        <f>IF(ISBLANK(D776), "", VLOOKUP(D776, Z!$A$2:$C$4127, 3, FALSE))</f>
        <v/>
      </c>
      <c r="F776" s="138"/>
      <c r="G776" s="120"/>
      <c r="H776" s="120"/>
      <c r="I776" s="120"/>
      <c r="J776" s="120"/>
      <c r="K776" s="139"/>
      <c r="L776" s="168"/>
      <c r="M776" s="139"/>
      <c r="N776" s="139"/>
      <c r="O776" s="242">
        <f t="shared" si="262"/>
        <v>0</v>
      </c>
      <c r="P776" s="139"/>
      <c r="Q776" s="242">
        <f t="shared" si="267"/>
        <v>0</v>
      </c>
      <c r="R776" s="242" t="str">
        <f t="shared" si="268"/>
        <v>-</v>
      </c>
      <c r="S776" s="140"/>
      <c r="T776" s="141"/>
      <c r="U776" s="120"/>
      <c r="V776" s="139"/>
      <c r="W776" s="166"/>
      <c r="X776" s="243">
        <f t="shared" si="269"/>
        <v>0</v>
      </c>
      <c r="Y776" s="140"/>
      <c r="Z776" s="141"/>
      <c r="AA776" s="139"/>
      <c r="AB776" s="120"/>
      <c r="AC776" s="139"/>
      <c r="AD776" s="166"/>
      <c r="AE776" s="243">
        <f t="shared" si="270"/>
        <v>0</v>
      </c>
      <c r="AF776" s="142"/>
      <c r="AG776" s="137"/>
      <c r="AH776" s="65"/>
      <c r="AI776" s="241" t="str">
        <f>IF(ISBLANK(AH776), "", VLOOKUP(AH776, Z!$A$2:$C$4127, 3, FALSE))</f>
        <v/>
      </c>
      <c r="AJ776" s="143"/>
      <c r="AK776" s="244">
        <f t="shared" si="271"/>
        <v>0</v>
      </c>
      <c r="AL776" s="232"/>
      <c r="AM776" s="242">
        <f t="shared" si="272"/>
        <v>0</v>
      </c>
      <c r="AN776" s="228">
        <f>15</f>
        <v>15</v>
      </c>
      <c r="AO776" s="228">
        <v>0.75</v>
      </c>
      <c r="AP776" s="242" t="str">
        <f t="shared" si="273"/>
        <v>-</v>
      </c>
      <c r="AQ776" s="242" t="str">
        <f t="shared" si="274"/>
        <v>-</v>
      </c>
      <c r="AR776" s="245" t="str" cm="1">
        <f t="array" ref="AR776">IF($AM$20="A",
IFERROR(INDEX($BZ$33:$CC$35, $BQ776,), "-"),
IFERROR(INDEX(($BZ$26:$CC$28,$BZ$29:$CC$31), $BQ776, , $BR776), "-"))</f>
        <v>-</v>
      </c>
      <c r="AS776" s="245"/>
      <c r="AT776" s="245"/>
      <c r="AU776" s="245"/>
      <c r="AV776" s="246" t="str" cm="1">
        <f t="array" ref="AV776">IF($AM$20="A",
IFERROR(INDEX($CE$33:$CE$35, $BQ776), "-"),
IFERROR(INDEX(($CE$26:$CE$28, $CE$29:$CE$31), $BQ776, , $BR776), "-"))</f>
        <v>-</v>
      </c>
      <c r="AW776" s="242" t="str">
        <f t="shared" si="275"/>
        <v>-</v>
      </c>
      <c r="AX776" s="242" t="str">
        <f t="shared" si="275"/>
        <v>-</v>
      </c>
      <c r="AY776" s="242" t="str">
        <f t="shared" si="275"/>
        <v>-</v>
      </c>
      <c r="AZ776" s="242" t="str">
        <f t="shared" si="275"/>
        <v>-</v>
      </c>
      <c r="BA776" s="242" t="str">
        <f t="shared" si="276"/>
        <v>-</v>
      </c>
      <c r="BB776" s="242" t="str">
        <f t="shared" si="276"/>
        <v>-</v>
      </c>
      <c r="BC776" s="242" t="str">
        <f t="shared" si="276"/>
        <v>-</v>
      </c>
      <c r="BD776" s="242" t="str">
        <f t="shared" si="276"/>
        <v>-</v>
      </c>
      <c r="BE776" s="242" t="str">
        <f t="shared" si="277"/>
        <v>-</v>
      </c>
      <c r="BF776" s="242" t="str">
        <f t="shared" si="277"/>
        <v>-</v>
      </c>
      <c r="BG776" s="242" t="str">
        <f t="shared" si="277"/>
        <v>-</v>
      </c>
      <c r="BH776" s="242" t="str">
        <f t="shared" si="277"/>
        <v>-</v>
      </c>
      <c r="BI776" s="242" t="str">
        <f t="shared" si="278"/>
        <v>-</v>
      </c>
      <c r="BJ776" s="242" t="str">
        <f t="shared" si="278"/>
        <v>-</v>
      </c>
      <c r="BK776" s="242" t="str">
        <f t="shared" si="278"/>
        <v>-</v>
      </c>
      <c r="BL776" s="242" t="str">
        <f t="shared" si="278"/>
        <v>-</v>
      </c>
      <c r="BM776" s="245" t="str" cm="1">
        <f t="array" ref="BM776">IFERROR(INDEX($CD$38:$CD$41, $BT776), "-")</f>
        <v>-</v>
      </c>
      <c r="BN776" s="242" t="str" cm="1">
        <f t="array" ref="BN776">IFERROR(INDEX($CD$38:$CD$41, $BS776), "-")</f>
        <v>-</v>
      </c>
      <c r="BO776" s="242">
        <f t="shared" si="279"/>
        <v>0</v>
      </c>
      <c r="BP776" s="242">
        <f t="shared" si="280"/>
        <v>0</v>
      </c>
      <c r="BQ776" s="247" t="str">
        <f t="shared" si="263"/>
        <v>-</v>
      </c>
      <c r="BR776" s="247" t="str">
        <f t="shared" si="264"/>
        <v>-</v>
      </c>
      <c r="BS776" s="247" t="str">
        <f t="shared" si="265"/>
        <v>-</v>
      </c>
      <c r="BT776" s="247" t="str">
        <f t="shared" si="266"/>
        <v>-</v>
      </c>
      <c r="BU776" s="247">
        <f t="shared" si="281"/>
        <v>0</v>
      </c>
      <c r="BV776" s="247" t="str">
        <f t="shared" si="282"/>
        <v>-</v>
      </c>
      <c r="BW776" s="232"/>
      <c r="CF776" s="232"/>
    </row>
    <row r="777" spans="1:84" ht="12.75" customHeight="1" x14ac:dyDescent="0.2">
      <c r="A777" s="240"/>
      <c r="B777" s="228">
        <v>754</v>
      </c>
      <c r="C777" s="137"/>
      <c r="D777" s="65"/>
      <c r="E777" s="241" t="str">
        <f>IF(ISBLANK(D777), "", VLOOKUP(D777, Z!$A$2:$C$4127, 3, FALSE))</f>
        <v/>
      </c>
      <c r="F777" s="138"/>
      <c r="G777" s="120"/>
      <c r="H777" s="120"/>
      <c r="I777" s="120"/>
      <c r="J777" s="120"/>
      <c r="K777" s="139"/>
      <c r="L777" s="168"/>
      <c r="M777" s="139"/>
      <c r="N777" s="139"/>
      <c r="O777" s="242">
        <f t="shared" si="262"/>
        <v>0</v>
      </c>
      <c r="P777" s="139"/>
      <c r="Q777" s="242">
        <f t="shared" si="267"/>
        <v>0</v>
      </c>
      <c r="R777" s="242" t="str">
        <f t="shared" si="268"/>
        <v>-</v>
      </c>
      <c r="S777" s="140"/>
      <c r="T777" s="141"/>
      <c r="U777" s="120"/>
      <c r="V777" s="139"/>
      <c r="W777" s="166"/>
      <c r="X777" s="243">
        <f t="shared" si="269"/>
        <v>0</v>
      </c>
      <c r="Y777" s="140"/>
      <c r="Z777" s="141"/>
      <c r="AA777" s="139"/>
      <c r="AB777" s="120"/>
      <c r="AC777" s="139"/>
      <c r="AD777" s="166"/>
      <c r="AE777" s="243">
        <f t="shared" si="270"/>
        <v>0</v>
      </c>
      <c r="AF777" s="142"/>
      <c r="AG777" s="137"/>
      <c r="AH777" s="65"/>
      <c r="AI777" s="241" t="str">
        <f>IF(ISBLANK(AH777), "", VLOOKUP(AH777, Z!$A$2:$C$4127, 3, FALSE))</f>
        <v/>
      </c>
      <c r="AJ777" s="143"/>
      <c r="AK777" s="244">
        <f t="shared" si="271"/>
        <v>0</v>
      </c>
      <c r="AL777" s="232"/>
      <c r="AM777" s="242">
        <f t="shared" si="272"/>
        <v>0</v>
      </c>
      <c r="AN777" s="228">
        <f>15</f>
        <v>15</v>
      </c>
      <c r="AO777" s="228">
        <v>0.75</v>
      </c>
      <c r="AP777" s="242" t="str">
        <f t="shared" si="273"/>
        <v>-</v>
      </c>
      <c r="AQ777" s="242" t="str">
        <f t="shared" si="274"/>
        <v>-</v>
      </c>
      <c r="AR777" s="245" t="str" cm="1">
        <f t="array" ref="AR777">IF($AM$20="A",
IFERROR(INDEX($BZ$33:$CC$35, $BQ777,), "-"),
IFERROR(INDEX(($BZ$26:$CC$28,$BZ$29:$CC$31), $BQ777, , $BR777), "-"))</f>
        <v>-</v>
      </c>
      <c r="AS777" s="245"/>
      <c r="AT777" s="245"/>
      <c r="AU777" s="245"/>
      <c r="AV777" s="246" t="str" cm="1">
        <f t="array" ref="AV777">IF($AM$20="A",
IFERROR(INDEX($CE$33:$CE$35, $BQ777), "-"),
IFERROR(INDEX(($CE$26:$CE$28, $CE$29:$CE$31), $BQ777, , $BR777), "-"))</f>
        <v>-</v>
      </c>
      <c r="AW777" s="242" t="str">
        <f t="shared" si="275"/>
        <v>-</v>
      </c>
      <c r="AX777" s="242" t="str">
        <f t="shared" si="275"/>
        <v>-</v>
      </c>
      <c r="AY777" s="242" t="str">
        <f t="shared" si="275"/>
        <v>-</v>
      </c>
      <c r="AZ777" s="242" t="str">
        <f t="shared" si="275"/>
        <v>-</v>
      </c>
      <c r="BA777" s="242" t="str">
        <f t="shared" si="276"/>
        <v>-</v>
      </c>
      <c r="BB777" s="242" t="str">
        <f t="shared" si="276"/>
        <v>-</v>
      </c>
      <c r="BC777" s="242" t="str">
        <f t="shared" si="276"/>
        <v>-</v>
      </c>
      <c r="BD777" s="242" t="str">
        <f t="shared" si="276"/>
        <v>-</v>
      </c>
      <c r="BE777" s="242" t="str">
        <f t="shared" si="277"/>
        <v>-</v>
      </c>
      <c r="BF777" s="242" t="str">
        <f t="shared" si="277"/>
        <v>-</v>
      </c>
      <c r="BG777" s="242" t="str">
        <f t="shared" si="277"/>
        <v>-</v>
      </c>
      <c r="BH777" s="242" t="str">
        <f t="shared" si="277"/>
        <v>-</v>
      </c>
      <c r="BI777" s="242" t="str">
        <f t="shared" si="278"/>
        <v>-</v>
      </c>
      <c r="BJ777" s="242" t="str">
        <f t="shared" si="278"/>
        <v>-</v>
      </c>
      <c r="BK777" s="242" t="str">
        <f t="shared" si="278"/>
        <v>-</v>
      </c>
      <c r="BL777" s="242" t="str">
        <f t="shared" si="278"/>
        <v>-</v>
      </c>
      <c r="BM777" s="245" t="str" cm="1">
        <f t="array" ref="BM777">IFERROR(INDEX($CD$38:$CD$41, $BT777), "-")</f>
        <v>-</v>
      </c>
      <c r="BN777" s="242" t="str" cm="1">
        <f t="array" ref="BN777">IFERROR(INDEX($CD$38:$CD$41, $BS777), "-")</f>
        <v>-</v>
      </c>
      <c r="BO777" s="242">
        <f t="shared" si="279"/>
        <v>0</v>
      </c>
      <c r="BP777" s="242">
        <f t="shared" si="280"/>
        <v>0</v>
      </c>
      <c r="BQ777" s="247" t="str">
        <f t="shared" si="263"/>
        <v>-</v>
      </c>
      <c r="BR777" s="247" t="str">
        <f t="shared" si="264"/>
        <v>-</v>
      </c>
      <c r="BS777" s="247" t="str">
        <f t="shared" si="265"/>
        <v>-</v>
      </c>
      <c r="BT777" s="247" t="str">
        <f t="shared" si="266"/>
        <v>-</v>
      </c>
      <c r="BU777" s="247">
        <f t="shared" si="281"/>
        <v>0</v>
      </c>
      <c r="BV777" s="247" t="str">
        <f t="shared" si="282"/>
        <v>-</v>
      </c>
      <c r="BW777" s="232"/>
      <c r="CF777" s="232"/>
    </row>
    <row r="778" spans="1:84" ht="12.75" customHeight="1" x14ac:dyDescent="0.2">
      <c r="A778" s="240"/>
      <c r="B778" s="228">
        <v>755</v>
      </c>
      <c r="C778" s="137"/>
      <c r="D778" s="65"/>
      <c r="E778" s="241" t="str">
        <f>IF(ISBLANK(D778), "", VLOOKUP(D778, Z!$A$2:$C$4127, 3, FALSE))</f>
        <v/>
      </c>
      <c r="F778" s="138"/>
      <c r="G778" s="120"/>
      <c r="H778" s="120"/>
      <c r="I778" s="120"/>
      <c r="J778" s="120"/>
      <c r="K778" s="139"/>
      <c r="L778" s="168"/>
      <c r="M778" s="139"/>
      <c r="N778" s="139"/>
      <c r="O778" s="242">
        <f t="shared" si="262"/>
        <v>0</v>
      </c>
      <c r="P778" s="139"/>
      <c r="Q778" s="242">
        <f t="shared" si="267"/>
        <v>0</v>
      </c>
      <c r="R778" s="242" t="str">
        <f t="shared" si="268"/>
        <v>-</v>
      </c>
      <c r="S778" s="140"/>
      <c r="T778" s="141"/>
      <c r="U778" s="120"/>
      <c r="V778" s="139"/>
      <c r="W778" s="166"/>
      <c r="X778" s="243">
        <f t="shared" si="269"/>
        <v>0</v>
      </c>
      <c r="Y778" s="140"/>
      <c r="Z778" s="141"/>
      <c r="AA778" s="139"/>
      <c r="AB778" s="120"/>
      <c r="AC778" s="139"/>
      <c r="AD778" s="166"/>
      <c r="AE778" s="243">
        <f t="shared" si="270"/>
        <v>0</v>
      </c>
      <c r="AF778" s="142"/>
      <c r="AG778" s="137"/>
      <c r="AH778" s="65"/>
      <c r="AI778" s="241" t="str">
        <f>IF(ISBLANK(AH778), "", VLOOKUP(AH778, Z!$A$2:$C$4127, 3, FALSE))</f>
        <v/>
      </c>
      <c r="AJ778" s="143"/>
      <c r="AK778" s="244">
        <f t="shared" si="271"/>
        <v>0</v>
      </c>
      <c r="AL778" s="232"/>
      <c r="AM778" s="242">
        <f t="shared" si="272"/>
        <v>0</v>
      </c>
      <c r="AN778" s="228">
        <f>15</f>
        <v>15</v>
      </c>
      <c r="AO778" s="228">
        <v>0.75</v>
      </c>
      <c r="AP778" s="242" t="str">
        <f t="shared" si="273"/>
        <v>-</v>
      </c>
      <c r="AQ778" s="242" t="str">
        <f t="shared" si="274"/>
        <v>-</v>
      </c>
      <c r="AR778" s="245" t="str" cm="1">
        <f t="array" ref="AR778">IF($AM$20="A",
IFERROR(INDEX($BZ$33:$CC$35, $BQ778,), "-"),
IFERROR(INDEX(($BZ$26:$CC$28,$BZ$29:$CC$31), $BQ778, , $BR778), "-"))</f>
        <v>-</v>
      </c>
      <c r="AS778" s="245"/>
      <c r="AT778" s="245"/>
      <c r="AU778" s="245"/>
      <c r="AV778" s="246" t="str" cm="1">
        <f t="array" ref="AV778">IF($AM$20="A",
IFERROR(INDEX($CE$33:$CE$35, $BQ778), "-"),
IFERROR(INDEX(($CE$26:$CE$28, $CE$29:$CE$31), $BQ778, , $BR778), "-"))</f>
        <v>-</v>
      </c>
      <c r="AW778" s="242" t="str">
        <f t="shared" si="275"/>
        <v>-</v>
      </c>
      <c r="AX778" s="242" t="str">
        <f t="shared" si="275"/>
        <v>-</v>
      </c>
      <c r="AY778" s="242" t="str">
        <f t="shared" si="275"/>
        <v>-</v>
      </c>
      <c r="AZ778" s="242" t="str">
        <f t="shared" si="275"/>
        <v>-</v>
      </c>
      <c r="BA778" s="242" t="str">
        <f t="shared" si="276"/>
        <v>-</v>
      </c>
      <c r="BB778" s="242" t="str">
        <f t="shared" si="276"/>
        <v>-</v>
      </c>
      <c r="BC778" s="242" t="str">
        <f t="shared" si="276"/>
        <v>-</v>
      </c>
      <c r="BD778" s="242" t="str">
        <f t="shared" si="276"/>
        <v>-</v>
      </c>
      <c r="BE778" s="242" t="str">
        <f t="shared" si="277"/>
        <v>-</v>
      </c>
      <c r="BF778" s="242" t="str">
        <f t="shared" si="277"/>
        <v>-</v>
      </c>
      <c r="BG778" s="242" t="str">
        <f t="shared" si="277"/>
        <v>-</v>
      </c>
      <c r="BH778" s="242" t="str">
        <f t="shared" si="277"/>
        <v>-</v>
      </c>
      <c r="BI778" s="242" t="str">
        <f t="shared" si="278"/>
        <v>-</v>
      </c>
      <c r="BJ778" s="242" t="str">
        <f t="shared" si="278"/>
        <v>-</v>
      </c>
      <c r="BK778" s="242" t="str">
        <f t="shared" si="278"/>
        <v>-</v>
      </c>
      <c r="BL778" s="242" t="str">
        <f t="shared" si="278"/>
        <v>-</v>
      </c>
      <c r="BM778" s="245" t="str" cm="1">
        <f t="array" ref="BM778">IFERROR(INDEX($CD$38:$CD$41, $BT778), "-")</f>
        <v>-</v>
      </c>
      <c r="BN778" s="242" t="str" cm="1">
        <f t="array" ref="BN778">IFERROR(INDEX($CD$38:$CD$41, $BS778), "-")</f>
        <v>-</v>
      </c>
      <c r="BO778" s="242">
        <f t="shared" si="279"/>
        <v>0</v>
      </c>
      <c r="BP778" s="242">
        <f t="shared" si="280"/>
        <v>0</v>
      </c>
      <c r="BQ778" s="247" t="str">
        <f t="shared" si="263"/>
        <v>-</v>
      </c>
      <c r="BR778" s="247" t="str">
        <f t="shared" si="264"/>
        <v>-</v>
      </c>
      <c r="BS778" s="247" t="str">
        <f t="shared" si="265"/>
        <v>-</v>
      </c>
      <c r="BT778" s="247" t="str">
        <f t="shared" si="266"/>
        <v>-</v>
      </c>
      <c r="BU778" s="247">
        <f t="shared" si="281"/>
        <v>0</v>
      </c>
      <c r="BV778" s="247" t="str">
        <f t="shared" si="282"/>
        <v>-</v>
      </c>
      <c r="BW778" s="232"/>
      <c r="CF778" s="232"/>
    </row>
    <row r="779" spans="1:84" ht="12.75" customHeight="1" x14ac:dyDescent="0.2">
      <c r="A779" s="240"/>
      <c r="B779" s="228">
        <v>756</v>
      </c>
      <c r="C779" s="137"/>
      <c r="D779" s="65"/>
      <c r="E779" s="241" t="str">
        <f>IF(ISBLANK(D779), "", VLOOKUP(D779, Z!$A$2:$C$4127, 3, FALSE))</f>
        <v/>
      </c>
      <c r="F779" s="138"/>
      <c r="G779" s="120"/>
      <c r="H779" s="120"/>
      <c r="I779" s="120"/>
      <c r="J779" s="120"/>
      <c r="K779" s="139"/>
      <c r="L779" s="168"/>
      <c r="M779" s="139"/>
      <c r="N779" s="139"/>
      <c r="O779" s="242">
        <f t="shared" si="262"/>
        <v>0</v>
      </c>
      <c r="P779" s="139"/>
      <c r="Q779" s="242">
        <f t="shared" si="267"/>
        <v>0</v>
      </c>
      <c r="R779" s="242" t="str">
        <f t="shared" si="268"/>
        <v>-</v>
      </c>
      <c r="S779" s="140"/>
      <c r="T779" s="141"/>
      <c r="U779" s="120"/>
      <c r="V779" s="139"/>
      <c r="W779" s="166"/>
      <c r="X779" s="243">
        <f t="shared" si="269"/>
        <v>0</v>
      </c>
      <c r="Y779" s="140"/>
      <c r="Z779" s="141"/>
      <c r="AA779" s="139"/>
      <c r="AB779" s="120"/>
      <c r="AC779" s="139"/>
      <c r="AD779" s="166"/>
      <c r="AE779" s="243">
        <f t="shared" si="270"/>
        <v>0</v>
      </c>
      <c r="AF779" s="142"/>
      <c r="AG779" s="137"/>
      <c r="AH779" s="65"/>
      <c r="AI779" s="241" t="str">
        <f>IF(ISBLANK(AH779), "", VLOOKUP(AH779, Z!$A$2:$C$4127, 3, FALSE))</f>
        <v/>
      </c>
      <c r="AJ779" s="143"/>
      <c r="AK779" s="244">
        <f t="shared" si="271"/>
        <v>0</v>
      </c>
      <c r="AL779" s="232"/>
      <c r="AM779" s="242">
        <f t="shared" si="272"/>
        <v>0</v>
      </c>
      <c r="AN779" s="228">
        <f>15</f>
        <v>15</v>
      </c>
      <c r="AO779" s="228">
        <v>0.75</v>
      </c>
      <c r="AP779" s="242" t="str">
        <f t="shared" si="273"/>
        <v>-</v>
      </c>
      <c r="AQ779" s="242" t="str">
        <f t="shared" si="274"/>
        <v>-</v>
      </c>
      <c r="AR779" s="245" t="str" cm="1">
        <f t="array" ref="AR779">IF($AM$20="A",
IFERROR(INDEX($BZ$33:$CC$35, $BQ779,), "-"),
IFERROR(INDEX(($BZ$26:$CC$28,$BZ$29:$CC$31), $BQ779, , $BR779), "-"))</f>
        <v>-</v>
      </c>
      <c r="AS779" s="245"/>
      <c r="AT779" s="245"/>
      <c r="AU779" s="245"/>
      <c r="AV779" s="246" t="str" cm="1">
        <f t="array" ref="AV779">IF($AM$20="A",
IFERROR(INDEX($CE$33:$CE$35, $BQ779), "-"),
IFERROR(INDEX(($CE$26:$CE$28, $CE$29:$CE$31), $BQ779, , $BR779), "-"))</f>
        <v>-</v>
      </c>
      <c r="AW779" s="242" t="str">
        <f t="shared" si="275"/>
        <v>-</v>
      </c>
      <c r="AX779" s="242" t="str">
        <f t="shared" si="275"/>
        <v>-</v>
      </c>
      <c r="AY779" s="242" t="str">
        <f t="shared" si="275"/>
        <v>-</v>
      </c>
      <c r="AZ779" s="242" t="str">
        <f t="shared" si="275"/>
        <v>-</v>
      </c>
      <c r="BA779" s="242" t="str">
        <f t="shared" si="276"/>
        <v>-</v>
      </c>
      <c r="BB779" s="242" t="str">
        <f t="shared" si="276"/>
        <v>-</v>
      </c>
      <c r="BC779" s="242" t="str">
        <f t="shared" si="276"/>
        <v>-</v>
      </c>
      <c r="BD779" s="242" t="str">
        <f t="shared" si="276"/>
        <v>-</v>
      </c>
      <c r="BE779" s="242" t="str">
        <f t="shared" si="277"/>
        <v>-</v>
      </c>
      <c r="BF779" s="242" t="str">
        <f t="shared" si="277"/>
        <v>-</v>
      </c>
      <c r="BG779" s="242" t="str">
        <f t="shared" si="277"/>
        <v>-</v>
      </c>
      <c r="BH779" s="242" t="str">
        <f t="shared" si="277"/>
        <v>-</v>
      </c>
      <c r="BI779" s="242" t="str">
        <f t="shared" si="278"/>
        <v>-</v>
      </c>
      <c r="BJ779" s="242" t="str">
        <f t="shared" si="278"/>
        <v>-</v>
      </c>
      <c r="BK779" s="242" t="str">
        <f t="shared" si="278"/>
        <v>-</v>
      </c>
      <c r="BL779" s="242" t="str">
        <f t="shared" si="278"/>
        <v>-</v>
      </c>
      <c r="BM779" s="245" t="str" cm="1">
        <f t="array" ref="BM779">IFERROR(INDEX($CD$38:$CD$41, $BT779), "-")</f>
        <v>-</v>
      </c>
      <c r="BN779" s="242" t="str" cm="1">
        <f t="array" ref="BN779">IFERROR(INDEX($CD$38:$CD$41, $BS779), "-")</f>
        <v>-</v>
      </c>
      <c r="BO779" s="242">
        <f t="shared" si="279"/>
        <v>0</v>
      </c>
      <c r="BP779" s="242">
        <f t="shared" si="280"/>
        <v>0</v>
      </c>
      <c r="BQ779" s="247" t="str">
        <f t="shared" si="263"/>
        <v>-</v>
      </c>
      <c r="BR779" s="247" t="str">
        <f t="shared" si="264"/>
        <v>-</v>
      </c>
      <c r="BS779" s="247" t="str">
        <f t="shared" si="265"/>
        <v>-</v>
      </c>
      <c r="BT779" s="247" t="str">
        <f t="shared" si="266"/>
        <v>-</v>
      </c>
      <c r="BU779" s="247">
        <f t="shared" si="281"/>
        <v>0</v>
      </c>
      <c r="BV779" s="247" t="str">
        <f t="shared" si="282"/>
        <v>-</v>
      </c>
      <c r="BW779" s="232"/>
      <c r="CF779" s="232"/>
    </row>
    <row r="780" spans="1:84" ht="12.75" customHeight="1" x14ac:dyDescent="0.2">
      <c r="A780" s="240"/>
      <c r="B780" s="228">
        <v>757</v>
      </c>
      <c r="C780" s="137"/>
      <c r="D780" s="65"/>
      <c r="E780" s="241" t="str">
        <f>IF(ISBLANK(D780), "", VLOOKUP(D780, Z!$A$2:$C$4127, 3, FALSE))</f>
        <v/>
      </c>
      <c r="F780" s="138"/>
      <c r="G780" s="120"/>
      <c r="H780" s="120"/>
      <c r="I780" s="120"/>
      <c r="J780" s="120"/>
      <c r="K780" s="139"/>
      <c r="L780" s="168"/>
      <c r="M780" s="139"/>
      <c r="N780" s="139"/>
      <c r="O780" s="242">
        <f t="shared" si="262"/>
        <v>0</v>
      </c>
      <c r="P780" s="139"/>
      <c r="Q780" s="242">
        <f t="shared" si="267"/>
        <v>0</v>
      </c>
      <c r="R780" s="242" t="str">
        <f t="shared" si="268"/>
        <v>-</v>
      </c>
      <c r="S780" s="140"/>
      <c r="T780" s="141"/>
      <c r="U780" s="120"/>
      <c r="V780" s="139"/>
      <c r="W780" s="166"/>
      <c r="X780" s="243">
        <f t="shared" si="269"/>
        <v>0</v>
      </c>
      <c r="Y780" s="140"/>
      <c r="Z780" s="141"/>
      <c r="AA780" s="139"/>
      <c r="AB780" s="120"/>
      <c r="AC780" s="139"/>
      <c r="AD780" s="166"/>
      <c r="AE780" s="243">
        <f t="shared" si="270"/>
        <v>0</v>
      </c>
      <c r="AF780" s="142"/>
      <c r="AG780" s="137"/>
      <c r="AH780" s="65"/>
      <c r="AI780" s="241" t="str">
        <f>IF(ISBLANK(AH780), "", VLOOKUP(AH780, Z!$A$2:$C$4127, 3, FALSE))</f>
        <v/>
      </c>
      <c r="AJ780" s="143"/>
      <c r="AK780" s="244">
        <f t="shared" si="271"/>
        <v>0</v>
      </c>
      <c r="AL780" s="232"/>
      <c r="AM780" s="242">
        <f t="shared" si="272"/>
        <v>0</v>
      </c>
      <c r="AN780" s="228">
        <f>15</f>
        <v>15</v>
      </c>
      <c r="AO780" s="228">
        <v>0.75</v>
      </c>
      <c r="AP780" s="242" t="str">
        <f t="shared" si="273"/>
        <v>-</v>
      </c>
      <c r="AQ780" s="242" t="str">
        <f t="shared" si="274"/>
        <v>-</v>
      </c>
      <c r="AR780" s="245" t="str" cm="1">
        <f t="array" ref="AR780">IF($AM$20="A",
IFERROR(INDEX($BZ$33:$CC$35, $BQ780,), "-"),
IFERROR(INDEX(($BZ$26:$CC$28,$BZ$29:$CC$31), $BQ780, , $BR780), "-"))</f>
        <v>-</v>
      </c>
      <c r="AS780" s="245"/>
      <c r="AT780" s="245"/>
      <c r="AU780" s="245"/>
      <c r="AV780" s="246" t="str" cm="1">
        <f t="array" ref="AV780">IF($AM$20="A",
IFERROR(INDEX($CE$33:$CE$35, $BQ780), "-"),
IFERROR(INDEX(($CE$26:$CE$28, $CE$29:$CE$31), $BQ780, , $BR780), "-"))</f>
        <v>-</v>
      </c>
      <c r="AW780" s="242" t="str">
        <f t="shared" si="275"/>
        <v>-</v>
      </c>
      <c r="AX780" s="242" t="str">
        <f t="shared" si="275"/>
        <v>-</v>
      </c>
      <c r="AY780" s="242" t="str">
        <f t="shared" si="275"/>
        <v>-</v>
      </c>
      <c r="AZ780" s="242" t="str">
        <f t="shared" si="275"/>
        <v>-</v>
      </c>
      <c r="BA780" s="242" t="str">
        <f t="shared" si="276"/>
        <v>-</v>
      </c>
      <c r="BB780" s="242" t="str">
        <f t="shared" si="276"/>
        <v>-</v>
      </c>
      <c r="BC780" s="242" t="str">
        <f t="shared" si="276"/>
        <v>-</v>
      </c>
      <c r="BD780" s="242" t="str">
        <f t="shared" si="276"/>
        <v>-</v>
      </c>
      <c r="BE780" s="242" t="str">
        <f t="shared" si="277"/>
        <v>-</v>
      </c>
      <c r="BF780" s="242" t="str">
        <f t="shared" si="277"/>
        <v>-</v>
      </c>
      <c r="BG780" s="242" t="str">
        <f t="shared" si="277"/>
        <v>-</v>
      </c>
      <c r="BH780" s="242" t="str">
        <f t="shared" si="277"/>
        <v>-</v>
      </c>
      <c r="BI780" s="242" t="str">
        <f t="shared" si="278"/>
        <v>-</v>
      </c>
      <c r="BJ780" s="242" t="str">
        <f t="shared" si="278"/>
        <v>-</v>
      </c>
      <c r="BK780" s="242" t="str">
        <f t="shared" si="278"/>
        <v>-</v>
      </c>
      <c r="BL780" s="242" t="str">
        <f t="shared" si="278"/>
        <v>-</v>
      </c>
      <c r="BM780" s="245" t="str" cm="1">
        <f t="array" ref="BM780">IFERROR(INDEX($CD$38:$CD$41, $BT780), "-")</f>
        <v>-</v>
      </c>
      <c r="BN780" s="242" t="str" cm="1">
        <f t="array" ref="BN780">IFERROR(INDEX($CD$38:$CD$41, $BS780), "-")</f>
        <v>-</v>
      </c>
      <c r="BO780" s="242">
        <f t="shared" si="279"/>
        <v>0</v>
      </c>
      <c r="BP780" s="242">
        <f t="shared" si="280"/>
        <v>0</v>
      </c>
      <c r="BQ780" s="247" t="str">
        <f t="shared" si="263"/>
        <v>-</v>
      </c>
      <c r="BR780" s="247" t="str">
        <f t="shared" si="264"/>
        <v>-</v>
      </c>
      <c r="BS780" s="247" t="str">
        <f t="shared" si="265"/>
        <v>-</v>
      </c>
      <c r="BT780" s="247" t="str">
        <f t="shared" si="266"/>
        <v>-</v>
      </c>
      <c r="BU780" s="247">
        <f t="shared" si="281"/>
        <v>0</v>
      </c>
      <c r="BV780" s="247" t="str">
        <f t="shared" si="282"/>
        <v>-</v>
      </c>
      <c r="BW780" s="232"/>
      <c r="CF780" s="232"/>
    </row>
    <row r="781" spans="1:84" ht="12.75" customHeight="1" x14ac:dyDescent="0.2">
      <c r="A781" s="240"/>
      <c r="B781" s="228">
        <v>758</v>
      </c>
      <c r="C781" s="137"/>
      <c r="D781" s="65"/>
      <c r="E781" s="241" t="str">
        <f>IF(ISBLANK(D781), "", VLOOKUP(D781, Z!$A$2:$C$4127, 3, FALSE))</f>
        <v/>
      </c>
      <c r="F781" s="138"/>
      <c r="G781" s="120"/>
      <c r="H781" s="120"/>
      <c r="I781" s="120"/>
      <c r="J781" s="120"/>
      <c r="K781" s="139"/>
      <c r="L781" s="168"/>
      <c r="M781" s="139"/>
      <c r="N781" s="139"/>
      <c r="O781" s="242">
        <f t="shared" si="262"/>
        <v>0</v>
      </c>
      <c r="P781" s="139"/>
      <c r="Q781" s="242">
        <f t="shared" si="267"/>
        <v>0</v>
      </c>
      <c r="R781" s="242" t="str">
        <f t="shared" si="268"/>
        <v>-</v>
      </c>
      <c r="S781" s="140"/>
      <c r="T781" s="141"/>
      <c r="U781" s="120"/>
      <c r="V781" s="139"/>
      <c r="W781" s="166"/>
      <c r="X781" s="243">
        <f t="shared" si="269"/>
        <v>0</v>
      </c>
      <c r="Y781" s="140"/>
      <c r="Z781" s="141"/>
      <c r="AA781" s="139"/>
      <c r="AB781" s="120"/>
      <c r="AC781" s="139"/>
      <c r="AD781" s="166"/>
      <c r="AE781" s="243">
        <f t="shared" si="270"/>
        <v>0</v>
      </c>
      <c r="AF781" s="142"/>
      <c r="AG781" s="137"/>
      <c r="AH781" s="65"/>
      <c r="AI781" s="241" t="str">
        <f>IF(ISBLANK(AH781), "", VLOOKUP(AH781, Z!$A$2:$C$4127, 3, FALSE))</f>
        <v/>
      </c>
      <c r="AJ781" s="143"/>
      <c r="AK781" s="244">
        <f t="shared" si="271"/>
        <v>0</v>
      </c>
      <c r="AL781" s="232"/>
      <c r="AM781" s="242">
        <f t="shared" si="272"/>
        <v>0</v>
      </c>
      <c r="AN781" s="228">
        <f>15</f>
        <v>15</v>
      </c>
      <c r="AO781" s="228">
        <v>0.75</v>
      </c>
      <c r="AP781" s="242" t="str">
        <f t="shared" si="273"/>
        <v>-</v>
      </c>
      <c r="AQ781" s="242" t="str">
        <f t="shared" si="274"/>
        <v>-</v>
      </c>
      <c r="AR781" s="245" t="str" cm="1">
        <f t="array" ref="AR781">IF($AM$20="A",
IFERROR(INDEX($BZ$33:$CC$35, $BQ781,), "-"),
IFERROR(INDEX(($BZ$26:$CC$28,$BZ$29:$CC$31), $BQ781, , $BR781), "-"))</f>
        <v>-</v>
      </c>
      <c r="AS781" s="245"/>
      <c r="AT781" s="245"/>
      <c r="AU781" s="245"/>
      <c r="AV781" s="246" t="str" cm="1">
        <f t="array" ref="AV781">IF($AM$20="A",
IFERROR(INDEX($CE$33:$CE$35, $BQ781), "-"),
IFERROR(INDEX(($CE$26:$CE$28, $CE$29:$CE$31), $BQ781, , $BR781), "-"))</f>
        <v>-</v>
      </c>
      <c r="AW781" s="242" t="str">
        <f t="shared" si="275"/>
        <v>-</v>
      </c>
      <c r="AX781" s="242" t="str">
        <f t="shared" si="275"/>
        <v>-</v>
      </c>
      <c r="AY781" s="242" t="str">
        <f t="shared" si="275"/>
        <v>-</v>
      </c>
      <c r="AZ781" s="242" t="str">
        <f t="shared" si="275"/>
        <v>-</v>
      </c>
      <c r="BA781" s="242" t="str">
        <f t="shared" si="276"/>
        <v>-</v>
      </c>
      <c r="BB781" s="242" t="str">
        <f t="shared" si="276"/>
        <v>-</v>
      </c>
      <c r="BC781" s="242" t="str">
        <f t="shared" si="276"/>
        <v>-</v>
      </c>
      <c r="BD781" s="242" t="str">
        <f t="shared" si="276"/>
        <v>-</v>
      </c>
      <c r="BE781" s="242" t="str">
        <f t="shared" si="277"/>
        <v>-</v>
      </c>
      <c r="BF781" s="242" t="str">
        <f t="shared" si="277"/>
        <v>-</v>
      </c>
      <c r="BG781" s="242" t="str">
        <f t="shared" si="277"/>
        <v>-</v>
      </c>
      <c r="BH781" s="242" t="str">
        <f t="shared" si="277"/>
        <v>-</v>
      </c>
      <c r="BI781" s="242" t="str">
        <f t="shared" si="278"/>
        <v>-</v>
      </c>
      <c r="BJ781" s="242" t="str">
        <f t="shared" si="278"/>
        <v>-</v>
      </c>
      <c r="BK781" s="242" t="str">
        <f t="shared" si="278"/>
        <v>-</v>
      </c>
      <c r="BL781" s="242" t="str">
        <f t="shared" si="278"/>
        <v>-</v>
      </c>
      <c r="BM781" s="245" t="str" cm="1">
        <f t="array" ref="BM781">IFERROR(INDEX($CD$38:$CD$41, $BT781), "-")</f>
        <v>-</v>
      </c>
      <c r="BN781" s="242" t="str" cm="1">
        <f t="array" ref="BN781">IFERROR(INDEX($CD$38:$CD$41, $BS781), "-")</f>
        <v>-</v>
      </c>
      <c r="BO781" s="242">
        <f t="shared" si="279"/>
        <v>0</v>
      </c>
      <c r="BP781" s="242">
        <f t="shared" si="280"/>
        <v>0</v>
      </c>
      <c r="BQ781" s="247" t="str">
        <f t="shared" si="263"/>
        <v>-</v>
      </c>
      <c r="BR781" s="247" t="str">
        <f t="shared" si="264"/>
        <v>-</v>
      </c>
      <c r="BS781" s="247" t="str">
        <f t="shared" si="265"/>
        <v>-</v>
      </c>
      <c r="BT781" s="247" t="str">
        <f t="shared" si="266"/>
        <v>-</v>
      </c>
      <c r="BU781" s="247">
        <f t="shared" si="281"/>
        <v>0</v>
      </c>
      <c r="BV781" s="247" t="str">
        <f t="shared" si="282"/>
        <v>-</v>
      </c>
      <c r="BW781" s="232"/>
      <c r="CF781" s="232"/>
    </row>
    <row r="782" spans="1:84" ht="12.75" customHeight="1" x14ac:dyDescent="0.2">
      <c r="A782" s="240"/>
      <c r="B782" s="228">
        <v>759</v>
      </c>
      <c r="C782" s="137"/>
      <c r="D782" s="65"/>
      <c r="E782" s="241" t="str">
        <f>IF(ISBLANK(D782), "", VLOOKUP(D782, Z!$A$2:$C$4127, 3, FALSE))</f>
        <v/>
      </c>
      <c r="F782" s="138"/>
      <c r="G782" s="120"/>
      <c r="H782" s="120"/>
      <c r="I782" s="120"/>
      <c r="J782" s="120"/>
      <c r="K782" s="139"/>
      <c r="L782" s="168"/>
      <c r="M782" s="139"/>
      <c r="N782" s="139"/>
      <c r="O782" s="242">
        <f t="shared" si="262"/>
        <v>0</v>
      </c>
      <c r="P782" s="139"/>
      <c r="Q782" s="242">
        <f t="shared" si="267"/>
        <v>0</v>
      </c>
      <c r="R782" s="242" t="str">
        <f t="shared" si="268"/>
        <v>-</v>
      </c>
      <c r="S782" s="140"/>
      <c r="T782" s="141"/>
      <c r="U782" s="120"/>
      <c r="V782" s="139"/>
      <c r="W782" s="166"/>
      <c r="X782" s="243">
        <f t="shared" si="269"/>
        <v>0</v>
      </c>
      <c r="Y782" s="140"/>
      <c r="Z782" s="141"/>
      <c r="AA782" s="139"/>
      <c r="AB782" s="120"/>
      <c r="AC782" s="139"/>
      <c r="AD782" s="166"/>
      <c r="AE782" s="243">
        <f t="shared" si="270"/>
        <v>0</v>
      </c>
      <c r="AF782" s="142"/>
      <c r="AG782" s="137"/>
      <c r="AH782" s="65"/>
      <c r="AI782" s="241" t="str">
        <f>IF(ISBLANK(AH782), "", VLOOKUP(AH782, Z!$A$2:$C$4127, 3, FALSE))</f>
        <v/>
      </c>
      <c r="AJ782" s="143"/>
      <c r="AK782" s="244">
        <f t="shared" si="271"/>
        <v>0</v>
      </c>
      <c r="AL782" s="232"/>
      <c r="AM782" s="242">
        <f t="shared" si="272"/>
        <v>0</v>
      </c>
      <c r="AN782" s="228">
        <f>15</f>
        <v>15</v>
      </c>
      <c r="AO782" s="228">
        <v>0.75</v>
      </c>
      <c r="AP782" s="242" t="str">
        <f t="shared" si="273"/>
        <v>-</v>
      </c>
      <c r="AQ782" s="242" t="str">
        <f t="shared" si="274"/>
        <v>-</v>
      </c>
      <c r="AR782" s="245" t="str" cm="1">
        <f t="array" ref="AR782">IF($AM$20="A",
IFERROR(INDEX($BZ$33:$CC$35, $BQ782,), "-"),
IFERROR(INDEX(($BZ$26:$CC$28,$BZ$29:$CC$31), $BQ782, , $BR782), "-"))</f>
        <v>-</v>
      </c>
      <c r="AS782" s="245"/>
      <c r="AT782" s="245"/>
      <c r="AU782" s="245"/>
      <c r="AV782" s="246" t="str" cm="1">
        <f t="array" ref="AV782">IF($AM$20="A",
IFERROR(INDEX($CE$33:$CE$35, $BQ782), "-"),
IFERROR(INDEX(($CE$26:$CE$28, $CE$29:$CE$31), $BQ782, , $BR782), "-"))</f>
        <v>-</v>
      </c>
      <c r="AW782" s="242" t="str">
        <f t="shared" si="275"/>
        <v>-</v>
      </c>
      <c r="AX782" s="242" t="str">
        <f t="shared" si="275"/>
        <v>-</v>
      </c>
      <c r="AY782" s="242" t="str">
        <f t="shared" si="275"/>
        <v>-</v>
      </c>
      <c r="AZ782" s="242" t="str">
        <f t="shared" si="275"/>
        <v>-</v>
      </c>
      <c r="BA782" s="242" t="str">
        <f t="shared" si="276"/>
        <v>-</v>
      </c>
      <c r="BB782" s="242" t="str">
        <f t="shared" si="276"/>
        <v>-</v>
      </c>
      <c r="BC782" s="242" t="str">
        <f t="shared" si="276"/>
        <v>-</v>
      </c>
      <c r="BD782" s="242" t="str">
        <f t="shared" si="276"/>
        <v>-</v>
      </c>
      <c r="BE782" s="242" t="str">
        <f t="shared" si="277"/>
        <v>-</v>
      </c>
      <c r="BF782" s="242" t="str">
        <f t="shared" si="277"/>
        <v>-</v>
      </c>
      <c r="BG782" s="242" t="str">
        <f t="shared" si="277"/>
        <v>-</v>
      </c>
      <c r="BH782" s="242" t="str">
        <f t="shared" si="277"/>
        <v>-</v>
      </c>
      <c r="BI782" s="242" t="str">
        <f t="shared" si="278"/>
        <v>-</v>
      </c>
      <c r="BJ782" s="242" t="str">
        <f t="shared" si="278"/>
        <v>-</v>
      </c>
      <c r="BK782" s="242" t="str">
        <f t="shared" si="278"/>
        <v>-</v>
      </c>
      <c r="BL782" s="242" t="str">
        <f t="shared" si="278"/>
        <v>-</v>
      </c>
      <c r="BM782" s="245" t="str" cm="1">
        <f t="array" ref="BM782">IFERROR(INDEX($CD$38:$CD$41, $BT782), "-")</f>
        <v>-</v>
      </c>
      <c r="BN782" s="242" t="str" cm="1">
        <f t="array" ref="BN782">IFERROR(INDEX($CD$38:$CD$41, $BS782), "-")</f>
        <v>-</v>
      </c>
      <c r="BO782" s="242">
        <f t="shared" si="279"/>
        <v>0</v>
      </c>
      <c r="BP782" s="242">
        <f t="shared" si="280"/>
        <v>0</v>
      </c>
      <c r="BQ782" s="247" t="str">
        <f t="shared" si="263"/>
        <v>-</v>
      </c>
      <c r="BR782" s="247" t="str">
        <f t="shared" si="264"/>
        <v>-</v>
      </c>
      <c r="BS782" s="247" t="str">
        <f t="shared" si="265"/>
        <v>-</v>
      </c>
      <c r="BT782" s="247" t="str">
        <f t="shared" si="266"/>
        <v>-</v>
      </c>
      <c r="BU782" s="247">
        <f t="shared" si="281"/>
        <v>0</v>
      </c>
      <c r="BV782" s="247" t="str">
        <f t="shared" si="282"/>
        <v>-</v>
      </c>
      <c r="BW782" s="232"/>
      <c r="CF782" s="232"/>
    </row>
    <row r="783" spans="1:84" ht="12.75" customHeight="1" x14ac:dyDescent="0.2">
      <c r="A783" s="240"/>
      <c r="B783" s="228">
        <v>760</v>
      </c>
      <c r="C783" s="137"/>
      <c r="D783" s="65"/>
      <c r="E783" s="241" t="str">
        <f>IF(ISBLANK(D783), "", VLOOKUP(D783, Z!$A$2:$C$4127, 3, FALSE))</f>
        <v/>
      </c>
      <c r="F783" s="138"/>
      <c r="G783" s="120"/>
      <c r="H783" s="120"/>
      <c r="I783" s="120"/>
      <c r="J783" s="120"/>
      <c r="K783" s="139"/>
      <c r="L783" s="168"/>
      <c r="M783" s="139"/>
      <c r="N783" s="139"/>
      <c r="O783" s="242">
        <f t="shared" si="262"/>
        <v>0</v>
      </c>
      <c r="P783" s="139"/>
      <c r="Q783" s="242">
        <f t="shared" si="267"/>
        <v>0</v>
      </c>
      <c r="R783" s="242" t="str">
        <f t="shared" si="268"/>
        <v>-</v>
      </c>
      <c r="S783" s="140"/>
      <c r="T783" s="141"/>
      <c r="U783" s="120"/>
      <c r="V783" s="139"/>
      <c r="W783" s="166"/>
      <c r="X783" s="243">
        <f t="shared" si="269"/>
        <v>0</v>
      </c>
      <c r="Y783" s="140"/>
      <c r="Z783" s="141"/>
      <c r="AA783" s="139"/>
      <c r="AB783" s="120"/>
      <c r="AC783" s="139"/>
      <c r="AD783" s="166"/>
      <c r="AE783" s="243">
        <f t="shared" si="270"/>
        <v>0</v>
      </c>
      <c r="AF783" s="142"/>
      <c r="AG783" s="137"/>
      <c r="AH783" s="65"/>
      <c r="AI783" s="241" t="str">
        <f>IF(ISBLANK(AH783), "", VLOOKUP(AH783, Z!$A$2:$C$4127, 3, FALSE))</f>
        <v/>
      </c>
      <c r="AJ783" s="143"/>
      <c r="AK783" s="244">
        <f t="shared" si="271"/>
        <v>0</v>
      </c>
      <c r="AL783" s="232"/>
      <c r="AM783" s="242">
        <f t="shared" si="272"/>
        <v>0</v>
      </c>
      <c r="AN783" s="228">
        <f>15</f>
        <v>15</v>
      </c>
      <c r="AO783" s="228">
        <v>0.75</v>
      </c>
      <c r="AP783" s="242" t="str">
        <f t="shared" si="273"/>
        <v>-</v>
      </c>
      <c r="AQ783" s="242" t="str">
        <f t="shared" si="274"/>
        <v>-</v>
      </c>
      <c r="AR783" s="245" t="str" cm="1">
        <f t="array" ref="AR783">IF($AM$20="A",
IFERROR(INDEX($BZ$33:$CC$35, $BQ783,), "-"),
IFERROR(INDEX(($BZ$26:$CC$28,$BZ$29:$CC$31), $BQ783, , $BR783), "-"))</f>
        <v>-</v>
      </c>
      <c r="AS783" s="245"/>
      <c r="AT783" s="245"/>
      <c r="AU783" s="245"/>
      <c r="AV783" s="246" t="str" cm="1">
        <f t="array" ref="AV783">IF($AM$20="A",
IFERROR(INDEX($CE$33:$CE$35, $BQ783), "-"),
IFERROR(INDEX(($CE$26:$CE$28, $CE$29:$CE$31), $BQ783, , $BR783), "-"))</f>
        <v>-</v>
      </c>
      <c r="AW783" s="242" t="str">
        <f t="shared" si="275"/>
        <v>-</v>
      </c>
      <c r="AX783" s="242" t="str">
        <f t="shared" si="275"/>
        <v>-</v>
      </c>
      <c r="AY783" s="242" t="str">
        <f t="shared" si="275"/>
        <v>-</v>
      </c>
      <c r="AZ783" s="242" t="str">
        <f t="shared" si="275"/>
        <v>-</v>
      </c>
      <c r="BA783" s="242" t="str">
        <f t="shared" si="276"/>
        <v>-</v>
      </c>
      <c r="BB783" s="242" t="str">
        <f t="shared" si="276"/>
        <v>-</v>
      </c>
      <c r="BC783" s="242" t="str">
        <f t="shared" si="276"/>
        <v>-</v>
      </c>
      <c r="BD783" s="242" t="str">
        <f t="shared" si="276"/>
        <v>-</v>
      </c>
      <c r="BE783" s="242" t="str">
        <f t="shared" si="277"/>
        <v>-</v>
      </c>
      <c r="BF783" s="242" t="str">
        <f t="shared" si="277"/>
        <v>-</v>
      </c>
      <c r="BG783" s="242" t="str">
        <f t="shared" si="277"/>
        <v>-</v>
      </c>
      <c r="BH783" s="242" t="str">
        <f t="shared" si="277"/>
        <v>-</v>
      </c>
      <c r="BI783" s="242" t="str">
        <f t="shared" si="278"/>
        <v>-</v>
      </c>
      <c r="BJ783" s="242" t="str">
        <f t="shared" si="278"/>
        <v>-</v>
      </c>
      <c r="BK783" s="242" t="str">
        <f t="shared" si="278"/>
        <v>-</v>
      </c>
      <c r="BL783" s="242" t="str">
        <f t="shared" si="278"/>
        <v>-</v>
      </c>
      <c r="BM783" s="245" t="str" cm="1">
        <f t="array" ref="BM783">IFERROR(INDEX($CD$38:$CD$41, $BT783), "-")</f>
        <v>-</v>
      </c>
      <c r="BN783" s="242" t="str" cm="1">
        <f t="array" ref="BN783">IFERROR(INDEX($CD$38:$CD$41, $BS783), "-")</f>
        <v>-</v>
      </c>
      <c r="BO783" s="242">
        <f t="shared" si="279"/>
        <v>0</v>
      </c>
      <c r="BP783" s="242">
        <f t="shared" si="280"/>
        <v>0</v>
      </c>
      <c r="BQ783" s="247" t="str">
        <f t="shared" si="263"/>
        <v>-</v>
      </c>
      <c r="BR783" s="247" t="str">
        <f t="shared" si="264"/>
        <v>-</v>
      </c>
      <c r="BS783" s="247" t="str">
        <f t="shared" si="265"/>
        <v>-</v>
      </c>
      <c r="BT783" s="247" t="str">
        <f t="shared" si="266"/>
        <v>-</v>
      </c>
      <c r="BU783" s="247">
        <f t="shared" si="281"/>
        <v>0</v>
      </c>
      <c r="BV783" s="247" t="str">
        <f t="shared" si="282"/>
        <v>-</v>
      </c>
      <c r="BW783" s="232"/>
      <c r="CF783" s="232"/>
    </row>
    <row r="784" spans="1:84" ht="12.75" customHeight="1" x14ac:dyDescent="0.2">
      <c r="A784" s="240"/>
      <c r="B784" s="228">
        <v>761</v>
      </c>
      <c r="C784" s="137"/>
      <c r="D784" s="65"/>
      <c r="E784" s="241" t="str">
        <f>IF(ISBLANK(D784), "", VLOOKUP(D784, Z!$A$2:$C$4127, 3, FALSE))</f>
        <v/>
      </c>
      <c r="F784" s="138"/>
      <c r="G784" s="120"/>
      <c r="H784" s="120"/>
      <c r="I784" s="120"/>
      <c r="J784" s="120"/>
      <c r="K784" s="139"/>
      <c r="L784" s="168"/>
      <c r="M784" s="139"/>
      <c r="N784" s="139"/>
      <c r="O784" s="242">
        <f t="shared" si="262"/>
        <v>0</v>
      </c>
      <c r="P784" s="139"/>
      <c r="Q784" s="242">
        <f t="shared" si="267"/>
        <v>0</v>
      </c>
      <c r="R784" s="242" t="str">
        <f t="shared" si="268"/>
        <v>-</v>
      </c>
      <c r="S784" s="140"/>
      <c r="T784" s="141"/>
      <c r="U784" s="120"/>
      <c r="V784" s="139"/>
      <c r="W784" s="166"/>
      <c r="X784" s="243">
        <f t="shared" si="269"/>
        <v>0</v>
      </c>
      <c r="Y784" s="140"/>
      <c r="Z784" s="141"/>
      <c r="AA784" s="139"/>
      <c r="AB784" s="120"/>
      <c r="AC784" s="139"/>
      <c r="AD784" s="166"/>
      <c r="AE784" s="243">
        <f t="shared" si="270"/>
        <v>0</v>
      </c>
      <c r="AF784" s="142"/>
      <c r="AG784" s="137"/>
      <c r="AH784" s="65"/>
      <c r="AI784" s="241" t="str">
        <f>IF(ISBLANK(AH784), "", VLOOKUP(AH784, Z!$A$2:$C$4127, 3, FALSE))</f>
        <v/>
      </c>
      <c r="AJ784" s="143"/>
      <c r="AK784" s="244">
        <f t="shared" si="271"/>
        <v>0</v>
      </c>
      <c r="AL784" s="232"/>
      <c r="AM784" s="242">
        <f t="shared" si="272"/>
        <v>0</v>
      </c>
      <c r="AN784" s="228">
        <f>15</f>
        <v>15</v>
      </c>
      <c r="AO784" s="228">
        <v>0.75</v>
      </c>
      <c r="AP784" s="242" t="str">
        <f t="shared" si="273"/>
        <v>-</v>
      </c>
      <c r="AQ784" s="242" t="str">
        <f t="shared" si="274"/>
        <v>-</v>
      </c>
      <c r="AR784" s="245" t="str" cm="1">
        <f t="array" ref="AR784">IF($AM$20="A",
IFERROR(INDEX($BZ$33:$CC$35, $BQ784,), "-"),
IFERROR(INDEX(($BZ$26:$CC$28,$BZ$29:$CC$31), $BQ784, , $BR784), "-"))</f>
        <v>-</v>
      </c>
      <c r="AS784" s="245"/>
      <c r="AT784" s="245"/>
      <c r="AU784" s="245"/>
      <c r="AV784" s="246" t="str" cm="1">
        <f t="array" ref="AV784">IF($AM$20="A",
IFERROR(INDEX($CE$33:$CE$35, $BQ784), "-"),
IFERROR(INDEX(($CE$26:$CE$28, $CE$29:$CE$31), $BQ784, , $BR784), "-"))</f>
        <v>-</v>
      </c>
      <c r="AW784" s="242" t="str">
        <f t="shared" si="275"/>
        <v>-</v>
      </c>
      <c r="AX784" s="242" t="str">
        <f t="shared" si="275"/>
        <v>-</v>
      </c>
      <c r="AY784" s="242" t="str">
        <f t="shared" si="275"/>
        <v>-</v>
      </c>
      <c r="AZ784" s="242" t="str">
        <f t="shared" si="275"/>
        <v>-</v>
      </c>
      <c r="BA784" s="242" t="str">
        <f t="shared" si="276"/>
        <v>-</v>
      </c>
      <c r="BB784" s="242" t="str">
        <f t="shared" si="276"/>
        <v>-</v>
      </c>
      <c r="BC784" s="242" t="str">
        <f t="shared" si="276"/>
        <v>-</v>
      </c>
      <c r="BD784" s="242" t="str">
        <f t="shared" si="276"/>
        <v>-</v>
      </c>
      <c r="BE784" s="242" t="str">
        <f t="shared" si="277"/>
        <v>-</v>
      </c>
      <c r="BF784" s="242" t="str">
        <f t="shared" si="277"/>
        <v>-</v>
      </c>
      <c r="BG784" s="242" t="str">
        <f t="shared" si="277"/>
        <v>-</v>
      </c>
      <c r="BH784" s="242" t="str">
        <f t="shared" si="277"/>
        <v>-</v>
      </c>
      <c r="BI784" s="242" t="str">
        <f t="shared" si="278"/>
        <v>-</v>
      </c>
      <c r="BJ784" s="242" t="str">
        <f t="shared" si="278"/>
        <v>-</v>
      </c>
      <c r="BK784" s="242" t="str">
        <f t="shared" si="278"/>
        <v>-</v>
      </c>
      <c r="BL784" s="242" t="str">
        <f t="shared" si="278"/>
        <v>-</v>
      </c>
      <c r="BM784" s="245" t="str" cm="1">
        <f t="array" ref="BM784">IFERROR(INDEX($CD$38:$CD$41, $BT784), "-")</f>
        <v>-</v>
      </c>
      <c r="BN784" s="242" t="str" cm="1">
        <f t="array" ref="BN784">IFERROR(INDEX($CD$38:$CD$41, $BS784), "-")</f>
        <v>-</v>
      </c>
      <c r="BO784" s="242">
        <f t="shared" si="279"/>
        <v>0</v>
      </c>
      <c r="BP784" s="242">
        <f t="shared" si="280"/>
        <v>0</v>
      </c>
      <c r="BQ784" s="247" t="str">
        <f t="shared" si="263"/>
        <v>-</v>
      </c>
      <c r="BR784" s="247" t="str">
        <f t="shared" si="264"/>
        <v>-</v>
      </c>
      <c r="BS784" s="247" t="str">
        <f t="shared" si="265"/>
        <v>-</v>
      </c>
      <c r="BT784" s="247" t="str">
        <f t="shared" si="266"/>
        <v>-</v>
      </c>
      <c r="BU784" s="247">
        <f t="shared" si="281"/>
        <v>0</v>
      </c>
      <c r="BV784" s="247" t="str">
        <f t="shared" si="282"/>
        <v>-</v>
      </c>
      <c r="BW784" s="232"/>
      <c r="CF784" s="232"/>
    </row>
    <row r="785" spans="1:84" ht="12.75" customHeight="1" x14ac:dyDescent="0.2">
      <c r="A785" s="240"/>
      <c r="B785" s="228">
        <v>762</v>
      </c>
      <c r="C785" s="137"/>
      <c r="D785" s="65"/>
      <c r="E785" s="241" t="str">
        <f>IF(ISBLANK(D785), "", VLOOKUP(D785, Z!$A$2:$C$4127, 3, FALSE))</f>
        <v/>
      </c>
      <c r="F785" s="138"/>
      <c r="G785" s="120"/>
      <c r="H785" s="120"/>
      <c r="I785" s="120"/>
      <c r="J785" s="120"/>
      <c r="K785" s="139"/>
      <c r="L785" s="168"/>
      <c r="M785" s="139"/>
      <c r="N785" s="139"/>
      <c r="O785" s="242">
        <f t="shared" si="262"/>
        <v>0</v>
      </c>
      <c r="P785" s="139"/>
      <c r="Q785" s="242">
        <f t="shared" si="267"/>
        <v>0</v>
      </c>
      <c r="R785" s="242" t="str">
        <f t="shared" si="268"/>
        <v>-</v>
      </c>
      <c r="S785" s="140"/>
      <c r="T785" s="141"/>
      <c r="U785" s="120"/>
      <c r="V785" s="139"/>
      <c r="W785" s="166"/>
      <c r="X785" s="243">
        <f t="shared" si="269"/>
        <v>0</v>
      </c>
      <c r="Y785" s="140"/>
      <c r="Z785" s="141"/>
      <c r="AA785" s="139"/>
      <c r="AB785" s="120"/>
      <c r="AC785" s="139"/>
      <c r="AD785" s="166"/>
      <c r="AE785" s="243">
        <f t="shared" si="270"/>
        <v>0</v>
      </c>
      <c r="AF785" s="142"/>
      <c r="AG785" s="137"/>
      <c r="AH785" s="65"/>
      <c r="AI785" s="241" t="str">
        <f>IF(ISBLANK(AH785), "", VLOOKUP(AH785, Z!$A$2:$C$4127, 3, FALSE))</f>
        <v/>
      </c>
      <c r="AJ785" s="143"/>
      <c r="AK785" s="244">
        <f t="shared" si="271"/>
        <v>0</v>
      </c>
      <c r="AL785" s="232"/>
      <c r="AM785" s="242">
        <f t="shared" si="272"/>
        <v>0</v>
      </c>
      <c r="AN785" s="228">
        <f>15</f>
        <v>15</v>
      </c>
      <c r="AO785" s="228">
        <v>0.75</v>
      </c>
      <c r="AP785" s="242" t="str">
        <f t="shared" si="273"/>
        <v>-</v>
      </c>
      <c r="AQ785" s="242" t="str">
        <f t="shared" si="274"/>
        <v>-</v>
      </c>
      <c r="AR785" s="245" t="str" cm="1">
        <f t="array" ref="AR785">IF($AM$20="A",
IFERROR(INDEX($BZ$33:$CC$35, $BQ785,), "-"),
IFERROR(INDEX(($BZ$26:$CC$28,$BZ$29:$CC$31), $BQ785, , $BR785), "-"))</f>
        <v>-</v>
      </c>
      <c r="AS785" s="245"/>
      <c r="AT785" s="245"/>
      <c r="AU785" s="245"/>
      <c r="AV785" s="246" t="str" cm="1">
        <f t="array" ref="AV785">IF($AM$20="A",
IFERROR(INDEX($CE$33:$CE$35, $BQ785), "-"),
IFERROR(INDEX(($CE$26:$CE$28, $CE$29:$CE$31), $BQ785, , $BR785), "-"))</f>
        <v>-</v>
      </c>
      <c r="AW785" s="242" t="str">
        <f t="shared" si="275"/>
        <v>-</v>
      </c>
      <c r="AX785" s="242" t="str">
        <f t="shared" si="275"/>
        <v>-</v>
      </c>
      <c r="AY785" s="242" t="str">
        <f t="shared" si="275"/>
        <v>-</v>
      </c>
      <c r="AZ785" s="242" t="str">
        <f t="shared" si="275"/>
        <v>-</v>
      </c>
      <c r="BA785" s="242" t="str">
        <f t="shared" si="276"/>
        <v>-</v>
      </c>
      <c r="BB785" s="242" t="str">
        <f t="shared" si="276"/>
        <v>-</v>
      </c>
      <c r="BC785" s="242" t="str">
        <f t="shared" si="276"/>
        <v>-</v>
      </c>
      <c r="BD785" s="242" t="str">
        <f t="shared" si="276"/>
        <v>-</v>
      </c>
      <c r="BE785" s="242" t="str">
        <f t="shared" si="277"/>
        <v>-</v>
      </c>
      <c r="BF785" s="242" t="str">
        <f t="shared" si="277"/>
        <v>-</v>
      </c>
      <c r="BG785" s="242" t="str">
        <f t="shared" si="277"/>
        <v>-</v>
      </c>
      <c r="BH785" s="242" t="str">
        <f t="shared" si="277"/>
        <v>-</v>
      </c>
      <c r="BI785" s="242" t="str">
        <f t="shared" si="278"/>
        <v>-</v>
      </c>
      <c r="BJ785" s="242" t="str">
        <f t="shared" si="278"/>
        <v>-</v>
      </c>
      <c r="BK785" s="242" t="str">
        <f t="shared" si="278"/>
        <v>-</v>
      </c>
      <c r="BL785" s="242" t="str">
        <f t="shared" si="278"/>
        <v>-</v>
      </c>
      <c r="BM785" s="245" t="str" cm="1">
        <f t="array" ref="BM785">IFERROR(INDEX($CD$38:$CD$41, $BT785), "-")</f>
        <v>-</v>
      </c>
      <c r="BN785" s="242" t="str" cm="1">
        <f t="array" ref="BN785">IFERROR(INDEX($CD$38:$CD$41, $BS785), "-")</f>
        <v>-</v>
      </c>
      <c r="BO785" s="242">
        <f t="shared" si="279"/>
        <v>0</v>
      </c>
      <c r="BP785" s="242">
        <f t="shared" si="280"/>
        <v>0</v>
      </c>
      <c r="BQ785" s="247" t="str">
        <f t="shared" si="263"/>
        <v>-</v>
      </c>
      <c r="BR785" s="247" t="str">
        <f t="shared" si="264"/>
        <v>-</v>
      </c>
      <c r="BS785" s="247" t="str">
        <f t="shared" si="265"/>
        <v>-</v>
      </c>
      <c r="BT785" s="247" t="str">
        <f t="shared" si="266"/>
        <v>-</v>
      </c>
      <c r="BU785" s="247">
        <f t="shared" si="281"/>
        <v>0</v>
      </c>
      <c r="BV785" s="247" t="str">
        <f t="shared" si="282"/>
        <v>-</v>
      </c>
      <c r="BW785" s="232"/>
      <c r="CF785" s="232"/>
    </row>
    <row r="786" spans="1:84" ht="12.75" customHeight="1" x14ac:dyDescent="0.2">
      <c r="A786" s="240"/>
      <c r="B786" s="228">
        <v>763</v>
      </c>
      <c r="C786" s="137"/>
      <c r="D786" s="65"/>
      <c r="E786" s="241" t="str">
        <f>IF(ISBLANK(D786), "", VLOOKUP(D786, Z!$A$2:$C$4127, 3, FALSE))</f>
        <v/>
      </c>
      <c r="F786" s="138"/>
      <c r="G786" s="120"/>
      <c r="H786" s="120"/>
      <c r="I786" s="120"/>
      <c r="J786" s="120"/>
      <c r="K786" s="139"/>
      <c r="L786" s="168"/>
      <c r="M786" s="139"/>
      <c r="N786" s="139"/>
      <c r="O786" s="242">
        <f t="shared" si="262"/>
        <v>0</v>
      </c>
      <c r="P786" s="139"/>
      <c r="Q786" s="242">
        <f t="shared" si="267"/>
        <v>0</v>
      </c>
      <c r="R786" s="242" t="str">
        <f t="shared" si="268"/>
        <v>-</v>
      </c>
      <c r="S786" s="140"/>
      <c r="T786" s="141"/>
      <c r="U786" s="120"/>
      <c r="V786" s="139"/>
      <c r="W786" s="166"/>
      <c r="X786" s="243">
        <f t="shared" si="269"/>
        <v>0</v>
      </c>
      <c r="Y786" s="140"/>
      <c r="Z786" s="141"/>
      <c r="AA786" s="139"/>
      <c r="AB786" s="120"/>
      <c r="AC786" s="139"/>
      <c r="AD786" s="166"/>
      <c r="AE786" s="243">
        <f t="shared" si="270"/>
        <v>0</v>
      </c>
      <c r="AF786" s="142"/>
      <c r="AG786" s="137"/>
      <c r="AH786" s="65"/>
      <c r="AI786" s="241" t="str">
        <f>IF(ISBLANK(AH786), "", VLOOKUP(AH786, Z!$A$2:$C$4127, 3, FALSE))</f>
        <v/>
      </c>
      <c r="AJ786" s="143"/>
      <c r="AK786" s="244">
        <f t="shared" si="271"/>
        <v>0</v>
      </c>
      <c r="AL786" s="232"/>
      <c r="AM786" s="242">
        <f t="shared" si="272"/>
        <v>0</v>
      </c>
      <c r="AN786" s="228">
        <f>15</f>
        <v>15</v>
      </c>
      <c r="AO786" s="228">
        <v>0.75</v>
      </c>
      <c r="AP786" s="242" t="str">
        <f t="shared" si="273"/>
        <v>-</v>
      </c>
      <c r="AQ786" s="242" t="str">
        <f t="shared" si="274"/>
        <v>-</v>
      </c>
      <c r="AR786" s="245" t="str" cm="1">
        <f t="array" ref="AR786">IF($AM$20="A",
IFERROR(INDEX($BZ$33:$CC$35, $BQ786,), "-"),
IFERROR(INDEX(($BZ$26:$CC$28,$BZ$29:$CC$31), $BQ786, , $BR786), "-"))</f>
        <v>-</v>
      </c>
      <c r="AS786" s="245"/>
      <c r="AT786" s="245"/>
      <c r="AU786" s="245"/>
      <c r="AV786" s="246" t="str" cm="1">
        <f t="array" ref="AV786">IF($AM$20="A",
IFERROR(INDEX($CE$33:$CE$35, $BQ786), "-"),
IFERROR(INDEX(($CE$26:$CE$28, $CE$29:$CE$31), $BQ786, , $BR786), "-"))</f>
        <v>-</v>
      </c>
      <c r="AW786" s="242" t="str">
        <f t="shared" si="275"/>
        <v>-</v>
      </c>
      <c r="AX786" s="242" t="str">
        <f t="shared" si="275"/>
        <v>-</v>
      </c>
      <c r="AY786" s="242" t="str">
        <f t="shared" si="275"/>
        <v>-</v>
      </c>
      <c r="AZ786" s="242" t="str">
        <f t="shared" si="275"/>
        <v>-</v>
      </c>
      <c r="BA786" s="242" t="str">
        <f t="shared" si="276"/>
        <v>-</v>
      </c>
      <c r="BB786" s="242" t="str">
        <f t="shared" si="276"/>
        <v>-</v>
      </c>
      <c r="BC786" s="242" t="str">
        <f t="shared" si="276"/>
        <v>-</v>
      </c>
      <c r="BD786" s="242" t="str">
        <f t="shared" si="276"/>
        <v>-</v>
      </c>
      <c r="BE786" s="242" t="str">
        <f t="shared" si="277"/>
        <v>-</v>
      </c>
      <c r="BF786" s="242" t="str">
        <f t="shared" si="277"/>
        <v>-</v>
      </c>
      <c r="BG786" s="242" t="str">
        <f t="shared" si="277"/>
        <v>-</v>
      </c>
      <c r="BH786" s="242" t="str">
        <f t="shared" si="277"/>
        <v>-</v>
      </c>
      <c r="BI786" s="242" t="str">
        <f t="shared" si="278"/>
        <v>-</v>
      </c>
      <c r="BJ786" s="242" t="str">
        <f t="shared" si="278"/>
        <v>-</v>
      </c>
      <c r="BK786" s="242" t="str">
        <f t="shared" si="278"/>
        <v>-</v>
      </c>
      <c r="BL786" s="242" t="str">
        <f t="shared" si="278"/>
        <v>-</v>
      </c>
      <c r="BM786" s="245" t="str" cm="1">
        <f t="array" ref="BM786">IFERROR(INDEX($CD$38:$CD$41, $BT786), "-")</f>
        <v>-</v>
      </c>
      <c r="BN786" s="242" t="str" cm="1">
        <f t="array" ref="BN786">IFERROR(INDEX($CD$38:$CD$41, $BS786), "-")</f>
        <v>-</v>
      </c>
      <c r="BO786" s="242">
        <f t="shared" si="279"/>
        <v>0</v>
      </c>
      <c r="BP786" s="242">
        <f t="shared" si="280"/>
        <v>0</v>
      </c>
      <c r="BQ786" s="247" t="str">
        <f t="shared" si="263"/>
        <v>-</v>
      </c>
      <c r="BR786" s="247" t="str">
        <f t="shared" si="264"/>
        <v>-</v>
      </c>
      <c r="BS786" s="247" t="str">
        <f t="shared" si="265"/>
        <v>-</v>
      </c>
      <c r="BT786" s="247" t="str">
        <f t="shared" si="266"/>
        <v>-</v>
      </c>
      <c r="BU786" s="247">
        <f t="shared" si="281"/>
        <v>0</v>
      </c>
      <c r="BV786" s="247" t="str">
        <f t="shared" si="282"/>
        <v>-</v>
      </c>
      <c r="BW786" s="232"/>
      <c r="CF786" s="232"/>
    </row>
    <row r="787" spans="1:84" ht="12.75" customHeight="1" x14ac:dyDescent="0.2">
      <c r="A787" s="240"/>
      <c r="B787" s="228">
        <v>764</v>
      </c>
      <c r="C787" s="137"/>
      <c r="D787" s="65"/>
      <c r="E787" s="241" t="str">
        <f>IF(ISBLANK(D787), "", VLOOKUP(D787, Z!$A$2:$C$4127, 3, FALSE))</f>
        <v/>
      </c>
      <c r="F787" s="138"/>
      <c r="G787" s="120"/>
      <c r="H787" s="120"/>
      <c r="I787" s="120"/>
      <c r="J787" s="120"/>
      <c r="K787" s="139"/>
      <c r="L787" s="168"/>
      <c r="M787" s="139"/>
      <c r="N787" s="139"/>
      <c r="O787" s="242">
        <f t="shared" si="262"/>
        <v>0</v>
      </c>
      <c r="P787" s="139"/>
      <c r="Q787" s="242">
        <f t="shared" si="267"/>
        <v>0</v>
      </c>
      <c r="R787" s="242" t="str">
        <f t="shared" si="268"/>
        <v>-</v>
      </c>
      <c r="S787" s="140"/>
      <c r="T787" s="141"/>
      <c r="U787" s="120"/>
      <c r="V787" s="139"/>
      <c r="W787" s="166"/>
      <c r="X787" s="243">
        <f t="shared" si="269"/>
        <v>0</v>
      </c>
      <c r="Y787" s="140"/>
      <c r="Z787" s="141"/>
      <c r="AA787" s="139"/>
      <c r="AB787" s="120"/>
      <c r="AC787" s="139"/>
      <c r="AD787" s="166"/>
      <c r="AE787" s="243">
        <f t="shared" si="270"/>
        <v>0</v>
      </c>
      <c r="AF787" s="142"/>
      <c r="AG787" s="137"/>
      <c r="AH787" s="65"/>
      <c r="AI787" s="241" t="str">
        <f>IF(ISBLANK(AH787), "", VLOOKUP(AH787, Z!$A$2:$C$4127, 3, FALSE))</f>
        <v/>
      </c>
      <c r="AJ787" s="143"/>
      <c r="AK787" s="244">
        <f t="shared" si="271"/>
        <v>0</v>
      </c>
      <c r="AL787" s="232"/>
      <c r="AM787" s="242">
        <f t="shared" si="272"/>
        <v>0</v>
      </c>
      <c r="AN787" s="228">
        <f>15</f>
        <v>15</v>
      </c>
      <c r="AO787" s="228">
        <v>0.75</v>
      </c>
      <c r="AP787" s="242" t="str">
        <f t="shared" si="273"/>
        <v>-</v>
      </c>
      <c r="AQ787" s="242" t="str">
        <f t="shared" si="274"/>
        <v>-</v>
      </c>
      <c r="AR787" s="245" t="str" cm="1">
        <f t="array" ref="AR787">IF($AM$20="A",
IFERROR(INDEX($BZ$33:$CC$35, $BQ787,), "-"),
IFERROR(INDEX(($BZ$26:$CC$28,$BZ$29:$CC$31), $BQ787, , $BR787), "-"))</f>
        <v>-</v>
      </c>
      <c r="AS787" s="245"/>
      <c r="AT787" s="245"/>
      <c r="AU787" s="245"/>
      <c r="AV787" s="246" t="str" cm="1">
        <f t="array" ref="AV787">IF($AM$20="A",
IFERROR(INDEX($CE$33:$CE$35, $BQ787), "-"),
IFERROR(INDEX(($CE$26:$CE$28, $CE$29:$CE$31), $BQ787, , $BR787), "-"))</f>
        <v>-</v>
      </c>
      <c r="AW787" s="242" t="str">
        <f t="shared" si="275"/>
        <v>-</v>
      </c>
      <c r="AX787" s="242" t="str">
        <f t="shared" si="275"/>
        <v>-</v>
      </c>
      <c r="AY787" s="242" t="str">
        <f t="shared" si="275"/>
        <v>-</v>
      </c>
      <c r="AZ787" s="242" t="str">
        <f t="shared" si="275"/>
        <v>-</v>
      </c>
      <c r="BA787" s="242" t="str">
        <f t="shared" si="276"/>
        <v>-</v>
      </c>
      <c r="BB787" s="242" t="str">
        <f t="shared" si="276"/>
        <v>-</v>
      </c>
      <c r="BC787" s="242" t="str">
        <f t="shared" si="276"/>
        <v>-</v>
      </c>
      <c r="BD787" s="242" t="str">
        <f t="shared" si="276"/>
        <v>-</v>
      </c>
      <c r="BE787" s="242" t="str">
        <f t="shared" si="277"/>
        <v>-</v>
      </c>
      <c r="BF787" s="242" t="str">
        <f t="shared" si="277"/>
        <v>-</v>
      </c>
      <c r="BG787" s="242" t="str">
        <f t="shared" si="277"/>
        <v>-</v>
      </c>
      <c r="BH787" s="242" t="str">
        <f t="shared" si="277"/>
        <v>-</v>
      </c>
      <c r="BI787" s="242" t="str">
        <f t="shared" si="278"/>
        <v>-</v>
      </c>
      <c r="BJ787" s="242" t="str">
        <f t="shared" si="278"/>
        <v>-</v>
      </c>
      <c r="BK787" s="242" t="str">
        <f t="shared" si="278"/>
        <v>-</v>
      </c>
      <c r="BL787" s="242" t="str">
        <f t="shared" si="278"/>
        <v>-</v>
      </c>
      <c r="BM787" s="245" t="str" cm="1">
        <f t="array" ref="BM787">IFERROR(INDEX($CD$38:$CD$41, $BT787), "-")</f>
        <v>-</v>
      </c>
      <c r="BN787" s="242" t="str" cm="1">
        <f t="array" ref="BN787">IFERROR(INDEX($CD$38:$CD$41, $BS787), "-")</f>
        <v>-</v>
      </c>
      <c r="BO787" s="242">
        <f t="shared" si="279"/>
        <v>0</v>
      </c>
      <c r="BP787" s="242">
        <f t="shared" si="280"/>
        <v>0</v>
      </c>
      <c r="BQ787" s="247" t="str">
        <f t="shared" si="263"/>
        <v>-</v>
      </c>
      <c r="BR787" s="247" t="str">
        <f t="shared" si="264"/>
        <v>-</v>
      </c>
      <c r="BS787" s="247" t="str">
        <f t="shared" si="265"/>
        <v>-</v>
      </c>
      <c r="BT787" s="247" t="str">
        <f t="shared" si="266"/>
        <v>-</v>
      </c>
      <c r="BU787" s="247">
        <f t="shared" si="281"/>
        <v>0</v>
      </c>
      <c r="BV787" s="247" t="str">
        <f t="shared" si="282"/>
        <v>-</v>
      </c>
      <c r="BW787" s="232"/>
      <c r="CF787" s="232"/>
    </row>
    <row r="788" spans="1:84" ht="12.75" customHeight="1" x14ac:dyDescent="0.2">
      <c r="A788" s="240"/>
      <c r="B788" s="228">
        <v>765</v>
      </c>
      <c r="C788" s="137"/>
      <c r="D788" s="65"/>
      <c r="E788" s="241" t="str">
        <f>IF(ISBLANK(D788), "", VLOOKUP(D788, Z!$A$2:$C$4127, 3, FALSE))</f>
        <v/>
      </c>
      <c r="F788" s="138"/>
      <c r="G788" s="120"/>
      <c r="H788" s="120"/>
      <c r="I788" s="120"/>
      <c r="J788" s="120"/>
      <c r="K788" s="139"/>
      <c r="L788" s="168"/>
      <c r="M788" s="139"/>
      <c r="N788" s="139"/>
      <c r="O788" s="242">
        <f t="shared" si="262"/>
        <v>0</v>
      </c>
      <c r="P788" s="139"/>
      <c r="Q788" s="242">
        <f t="shared" si="267"/>
        <v>0</v>
      </c>
      <c r="R788" s="242" t="str">
        <f t="shared" si="268"/>
        <v>-</v>
      </c>
      <c r="S788" s="140"/>
      <c r="T788" s="141"/>
      <c r="U788" s="120"/>
      <c r="V788" s="139"/>
      <c r="W788" s="166"/>
      <c r="X788" s="243">
        <f t="shared" si="269"/>
        <v>0</v>
      </c>
      <c r="Y788" s="140"/>
      <c r="Z788" s="141"/>
      <c r="AA788" s="139"/>
      <c r="AB788" s="120"/>
      <c r="AC788" s="139"/>
      <c r="AD788" s="166"/>
      <c r="AE788" s="243">
        <f t="shared" si="270"/>
        <v>0</v>
      </c>
      <c r="AF788" s="142"/>
      <c r="AG788" s="137"/>
      <c r="AH788" s="65"/>
      <c r="AI788" s="241" t="str">
        <f>IF(ISBLANK(AH788), "", VLOOKUP(AH788, Z!$A$2:$C$4127, 3, FALSE))</f>
        <v/>
      </c>
      <c r="AJ788" s="143"/>
      <c r="AK788" s="244">
        <f t="shared" si="271"/>
        <v>0</v>
      </c>
      <c r="AL788" s="232"/>
      <c r="AM788" s="242">
        <f t="shared" si="272"/>
        <v>0</v>
      </c>
      <c r="AN788" s="228">
        <f>15</f>
        <v>15</v>
      </c>
      <c r="AO788" s="228">
        <v>0.75</v>
      </c>
      <c r="AP788" s="242" t="str">
        <f t="shared" si="273"/>
        <v>-</v>
      </c>
      <c r="AQ788" s="242" t="str">
        <f t="shared" si="274"/>
        <v>-</v>
      </c>
      <c r="AR788" s="245" t="str" cm="1">
        <f t="array" ref="AR788">IF($AM$20="A",
IFERROR(INDEX($BZ$33:$CC$35, $BQ788,), "-"),
IFERROR(INDEX(($BZ$26:$CC$28,$BZ$29:$CC$31), $BQ788, , $BR788), "-"))</f>
        <v>-</v>
      </c>
      <c r="AS788" s="245"/>
      <c r="AT788" s="245"/>
      <c r="AU788" s="245"/>
      <c r="AV788" s="246" t="str" cm="1">
        <f t="array" ref="AV788">IF($AM$20="A",
IFERROR(INDEX($CE$33:$CE$35, $BQ788), "-"),
IFERROR(INDEX(($CE$26:$CE$28, $CE$29:$CE$31), $BQ788, , $BR788), "-"))</f>
        <v>-</v>
      </c>
      <c r="AW788" s="242" t="str">
        <f t="shared" si="275"/>
        <v>-</v>
      </c>
      <c r="AX788" s="242" t="str">
        <f t="shared" si="275"/>
        <v>-</v>
      </c>
      <c r="AY788" s="242" t="str">
        <f t="shared" si="275"/>
        <v>-</v>
      </c>
      <c r="AZ788" s="242" t="str">
        <f t="shared" si="275"/>
        <v>-</v>
      </c>
      <c r="BA788" s="242" t="str">
        <f t="shared" si="276"/>
        <v>-</v>
      </c>
      <c r="BB788" s="242" t="str">
        <f t="shared" si="276"/>
        <v>-</v>
      </c>
      <c r="BC788" s="242" t="str">
        <f t="shared" si="276"/>
        <v>-</v>
      </c>
      <c r="BD788" s="242" t="str">
        <f t="shared" si="276"/>
        <v>-</v>
      </c>
      <c r="BE788" s="242" t="str">
        <f t="shared" si="277"/>
        <v>-</v>
      </c>
      <c r="BF788" s="242" t="str">
        <f t="shared" si="277"/>
        <v>-</v>
      </c>
      <c r="BG788" s="242" t="str">
        <f t="shared" si="277"/>
        <v>-</v>
      </c>
      <c r="BH788" s="242" t="str">
        <f t="shared" si="277"/>
        <v>-</v>
      </c>
      <c r="BI788" s="242" t="str">
        <f t="shared" si="278"/>
        <v>-</v>
      </c>
      <c r="BJ788" s="242" t="str">
        <f t="shared" si="278"/>
        <v>-</v>
      </c>
      <c r="BK788" s="242" t="str">
        <f t="shared" si="278"/>
        <v>-</v>
      </c>
      <c r="BL788" s="242" t="str">
        <f t="shared" si="278"/>
        <v>-</v>
      </c>
      <c r="BM788" s="245" t="str" cm="1">
        <f t="array" ref="BM788">IFERROR(INDEX($CD$38:$CD$41, $BT788), "-")</f>
        <v>-</v>
      </c>
      <c r="BN788" s="242" t="str" cm="1">
        <f t="array" ref="BN788">IFERROR(INDEX($CD$38:$CD$41, $BS788), "-")</f>
        <v>-</v>
      </c>
      <c r="BO788" s="242">
        <f t="shared" si="279"/>
        <v>0</v>
      </c>
      <c r="BP788" s="242">
        <f t="shared" si="280"/>
        <v>0</v>
      </c>
      <c r="BQ788" s="247" t="str">
        <f t="shared" si="263"/>
        <v>-</v>
      </c>
      <c r="BR788" s="247" t="str">
        <f t="shared" si="264"/>
        <v>-</v>
      </c>
      <c r="BS788" s="247" t="str">
        <f t="shared" si="265"/>
        <v>-</v>
      </c>
      <c r="BT788" s="247" t="str">
        <f t="shared" si="266"/>
        <v>-</v>
      </c>
      <c r="BU788" s="247">
        <f t="shared" si="281"/>
        <v>0</v>
      </c>
      <c r="BV788" s="247" t="str">
        <f t="shared" si="282"/>
        <v>-</v>
      </c>
      <c r="BW788" s="232"/>
      <c r="CF788" s="232"/>
    </row>
    <row r="789" spans="1:84" ht="12.75" customHeight="1" x14ac:dyDescent="0.2">
      <c r="A789" s="240"/>
      <c r="B789" s="228">
        <v>766</v>
      </c>
      <c r="C789" s="137"/>
      <c r="D789" s="65"/>
      <c r="E789" s="241" t="str">
        <f>IF(ISBLANK(D789), "", VLOOKUP(D789, Z!$A$2:$C$4127, 3, FALSE))</f>
        <v/>
      </c>
      <c r="F789" s="138"/>
      <c r="G789" s="120"/>
      <c r="H789" s="120"/>
      <c r="I789" s="120"/>
      <c r="J789" s="120"/>
      <c r="K789" s="139"/>
      <c r="L789" s="168"/>
      <c r="M789" s="139"/>
      <c r="N789" s="139"/>
      <c r="O789" s="242">
        <f t="shared" si="262"/>
        <v>0</v>
      </c>
      <c r="P789" s="139"/>
      <c r="Q789" s="242">
        <f t="shared" si="267"/>
        <v>0</v>
      </c>
      <c r="R789" s="242" t="str">
        <f t="shared" si="268"/>
        <v>-</v>
      </c>
      <c r="S789" s="140"/>
      <c r="T789" s="141"/>
      <c r="U789" s="120"/>
      <c r="V789" s="139"/>
      <c r="W789" s="166"/>
      <c r="X789" s="243">
        <f t="shared" si="269"/>
        <v>0</v>
      </c>
      <c r="Y789" s="140"/>
      <c r="Z789" s="141"/>
      <c r="AA789" s="139"/>
      <c r="AB789" s="120"/>
      <c r="AC789" s="139"/>
      <c r="AD789" s="166"/>
      <c r="AE789" s="243">
        <f t="shared" si="270"/>
        <v>0</v>
      </c>
      <c r="AF789" s="142"/>
      <c r="AG789" s="137"/>
      <c r="AH789" s="65"/>
      <c r="AI789" s="241" t="str">
        <f>IF(ISBLANK(AH789), "", VLOOKUP(AH789, Z!$A$2:$C$4127, 3, FALSE))</f>
        <v/>
      </c>
      <c r="AJ789" s="143"/>
      <c r="AK789" s="244">
        <f t="shared" si="271"/>
        <v>0</v>
      </c>
      <c r="AL789" s="232"/>
      <c r="AM789" s="242">
        <f t="shared" si="272"/>
        <v>0</v>
      </c>
      <c r="AN789" s="228">
        <f>15</f>
        <v>15</v>
      </c>
      <c r="AO789" s="228">
        <v>0.75</v>
      </c>
      <c r="AP789" s="242" t="str">
        <f t="shared" si="273"/>
        <v>-</v>
      </c>
      <c r="AQ789" s="242" t="str">
        <f t="shared" si="274"/>
        <v>-</v>
      </c>
      <c r="AR789" s="245" t="str" cm="1">
        <f t="array" ref="AR789">IF($AM$20="A",
IFERROR(INDEX($BZ$33:$CC$35, $BQ789,), "-"),
IFERROR(INDEX(($BZ$26:$CC$28,$BZ$29:$CC$31), $BQ789, , $BR789), "-"))</f>
        <v>-</v>
      </c>
      <c r="AS789" s="245"/>
      <c r="AT789" s="245"/>
      <c r="AU789" s="245"/>
      <c r="AV789" s="246" t="str" cm="1">
        <f t="array" ref="AV789">IF($AM$20="A",
IFERROR(INDEX($CE$33:$CE$35, $BQ789), "-"),
IFERROR(INDEX(($CE$26:$CE$28, $CE$29:$CE$31), $BQ789, , $BR789), "-"))</f>
        <v>-</v>
      </c>
      <c r="AW789" s="242" t="str">
        <f t="shared" si="275"/>
        <v>-</v>
      </c>
      <c r="AX789" s="242" t="str">
        <f t="shared" si="275"/>
        <v>-</v>
      </c>
      <c r="AY789" s="242" t="str">
        <f t="shared" si="275"/>
        <v>-</v>
      </c>
      <c r="AZ789" s="242" t="str">
        <f t="shared" si="275"/>
        <v>-</v>
      </c>
      <c r="BA789" s="242" t="str">
        <f t="shared" si="276"/>
        <v>-</v>
      </c>
      <c r="BB789" s="242" t="str">
        <f t="shared" si="276"/>
        <v>-</v>
      </c>
      <c r="BC789" s="242" t="str">
        <f t="shared" si="276"/>
        <v>-</v>
      </c>
      <c r="BD789" s="242" t="str">
        <f t="shared" si="276"/>
        <v>-</v>
      </c>
      <c r="BE789" s="242" t="str">
        <f t="shared" si="277"/>
        <v>-</v>
      </c>
      <c r="BF789" s="242" t="str">
        <f t="shared" si="277"/>
        <v>-</v>
      </c>
      <c r="BG789" s="242" t="str">
        <f t="shared" si="277"/>
        <v>-</v>
      </c>
      <c r="BH789" s="242" t="str">
        <f t="shared" si="277"/>
        <v>-</v>
      </c>
      <c r="BI789" s="242" t="str">
        <f t="shared" si="278"/>
        <v>-</v>
      </c>
      <c r="BJ789" s="242" t="str">
        <f t="shared" si="278"/>
        <v>-</v>
      </c>
      <c r="BK789" s="242" t="str">
        <f t="shared" si="278"/>
        <v>-</v>
      </c>
      <c r="BL789" s="242" t="str">
        <f t="shared" si="278"/>
        <v>-</v>
      </c>
      <c r="BM789" s="245" t="str" cm="1">
        <f t="array" ref="BM789">IFERROR(INDEX($CD$38:$CD$41, $BT789), "-")</f>
        <v>-</v>
      </c>
      <c r="BN789" s="242" t="str" cm="1">
        <f t="array" ref="BN789">IFERROR(INDEX($CD$38:$CD$41, $BS789), "-")</f>
        <v>-</v>
      </c>
      <c r="BO789" s="242">
        <f t="shared" si="279"/>
        <v>0</v>
      </c>
      <c r="BP789" s="242">
        <f t="shared" si="280"/>
        <v>0</v>
      </c>
      <c r="BQ789" s="247" t="str">
        <f t="shared" si="263"/>
        <v>-</v>
      </c>
      <c r="BR789" s="247" t="str">
        <f t="shared" si="264"/>
        <v>-</v>
      </c>
      <c r="BS789" s="247" t="str">
        <f t="shared" si="265"/>
        <v>-</v>
      </c>
      <c r="BT789" s="247" t="str">
        <f t="shared" si="266"/>
        <v>-</v>
      </c>
      <c r="BU789" s="247">
        <f t="shared" si="281"/>
        <v>0</v>
      </c>
      <c r="BV789" s="247" t="str">
        <f t="shared" si="282"/>
        <v>-</v>
      </c>
      <c r="BW789" s="232"/>
      <c r="CF789" s="232"/>
    </row>
    <row r="790" spans="1:84" ht="12.75" customHeight="1" x14ac:dyDescent="0.2">
      <c r="A790" s="240"/>
      <c r="B790" s="228">
        <v>767</v>
      </c>
      <c r="C790" s="137"/>
      <c r="D790" s="65"/>
      <c r="E790" s="241" t="str">
        <f>IF(ISBLANK(D790), "", VLOOKUP(D790, Z!$A$2:$C$4127, 3, FALSE))</f>
        <v/>
      </c>
      <c r="F790" s="138"/>
      <c r="G790" s="120"/>
      <c r="H790" s="120"/>
      <c r="I790" s="120"/>
      <c r="J790" s="120"/>
      <c r="K790" s="139"/>
      <c r="L790" s="168"/>
      <c r="M790" s="139"/>
      <c r="N790" s="139"/>
      <c r="O790" s="242">
        <f t="shared" si="262"/>
        <v>0</v>
      </c>
      <c r="P790" s="139"/>
      <c r="Q790" s="242">
        <f t="shared" si="267"/>
        <v>0</v>
      </c>
      <c r="R790" s="242" t="str">
        <f t="shared" si="268"/>
        <v>-</v>
      </c>
      <c r="S790" s="140"/>
      <c r="T790" s="141"/>
      <c r="U790" s="120"/>
      <c r="V790" s="139"/>
      <c r="W790" s="166"/>
      <c r="X790" s="243">
        <f t="shared" si="269"/>
        <v>0</v>
      </c>
      <c r="Y790" s="140"/>
      <c r="Z790" s="141"/>
      <c r="AA790" s="139"/>
      <c r="AB790" s="120"/>
      <c r="AC790" s="139"/>
      <c r="AD790" s="166"/>
      <c r="AE790" s="243">
        <f t="shared" si="270"/>
        <v>0</v>
      </c>
      <c r="AF790" s="142"/>
      <c r="AG790" s="137"/>
      <c r="AH790" s="65"/>
      <c r="AI790" s="241" t="str">
        <f>IF(ISBLANK(AH790), "", VLOOKUP(AH790, Z!$A$2:$C$4127, 3, FALSE))</f>
        <v/>
      </c>
      <c r="AJ790" s="143"/>
      <c r="AK790" s="244">
        <f t="shared" si="271"/>
        <v>0</v>
      </c>
      <c r="AL790" s="232"/>
      <c r="AM790" s="242">
        <f t="shared" si="272"/>
        <v>0</v>
      </c>
      <c r="AN790" s="228">
        <f>15</f>
        <v>15</v>
      </c>
      <c r="AO790" s="228">
        <v>0.75</v>
      </c>
      <c r="AP790" s="242" t="str">
        <f t="shared" si="273"/>
        <v>-</v>
      </c>
      <c r="AQ790" s="242" t="str">
        <f t="shared" si="274"/>
        <v>-</v>
      </c>
      <c r="AR790" s="245" t="str" cm="1">
        <f t="array" ref="AR790">IF($AM$20="A",
IFERROR(INDEX($BZ$33:$CC$35, $BQ790,), "-"),
IFERROR(INDEX(($BZ$26:$CC$28,$BZ$29:$CC$31), $BQ790, , $BR790), "-"))</f>
        <v>-</v>
      </c>
      <c r="AS790" s="245"/>
      <c r="AT790" s="245"/>
      <c r="AU790" s="245"/>
      <c r="AV790" s="246" t="str" cm="1">
        <f t="array" ref="AV790">IF($AM$20="A",
IFERROR(INDEX($CE$33:$CE$35, $BQ790), "-"),
IFERROR(INDEX(($CE$26:$CE$28, $CE$29:$CE$31), $BQ790, , $BR790), "-"))</f>
        <v>-</v>
      </c>
      <c r="AW790" s="242" t="str">
        <f t="shared" si="275"/>
        <v>-</v>
      </c>
      <c r="AX790" s="242" t="str">
        <f t="shared" si="275"/>
        <v>-</v>
      </c>
      <c r="AY790" s="242" t="str">
        <f t="shared" si="275"/>
        <v>-</v>
      </c>
      <c r="AZ790" s="242" t="str">
        <f t="shared" si="275"/>
        <v>-</v>
      </c>
      <c r="BA790" s="242" t="str">
        <f t="shared" si="276"/>
        <v>-</v>
      </c>
      <c r="BB790" s="242" t="str">
        <f t="shared" si="276"/>
        <v>-</v>
      </c>
      <c r="BC790" s="242" t="str">
        <f t="shared" si="276"/>
        <v>-</v>
      </c>
      <c r="BD790" s="242" t="str">
        <f t="shared" si="276"/>
        <v>-</v>
      </c>
      <c r="BE790" s="242" t="str">
        <f t="shared" si="277"/>
        <v>-</v>
      </c>
      <c r="BF790" s="242" t="str">
        <f t="shared" si="277"/>
        <v>-</v>
      </c>
      <c r="BG790" s="242" t="str">
        <f t="shared" si="277"/>
        <v>-</v>
      </c>
      <c r="BH790" s="242" t="str">
        <f t="shared" si="277"/>
        <v>-</v>
      </c>
      <c r="BI790" s="242" t="str">
        <f t="shared" si="278"/>
        <v>-</v>
      </c>
      <c r="BJ790" s="242" t="str">
        <f t="shared" si="278"/>
        <v>-</v>
      </c>
      <c r="BK790" s="242" t="str">
        <f t="shared" si="278"/>
        <v>-</v>
      </c>
      <c r="BL790" s="242" t="str">
        <f t="shared" si="278"/>
        <v>-</v>
      </c>
      <c r="BM790" s="245" t="str" cm="1">
        <f t="array" ref="BM790">IFERROR(INDEX($CD$38:$CD$41, $BT790), "-")</f>
        <v>-</v>
      </c>
      <c r="BN790" s="242" t="str" cm="1">
        <f t="array" ref="BN790">IFERROR(INDEX($CD$38:$CD$41, $BS790), "-")</f>
        <v>-</v>
      </c>
      <c r="BO790" s="242">
        <f t="shared" si="279"/>
        <v>0</v>
      </c>
      <c r="BP790" s="242">
        <f t="shared" si="280"/>
        <v>0</v>
      </c>
      <c r="BQ790" s="247" t="str">
        <f t="shared" si="263"/>
        <v>-</v>
      </c>
      <c r="BR790" s="247" t="str">
        <f t="shared" si="264"/>
        <v>-</v>
      </c>
      <c r="BS790" s="247" t="str">
        <f t="shared" si="265"/>
        <v>-</v>
      </c>
      <c r="BT790" s="247" t="str">
        <f t="shared" si="266"/>
        <v>-</v>
      </c>
      <c r="BU790" s="247">
        <f t="shared" si="281"/>
        <v>0</v>
      </c>
      <c r="BV790" s="247" t="str">
        <f t="shared" si="282"/>
        <v>-</v>
      </c>
      <c r="BW790" s="232"/>
      <c r="CF790" s="232"/>
    </row>
    <row r="791" spans="1:84" ht="12.75" customHeight="1" x14ac:dyDescent="0.2">
      <c r="A791" s="240"/>
      <c r="B791" s="228">
        <v>768</v>
      </c>
      <c r="C791" s="137"/>
      <c r="D791" s="65"/>
      <c r="E791" s="241" t="str">
        <f>IF(ISBLANK(D791), "", VLOOKUP(D791, Z!$A$2:$C$4127, 3, FALSE))</f>
        <v/>
      </c>
      <c r="F791" s="138"/>
      <c r="G791" s="120"/>
      <c r="H791" s="120"/>
      <c r="I791" s="120"/>
      <c r="J791" s="120"/>
      <c r="K791" s="139"/>
      <c r="L791" s="168"/>
      <c r="M791" s="139"/>
      <c r="N791" s="139"/>
      <c r="O791" s="242">
        <f t="shared" si="262"/>
        <v>0</v>
      </c>
      <c r="P791" s="139"/>
      <c r="Q791" s="242">
        <f t="shared" si="267"/>
        <v>0</v>
      </c>
      <c r="R791" s="242" t="str">
        <f t="shared" si="268"/>
        <v>-</v>
      </c>
      <c r="S791" s="140"/>
      <c r="T791" s="141"/>
      <c r="U791" s="120"/>
      <c r="V791" s="139"/>
      <c r="W791" s="166"/>
      <c r="X791" s="243">
        <f t="shared" si="269"/>
        <v>0</v>
      </c>
      <c r="Y791" s="140"/>
      <c r="Z791" s="141"/>
      <c r="AA791" s="139"/>
      <c r="AB791" s="120"/>
      <c r="AC791" s="139"/>
      <c r="AD791" s="166"/>
      <c r="AE791" s="243">
        <f t="shared" si="270"/>
        <v>0</v>
      </c>
      <c r="AF791" s="142"/>
      <c r="AG791" s="137"/>
      <c r="AH791" s="65"/>
      <c r="AI791" s="241" t="str">
        <f>IF(ISBLANK(AH791), "", VLOOKUP(AH791, Z!$A$2:$C$4127, 3, FALSE))</f>
        <v/>
      </c>
      <c r="AJ791" s="143"/>
      <c r="AK791" s="244">
        <f t="shared" si="271"/>
        <v>0</v>
      </c>
      <c r="AL791" s="232"/>
      <c r="AM791" s="242">
        <f t="shared" si="272"/>
        <v>0</v>
      </c>
      <c r="AN791" s="228">
        <f>15</f>
        <v>15</v>
      </c>
      <c r="AO791" s="228">
        <v>0.75</v>
      </c>
      <c r="AP791" s="242" t="str">
        <f t="shared" si="273"/>
        <v>-</v>
      </c>
      <c r="AQ791" s="242" t="str">
        <f t="shared" si="274"/>
        <v>-</v>
      </c>
      <c r="AR791" s="245" t="str" cm="1">
        <f t="array" ref="AR791">IF($AM$20="A",
IFERROR(INDEX($BZ$33:$CC$35, $BQ791,), "-"),
IFERROR(INDEX(($BZ$26:$CC$28,$BZ$29:$CC$31), $BQ791, , $BR791), "-"))</f>
        <v>-</v>
      </c>
      <c r="AS791" s="245"/>
      <c r="AT791" s="245"/>
      <c r="AU791" s="245"/>
      <c r="AV791" s="246" t="str" cm="1">
        <f t="array" ref="AV791">IF($AM$20="A",
IFERROR(INDEX($CE$33:$CE$35, $BQ791), "-"),
IFERROR(INDEX(($CE$26:$CE$28, $CE$29:$CE$31), $BQ791, , $BR791), "-"))</f>
        <v>-</v>
      </c>
      <c r="AW791" s="242" t="str">
        <f t="shared" si="275"/>
        <v>-</v>
      </c>
      <c r="AX791" s="242" t="str">
        <f t="shared" si="275"/>
        <v>-</v>
      </c>
      <c r="AY791" s="242" t="str">
        <f t="shared" si="275"/>
        <v>-</v>
      </c>
      <c r="AZ791" s="242" t="str">
        <f t="shared" si="275"/>
        <v>-</v>
      </c>
      <c r="BA791" s="242" t="str">
        <f t="shared" si="276"/>
        <v>-</v>
      </c>
      <c r="BB791" s="242" t="str">
        <f t="shared" si="276"/>
        <v>-</v>
      </c>
      <c r="BC791" s="242" t="str">
        <f t="shared" si="276"/>
        <v>-</v>
      </c>
      <c r="BD791" s="242" t="str">
        <f t="shared" si="276"/>
        <v>-</v>
      </c>
      <c r="BE791" s="242" t="str">
        <f t="shared" si="277"/>
        <v>-</v>
      </c>
      <c r="BF791" s="242" t="str">
        <f t="shared" si="277"/>
        <v>-</v>
      </c>
      <c r="BG791" s="242" t="str">
        <f t="shared" si="277"/>
        <v>-</v>
      </c>
      <c r="BH791" s="242" t="str">
        <f t="shared" si="277"/>
        <v>-</v>
      </c>
      <c r="BI791" s="242" t="str">
        <f t="shared" si="278"/>
        <v>-</v>
      </c>
      <c r="BJ791" s="242" t="str">
        <f t="shared" si="278"/>
        <v>-</v>
      </c>
      <c r="BK791" s="242" t="str">
        <f t="shared" si="278"/>
        <v>-</v>
      </c>
      <c r="BL791" s="242" t="str">
        <f t="shared" si="278"/>
        <v>-</v>
      </c>
      <c r="BM791" s="245" t="str" cm="1">
        <f t="array" ref="BM791">IFERROR(INDEX($CD$38:$CD$41, $BT791), "-")</f>
        <v>-</v>
      </c>
      <c r="BN791" s="242" t="str" cm="1">
        <f t="array" ref="BN791">IFERROR(INDEX($CD$38:$CD$41, $BS791), "-")</f>
        <v>-</v>
      </c>
      <c r="BO791" s="242">
        <f t="shared" si="279"/>
        <v>0</v>
      </c>
      <c r="BP791" s="242">
        <f t="shared" si="280"/>
        <v>0</v>
      </c>
      <c r="BQ791" s="247" t="str">
        <f t="shared" si="263"/>
        <v>-</v>
      </c>
      <c r="BR791" s="247" t="str">
        <f t="shared" si="264"/>
        <v>-</v>
      </c>
      <c r="BS791" s="247" t="str">
        <f t="shared" si="265"/>
        <v>-</v>
      </c>
      <c r="BT791" s="247" t="str">
        <f t="shared" si="266"/>
        <v>-</v>
      </c>
      <c r="BU791" s="247">
        <f t="shared" si="281"/>
        <v>0</v>
      </c>
      <c r="BV791" s="247" t="str">
        <f t="shared" si="282"/>
        <v>-</v>
      </c>
      <c r="BW791" s="232"/>
      <c r="CF791" s="232"/>
    </row>
    <row r="792" spans="1:84" ht="12.75" customHeight="1" x14ac:dyDescent="0.2">
      <c r="A792" s="240"/>
      <c r="B792" s="228">
        <v>769</v>
      </c>
      <c r="C792" s="137"/>
      <c r="D792" s="65"/>
      <c r="E792" s="241" t="str">
        <f>IF(ISBLANK(D792), "", VLOOKUP(D792, Z!$A$2:$C$4127, 3, FALSE))</f>
        <v/>
      </c>
      <c r="F792" s="138"/>
      <c r="G792" s="120"/>
      <c r="H792" s="120"/>
      <c r="I792" s="120"/>
      <c r="J792" s="120"/>
      <c r="K792" s="139"/>
      <c r="L792" s="168"/>
      <c r="M792" s="139"/>
      <c r="N792" s="139"/>
      <c r="O792" s="242">
        <f t="shared" ref="O792:O855" si="283">IFERROR(M792 / (1.18*N792), 0)</f>
        <v>0</v>
      </c>
      <c r="P792" s="139"/>
      <c r="Q792" s="242">
        <f t="shared" si="267"/>
        <v>0</v>
      </c>
      <c r="R792" s="242" t="str">
        <f t="shared" si="268"/>
        <v>-</v>
      </c>
      <c r="S792" s="140"/>
      <c r="T792" s="141"/>
      <c r="U792" s="120"/>
      <c r="V792" s="139"/>
      <c r="W792" s="166"/>
      <c r="X792" s="243">
        <f t="shared" si="269"/>
        <v>0</v>
      </c>
      <c r="Y792" s="140"/>
      <c r="Z792" s="141"/>
      <c r="AA792" s="139"/>
      <c r="AB792" s="120"/>
      <c r="AC792" s="139"/>
      <c r="AD792" s="166"/>
      <c r="AE792" s="243">
        <f t="shared" si="270"/>
        <v>0</v>
      </c>
      <c r="AF792" s="142"/>
      <c r="AG792" s="137"/>
      <c r="AH792" s="65"/>
      <c r="AI792" s="241" t="str">
        <f>IF(ISBLANK(AH792), "", VLOOKUP(AH792, Z!$A$2:$C$4127, 3, FALSE))</f>
        <v/>
      </c>
      <c r="AJ792" s="143"/>
      <c r="AK792" s="244">
        <f t="shared" si="271"/>
        <v>0</v>
      </c>
      <c r="AL792" s="232"/>
      <c r="AM792" s="242">
        <f t="shared" si="272"/>
        <v>0</v>
      </c>
      <c r="AN792" s="228">
        <f>15</f>
        <v>15</v>
      </c>
      <c r="AO792" s="228">
        <v>0.75</v>
      </c>
      <c r="AP792" s="242" t="str">
        <f t="shared" si="273"/>
        <v>-</v>
      </c>
      <c r="AQ792" s="242" t="str">
        <f t="shared" si="274"/>
        <v>-</v>
      </c>
      <c r="AR792" s="245" t="str" cm="1">
        <f t="array" ref="AR792">IF($AM$20="A",
IFERROR(INDEX($BZ$33:$CC$35, $BQ792,), "-"),
IFERROR(INDEX(($BZ$26:$CC$28,$BZ$29:$CC$31), $BQ792, , $BR792), "-"))</f>
        <v>-</v>
      </c>
      <c r="AS792" s="245"/>
      <c r="AT792" s="245"/>
      <c r="AU792" s="245"/>
      <c r="AV792" s="246" t="str" cm="1">
        <f t="array" ref="AV792">IF($AM$20="A",
IFERROR(INDEX($CE$33:$CE$35, $BQ792), "-"),
IFERROR(INDEX(($CE$26:$CE$28, $CE$29:$CE$31), $BQ792, , $BR792), "-"))</f>
        <v>-</v>
      </c>
      <c r="AW792" s="242" t="str">
        <f t="shared" si="275"/>
        <v>-</v>
      </c>
      <c r="AX792" s="242" t="str">
        <f t="shared" si="275"/>
        <v>-</v>
      </c>
      <c r="AY792" s="242" t="str">
        <f t="shared" si="275"/>
        <v>-</v>
      </c>
      <c r="AZ792" s="242" t="str">
        <f t="shared" ref="AX792:AZ855" si="284">IF($BT792=1, $BO792 * (-0.34*AZ$23^2 + 0.67*AZ$23 + 0.67), "-")</f>
        <v>-</v>
      </c>
      <c r="BA792" s="242" t="str">
        <f t="shared" si="276"/>
        <v>-</v>
      </c>
      <c r="BB792" s="242" t="str">
        <f t="shared" si="276"/>
        <v>-</v>
      </c>
      <c r="BC792" s="242" t="str">
        <f t="shared" si="276"/>
        <v>-</v>
      </c>
      <c r="BD792" s="242" t="str">
        <f t="shared" ref="BB792:BD855" si="285">IF($BS792=1, $BP792 * (-0.34*BD$23^2 + 0.67*BD$23 + 0.67), "-")</f>
        <v>-</v>
      </c>
      <c r="BE792" s="242" t="str">
        <f t="shared" si="277"/>
        <v>-</v>
      </c>
      <c r="BF792" s="242" t="str">
        <f t="shared" si="277"/>
        <v>-</v>
      </c>
      <c r="BG792" s="242" t="str">
        <f t="shared" si="277"/>
        <v>-</v>
      </c>
      <c r="BH792" s="242" t="str">
        <f t="shared" ref="BF792:BH855" si="286">IFERROR(BH$23 * (1 - (1-BH$23)/0.75 * (1-$BM792)) * $BO792 * 1 / (-(BH$23^2) + 2*BH$23), "-")</f>
        <v>-</v>
      </c>
      <c r="BI792" s="242" t="str">
        <f t="shared" si="278"/>
        <v>-</v>
      </c>
      <c r="BJ792" s="242" t="str">
        <f t="shared" si="278"/>
        <v>-</v>
      </c>
      <c r="BK792" s="242" t="str">
        <f t="shared" si="278"/>
        <v>-</v>
      </c>
      <c r="BL792" s="242" t="str">
        <f t="shared" ref="BJ792:BL855" si="287">IFERROR(BL$23 * (1 - (1-BL$23)/0.75 * (1-$BN792)) * $BP792 * 1 / (-(BL$23^2) + 2*BL$23), "-")</f>
        <v>-</v>
      </c>
      <c r="BM792" s="245" t="str" cm="1">
        <f t="array" ref="BM792">IFERROR(INDEX($CD$38:$CD$41, $BT792), "-")</f>
        <v>-</v>
      </c>
      <c r="BN792" s="242" t="str" cm="1">
        <f t="array" ref="BN792">IFERROR(INDEX($CD$38:$CD$41, $BS792), "-")</f>
        <v>-</v>
      </c>
      <c r="BO792" s="242">
        <f t="shared" si="279"/>
        <v>0</v>
      </c>
      <c r="BP792" s="242">
        <f t="shared" si="280"/>
        <v>0</v>
      </c>
      <c r="BQ792" s="247" t="str">
        <f t="shared" ref="BQ792:BQ855" si="288">IF($AM$20="A",
IFERROR(MATCH($I792,INDEX(Kat_A,,1),0),IFERROR(MATCH($I792,INDEX(Kat_A,,2),0),IFERROR(MATCH($I792,INDEX(Kat_A,,3),0),"-"))),
IFERROR(MATCH($G792,INDEX(Kat_B,,1),0),IFERROR(MATCH($G792,INDEX(Kat_B,,2),0),IFERROR(MATCH($G792,INDEX(Kat_B,,3),0),"-")))
)</f>
        <v>-</v>
      </c>
      <c r="BR792" s="247" t="str">
        <f t="shared" ref="BR792:BR855" si="289">IF($AM$20="A",
IFERROR(MATCH($J792,INDEX(Sys_A,,1),0),IFERROR(MATCH($J792,INDEX(Sys_A,,2),0),IFERROR(MATCH($J792,INDEX(Sys_A,,3),0),"-"))),
IFERROR(MATCH($H792,INDEX(Sys_B,,1),0),IFERROR(MATCH($H792,INDEX(Sys_B,,2),0),IFERROR(MATCH($H792,INDEX(Sys_B,,3),0),"-")))
)</f>
        <v>-</v>
      </c>
      <c r="BS792" s="247" t="str">
        <f t="shared" ref="BS792:BS855" si="290">IF($AM$20="B", 1, IFERROR(MATCH($U792,INDEX(Reg,,1),0),IFERROR(MATCH($U792,INDEX(Reg,,2),0),IFERROR(MATCH($U792,INDEX(Reg,,3),0),"-"))))</f>
        <v>-</v>
      </c>
      <c r="BT792" s="247" t="str">
        <f t="shared" ref="BT792:BT855" si="291">IF($AM$20="B", 1, IFERROR(MATCH($AB792,INDEX(Reg,,1),0),IFERROR(MATCH($AB792,INDEX(Reg,,2),0),IFERROR(MATCH($AB792,INDEX(Reg,,3),0),"-"))))</f>
        <v>-</v>
      </c>
      <c r="BU792" s="247">
        <f t="shared" si="281"/>
        <v>0</v>
      </c>
      <c r="BV792" s="247" t="str">
        <f t="shared" si="282"/>
        <v>-</v>
      </c>
      <c r="BW792" s="232"/>
      <c r="CF792" s="232"/>
    </row>
    <row r="793" spans="1:84" ht="12.75" customHeight="1" x14ac:dyDescent="0.2">
      <c r="A793" s="240"/>
      <c r="B793" s="228">
        <v>770</v>
      </c>
      <c r="C793" s="137"/>
      <c r="D793" s="65"/>
      <c r="E793" s="241" t="str">
        <f>IF(ISBLANK(D793), "", VLOOKUP(D793, Z!$A$2:$C$4127, 3, FALSE))</f>
        <v/>
      </c>
      <c r="F793" s="138"/>
      <c r="G793" s="120"/>
      <c r="H793" s="120"/>
      <c r="I793" s="120"/>
      <c r="J793" s="120"/>
      <c r="K793" s="139"/>
      <c r="L793" s="168"/>
      <c r="M793" s="139"/>
      <c r="N793" s="139"/>
      <c r="O793" s="242">
        <f t="shared" si="283"/>
        <v>0</v>
      </c>
      <c r="P793" s="139"/>
      <c r="Q793" s="242">
        <f t="shared" ref="Q793:Q856" si="292">P793*O793*9.82/3.6</f>
        <v>0</v>
      </c>
      <c r="R793" s="242" t="str">
        <f t="shared" ref="R793:R856" si="293">BV793</f>
        <v>-</v>
      </c>
      <c r="S793" s="140"/>
      <c r="T793" s="141"/>
      <c r="U793" s="120"/>
      <c r="V793" s="139"/>
      <c r="W793" s="166"/>
      <c r="X793" s="243">
        <f t="shared" ref="X793:X856" si="294">IFERROR(AQ793*1000, 0)</f>
        <v>0</v>
      </c>
      <c r="Y793" s="140"/>
      <c r="Z793" s="141"/>
      <c r="AA793" s="139"/>
      <c r="AB793" s="120"/>
      <c r="AC793" s="139"/>
      <c r="AD793" s="166"/>
      <c r="AE793" s="243">
        <f t="shared" ref="AE793:AE856" si="295">IFERROR(AP793*1000, 0)</f>
        <v>0</v>
      </c>
      <c r="AF793" s="142"/>
      <c r="AG793" s="137"/>
      <c r="AH793" s="65"/>
      <c r="AI793" s="241" t="str">
        <f>IF(ISBLANK(AH793), "", VLOOKUP(AH793, Z!$A$2:$C$4127, 3, FALSE))</f>
        <v/>
      </c>
      <c r="AJ793" s="143"/>
      <c r="AK793" s="244">
        <f t="shared" ref="AK793:AK856" si="296">IFERROR(AM793*1000, 0)</f>
        <v>0</v>
      </c>
      <c r="AL793" s="232"/>
      <c r="AM793" s="242">
        <f t="shared" ref="AM793:AM856" si="297">IFERROR(AO793*AN793*(AQ793-AP793), 0)</f>
        <v>0</v>
      </c>
      <c r="AN793" s="228">
        <f>15</f>
        <v>15</v>
      </c>
      <c r="AO793" s="228">
        <v>0.75</v>
      </c>
      <c r="AP793" s="242" t="str">
        <f t="shared" ref="AP793:AP856" si="298">IFERROR((SUMPRODUCT($AW793:$AZ793,_xlfn.ANCHORARRAY( $AR793)) + SUMPRODUCT($BE793:$BH793,_xlfn.ANCHORARRAY( $AR793))) * $AV793/1000/1000, "-")</f>
        <v>-</v>
      </c>
      <c r="AQ793" s="242" t="str">
        <f t="shared" ref="AQ793:AQ856" si="299">IFERROR((SUMPRODUCT($BA793:$BD793,_xlfn.ANCHORARRAY( $AR793)) + SUMPRODUCT($BI793:$BL793,_xlfn.ANCHORARRAY( $AR793))) * $AV793/1000/1000, "-")</f>
        <v>-</v>
      </c>
      <c r="AR793" s="245" t="str" cm="1">
        <f t="array" ref="AR793">IF($AM$20="A",
IFERROR(INDEX($BZ$33:$CC$35, $BQ793,), "-"),
IFERROR(INDEX(($BZ$26:$CC$28,$BZ$29:$CC$31), $BQ793, , $BR793), "-"))</f>
        <v>-</v>
      </c>
      <c r="AS793" s="245"/>
      <c r="AT793" s="245"/>
      <c r="AU793" s="245"/>
      <c r="AV793" s="246" t="str" cm="1">
        <f t="array" ref="AV793">IF($AM$20="A",
IFERROR(INDEX($CE$33:$CE$35, $BQ793), "-"),
IFERROR(INDEX(($CE$26:$CE$28, $CE$29:$CE$31), $BQ793, , $BR793), "-"))</f>
        <v>-</v>
      </c>
      <c r="AW793" s="242" t="str">
        <f t="shared" ref="AW793:AZ856" si="300">IF($BT793=1, $BO793 * (-0.34*AW$23^2 + 0.67*AW$23 + 0.67), "-")</f>
        <v>-</v>
      </c>
      <c r="AX793" s="242" t="str">
        <f t="shared" si="284"/>
        <v>-</v>
      </c>
      <c r="AY793" s="242" t="str">
        <f t="shared" si="284"/>
        <v>-</v>
      </c>
      <c r="AZ793" s="242" t="str">
        <f t="shared" si="284"/>
        <v>-</v>
      </c>
      <c r="BA793" s="242" t="str">
        <f t="shared" ref="BA793:BD856" si="301">IF($BS793=1, $BP793 * (-0.34*BA$23^2 + 0.67*BA$23 + 0.67), "-")</f>
        <v>-</v>
      </c>
      <c r="BB793" s="242" t="str">
        <f t="shared" si="285"/>
        <v>-</v>
      </c>
      <c r="BC793" s="242" t="str">
        <f t="shared" si="285"/>
        <v>-</v>
      </c>
      <c r="BD793" s="242" t="str">
        <f t="shared" si="285"/>
        <v>-</v>
      </c>
      <c r="BE793" s="242" t="str">
        <f t="shared" ref="BE793:BH856" si="302">IFERROR(BE$23 * (1 - (1-BE$23)/0.75 * (1-$BM793)) * $BO793 * 1 / (-(BE$23^2) + 2*BE$23), "-")</f>
        <v>-</v>
      </c>
      <c r="BF793" s="242" t="str">
        <f t="shared" si="286"/>
        <v>-</v>
      </c>
      <c r="BG793" s="242" t="str">
        <f t="shared" si="286"/>
        <v>-</v>
      </c>
      <c r="BH793" s="242" t="str">
        <f t="shared" si="286"/>
        <v>-</v>
      </c>
      <c r="BI793" s="242" t="str">
        <f t="shared" ref="BI793:BL856" si="303">IFERROR(BI$23 * (1 - (1-BI$23)/0.75 * (1-$BN793)) * $BP793 * 1 / (-(BI$23^2) + 2*BI$23), "-")</f>
        <v>-</v>
      </c>
      <c r="BJ793" s="242" t="str">
        <f t="shared" si="287"/>
        <v>-</v>
      </c>
      <c r="BK793" s="242" t="str">
        <f t="shared" si="287"/>
        <v>-</v>
      </c>
      <c r="BL793" s="242" t="str">
        <f t="shared" si="287"/>
        <v>-</v>
      </c>
      <c r="BM793" s="245" t="str" cm="1">
        <f t="array" ref="BM793">IFERROR(INDEX($CD$38:$CD$41, $BT793), "-")</f>
        <v>-</v>
      </c>
      <c r="BN793" s="242" t="str" cm="1">
        <f t="array" ref="BN793">IFERROR(INDEX($CD$38:$CD$41, $BS793), "-")</f>
        <v>-</v>
      </c>
      <c r="BO793" s="242">
        <f t="shared" ref="BO793:BO856" si="304">IFERROR(IF(ISBLANK(AD793), AC793, AD793), 0)</f>
        <v>0</v>
      </c>
      <c r="BP793" s="242">
        <f t="shared" ref="BP793:BP856" si="305">IFERROR(IF(ISBLANK(W793), V793, W793), 0)</f>
        <v>0</v>
      </c>
      <c r="BQ793" s="247" t="str">
        <f t="shared" si="288"/>
        <v>-</v>
      </c>
      <c r="BR793" s="247" t="str">
        <f t="shared" si="289"/>
        <v>-</v>
      </c>
      <c r="BS793" s="247" t="str">
        <f t="shared" si="290"/>
        <v>-</v>
      </c>
      <c r="BT793" s="247" t="str">
        <f t="shared" si="291"/>
        <v>-</v>
      </c>
      <c r="BU793" s="247">
        <f t="shared" ref="BU793:BU856" si="306">IF($K793&gt;0, $K793, IF($L793&gt;0, 26+0.1*$L793, 0))</f>
        <v>0</v>
      </c>
      <c r="BV793" s="247" t="str">
        <f t="shared" ref="BV793:BV856" si="307">IF(AND(BR793=1, BU793&gt; 0), 0.5*(8+0.2*BU793) + 0.5*(3+0.1*BU793), "-")</f>
        <v>-</v>
      </c>
      <c r="BW793" s="232"/>
      <c r="CF793" s="232"/>
    </row>
    <row r="794" spans="1:84" ht="12.75" customHeight="1" x14ac:dyDescent="0.2">
      <c r="A794" s="240"/>
      <c r="B794" s="228">
        <v>771</v>
      </c>
      <c r="C794" s="137"/>
      <c r="D794" s="65"/>
      <c r="E794" s="241" t="str">
        <f>IF(ISBLANK(D794), "", VLOOKUP(D794, Z!$A$2:$C$4127, 3, FALSE))</f>
        <v/>
      </c>
      <c r="F794" s="138"/>
      <c r="G794" s="120"/>
      <c r="H794" s="120"/>
      <c r="I794" s="120"/>
      <c r="J794" s="120"/>
      <c r="K794" s="139"/>
      <c r="L794" s="168"/>
      <c r="M794" s="139"/>
      <c r="N794" s="139"/>
      <c r="O794" s="242">
        <f t="shared" si="283"/>
        <v>0</v>
      </c>
      <c r="P794" s="139"/>
      <c r="Q794" s="242">
        <f t="shared" si="292"/>
        <v>0</v>
      </c>
      <c r="R794" s="242" t="str">
        <f t="shared" si="293"/>
        <v>-</v>
      </c>
      <c r="S794" s="140"/>
      <c r="T794" s="141"/>
      <c r="U794" s="120"/>
      <c r="V794" s="139"/>
      <c r="W794" s="166"/>
      <c r="X794" s="243">
        <f t="shared" si="294"/>
        <v>0</v>
      </c>
      <c r="Y794" s="140"/>
      <c r="Z794" s="141"/>
      <c r="AA794" s="139"/>
      <c r="AB794" s="120"/>
      <c r="AC794" s="139"/>
      <c r="AD794" s="166"/>
      <c r="AE794" s="243">
        <f t="shared" si="295"/>
        <v>0</v>
      </c>
      <c r="AF794" s="142"/>
      <c r="AG794" s="137"/>
      <c r="AH794" s="65"/>
      <c r="AI794" s="241" t="str">
        <f>IF(ISBLANK(AH794), "", VLOOKUP(AH794, Z!$A$2:$C$4127, 3, FALSE))</f>
        <v/>
      </c>
      <c r="AJ794" s="143"/>
      <c r="AK794" s="244">
        <f t="shared" si="296"/>
        <v>0</v>
      </c>
      <c r="AL794" s="232"/>
      <c r="AM794" s="242">
        <f t="shared" si="297"/>
        <v>0</v>
      </c>
      <c r="AN794" s="228">
        <f>15</f>
        <v>15</v>
      </c>
      <c r="AO794" s="228">
        <v>0.75</v>
      </c>
      <c r="AP794" s="242" t="str">
        <f t="shared" si="298"/>
        <v>-</v>
      </c>
      <c r="AQ794" s="242" t="str">
        <f t="shared" si="299"/>
        <v>-</v>
      </c>
      <c r="AR794" s="245" t="str" cm="1">
        <f t="array" ref="AR794">IF($AM$20="A",
IFERROR(INDEX($BZ$33:$CC$35, $BQ794,), "-"),
IFERROR(INDEX(($BZ$26:$CC$28,$BZ$29:$CC$31), $BQ794, , $BR794), "-"))</f>
        <v>-</v>
      </c>
      <c r="AS794" s="245"/>
      <c r="AT794" s="245"/>
      <c r="AU794" s="245"/>
      <c r="AV794" s="246" t="str" cm="1">
        <f t="array" ref="AV794">IF($AM$20="A",
IFERROR(INDEX($CE$33:$CE$35, $BQ794), "-"),
IFERROR(INDEX(($CE$26:$CE$28, $CE$29:$CE$31), $BQ794, , $BR794), "-"))</f>
        <v>-</v>
      </c>
      <c r="AW794" s="242" t="str">
        <f t="shared" si="300"/>
        <v>-</v>
      </c>
      <c r="AX794" s="242" t="str">
        <f t="shared" si="284"/>
        <v>-</v>
      </c>
      <c r="AY794" s="242" t="str">
        <f t="shared" si="284"/>
        <v>-</v>
      </c>
      <c r="AZ794" s="242" t="str">
        <f t="shared" si="284"/>
        <v>-</v>
      </c>
      <c r="BA794" s="242" t="str">
        <f t="shared" si="301"/>
        <v>-</v>
      </c>
      <c r="BB794" s="242" t="str">
        <f t="shared" si="285"/>
        <v>-</v>
      </c>
      <c r="BC794" s="242" t="str">
        <f t="shared" si="285"/>
        <v>-</v>
      </c>
      <c r="BD794" s="242" t="str">
        <f t="shared" si="285"/>
        <v>-</v>
      </c>
      <c r="BE794" s="242" t="str">
        <f t="shared" si="302"/>
        <v>-</v>
      </c>
      <c r="BF794" s="242" t="str">
        <f t="shared" si="286"/>
        <v>-</v>
      </c>
      <c r="BG794" s="242" t="str">
        <f t="shared" si="286"/>
        <v>-</v>
      </c>
      <c r="BH794" s="242" t="str">
        <f t="shared" si="286"/>
        <v>-</v>
      </c>
      <c r="BI794" s="242" t="str">
        <f t="shared" si="303"/>
        <v>-</v>
      </c>
      <c r="BJ794" s="242" t="str">
        <f t="shared" si="287"/>
        <v>-</v>
      </c>
      <c r="BK794" s="242" t="str">
        <f t="shared" si="287"/>
        <v>-</v>
      </c>
      <c r="BL794" s="242" t="str">
        <f t="shared" si="287"/>
        <v>-</v>
      </c>
      <c r="BM794" s="245" t="str" cm="1">
        <f t="array" ref="BM794">IFERROR(INDEX($CD$38:$CD$41, $BT794), "-")</f>
        <v>-</v>
      </c>
      <c r="BN794" s="242" t="str" cm="1">
        <f t="array" ref="BN794">IFERROR(INDEX($CD$38:$CD$41, $BS794), "-")</f>
        <v>-</v>
      </c>
      <c r="BO794" s="242">
        <f t="shared" si="304"/>
        <v>0</v>
      </c>
      <c r="BP794" s="242">
        <f t="shared" si="305"/>
        <v>0</v>
      </c>
      <c r="BQ794" s="247" t="str">
        <f t="shared" si="288"/>
        <v>-</v>
      </c>
      <c r="BR794" s="247" t="str">
        <f t="shared" si="289"/>
        <v>-</v>
      </c>
      <c r="BS794" s="247" t="str">
        <f t="shared" si="290"/>
        <v>-</v>
      </c>
      <c r="BT794" s="247" t="str">
        <f t="shared" si="291"/>
        <v>-</v>
      </c>
      <c r="BU794" s="247">
        <f t="shared" si="306"/>
        <v>0</v>
      </c>
      <c r="BV794" s="247" t="str">
        <f t="shared" si="307"/>
        <v>-</v>
      </c>
      <c r="BW794" s="232"/>
      <c r="CF794" s="232"/>
    </row>
    <row r="795" spans="1:84" ht="12.75" customHeight="1" x14ac:dyDescent="0.2">
      <c r="A795" s="240"/>
      <c r="B795" s="228">
        <v>772</v>
      </c>
      <c r="C795" s="137"/>
      <c r="D795" s="65"/>
      <c r="E795" s="241" t="str">
        <f>IF(ISBLANK(D795), "", VLOOKUP(D795, Z!$A$2:$C$4127, 3, FALSE))</f>
        <v/>
      </c>
      <c r="F795" s="138"/>
      <c r="G795" s="120"/>
      <c r="H795" s="120"/>
      <c r="I795" s="120"/>
      <c r="J795" s="120"/>
      <c r="K795" s="139"/>
      <c r="L795" s="168"/>
      <c r="M795" s="139"/>
      <c r="N795" s="139"/>
      <c r="O795" s="242">
        <f t="shared" si="283"/>
        <v>0</v>
      </c>
      <c r="P795" s="139"/>
      <c r="Q795" s="242">
        <f t="shared" si="292"/>
        <v>0</v>
      </c>
      <c r="R795" s="242" t="str">
        <f t="shared" si="293"/>
        <v>-</v>
      </c>
      <c r="S795" s="140"/>
      <c r="T795" s="141"/>
      <c r="U795" s="120"/>
      <c r="V795" s="139"/>
      <c r="W795" s="166"/>
      <c r="X795" s="243">
        <f t="shared" si="294"/>
        <v>0</v>
      </c>
      <c r="Y795" s="140"/>
      <c r="Z795" s="141"/>
      <c r="AA795" s="139"/>
      <c r="AB795" s="120"/>
      <c r="AC795" s="139"/>
      <c r="AD795" s="166"/>
      <c r="AE795" s="243">
        <f t="shared" si="295"/>
        <v>0</v>
      </c>
      <c r="AF795" s="142"/>
      <c r="AG795" s="137"/>
      <c r="AH795" s="65"/>
      <c r="AI795" s="241" t="str">
        <f>IF(ISBLANK(AH795), "", VLOOKUP(AH795, Z!$A$2:$C$4127, 3, FALSE))</f>
        <v/>
      </c>
      <c r="AJ795" s="143"/>
      <c r="AK795" s="244">
        <f t="shared" si="296"/>
        <v>0</v>
      </c>
      <c r="AL795" s="232"/>
      <c r="AM795" s="242">
        <f t="shared" si="297"/>
        <v>0</v>
      </c>
      <c r="AN795" s="228">
        <f>15</f>
        <v>15</v>
      </c>
      <c r="AO795" s="228">
        <v>0.75</v>
      </c>
      <c r="AP795" s="242" t="str">
        <f t="shared" si="298"/>
        <v>-</v>
      </c>
      <c r="AQ795" s="242" t="str">
        <f t="shared" si="299"/>
        <v>-</v>
      </c>
      <c r="AR795" s="245" t="str" cm="1">
        <f t="array" ref="AR795">IF($AM$20="A",
IFERROR(INDEX($BZ$33:$CC$35, $BQ795,), "-"),
IFERROR(INDEX(($BZ$26:$CC$28,$BZ$29:$CC$31), $BQ795, , $BR795), "-"))</f>
        <v>-</v>
      </c>
      <c r="AS795" s="245"/>
      <c r="AT795" s="245"/>
      <c r="AU795" s="245"/>
      <c r="AV795" s="246" t="str" cm="1">
        <f t="array" ref="AV795">IF($AM$20="A",
IFERROR(INDEX($CE$33:$CE$35, $BQ795), "-"),
IFERROR(INDEX(($CE$26:$CE$28, $CE$29:$CE$31), $BQ795, , $BR795), "-"))</f>
        <v>-</v>
      </c>
      <c r="AW795" s="242" t="str">
        <f t="shared" si="300"/>
        <v>-</v>
      </c>
      <c r="AX795" s="242" t="str">
        <f t="shared" si="284"/>
        <v>-</v>
      </c>
      <c r="AY795" s="242" t="str">
        <f t="shared" si="284"/>
        <v>-</v>
      </c>
      <c r="AZ795" s="242" t="str">
        <f t="shared" si="284"/>
        <v>-</v>
      </c>
      <c r="BA795" s="242" t="str">
        <f t="shared" si="301"/>
        <v>-</v>
      </c>
      <c r="BB795" s="242" t="str">
        <f t="shared" si="285"/>
        <v>-</v>
      </c>
      <c r="BC795" s="242" t="str">
        <f t="shared" si="285"/>
        <v>-</v>
      </c>
      <c r="BD795" s="242" t="str">
        <f t="shared" si="285"/>
        <v>-</v>
      </c>
      <c r="BE795" s="242" t="str">
        <f t="shared" si="302"/>
        <v>-</v>
      </c>
      <c r="BF795" s="242" t="str">
        <f t="shared" si="286"/>
        <v>-</v>
      </c>
      <c r="BG795" s="242" t="str">
        <f t="shared" si="286"/>
        <v>-</v>
      </c>
      <c r="BH795" s="242" t="str">
        <f t="shared" si="286"/>
        <v>-</v>
      </c>
      <c r="BI795" s="242" t="str">
        <f t="shared" si="303"/>
        <v>-</v>
      </c>
      <c r="BJ795" s="242" t="str">
        <f t="shared" si="287"/>
        <v>-</v>
      </c>
      <c r="BK795" s="242" t="str">
        <f t="shared" si="287"/>
        <v>-</v>
      </c>
      <c r="BL795" s="242" t="str">
        <f t="shared" si="287"/>
        <v>-</v>
      </c>
      <c r="BM795" s="245" t="str" cm="1">
        <f t="array" ref="BM795">IFERROR(INDEX($CD$38:$CD$41, $BT795), "-")</f>
        <v>-</v>
      </c>
      <c r="BN795" s="242" t="str" cm="1">
        <f t="array" ref="BN795">IFERROR(INDEX($CD$38:$CD$41, $BS795), "-")</f>
        <v>-</v>
      </c>
      <c r="BO795" s="242">
        <f t="shared" si="304"/>
        <v>0</v>
      </c>
      <c r="BP795" s="242">
        <f t="shared" si="305"/>
        <v>0</v>
      </c>
      <c r="BQ795" s="247" t="str">
        <f t="shared" si="288"/>
        <v>-</v>
      </c>
      <c r="BR795" s="247" t="str">
        <f t="shared" si="289"/>
        <v>-</v>
      </c>
      <c r="BS795" s="247" t="str">
        <f t="shared" si="290"/>
        <v>-</v>
      </c>
      <c r="BT795" s="247" t="str">
        <f t="shared" si="291"/>
        <v>-</v>
      </c>
      <c r="BU795" s="247">
        <f t="shared" si="306"/>
        <v>0</v>
      </c>
      <c r="BV795" s="247" t="str">
        <f t="shared" si="307"/>
        <v>-</v>
      </c>
      <c r="BW795" s="232"/>
      <c r="CF795" s="232"/>
    </row>
    <row r="796" spans="1:84" ht="12.75" customHeight="1" x14ac:dyDescent="0.2">
      <c r="A796" s="240"/>
      <c r="B796" s="228">
        <v>773</v>
      </c>
      <c r="C796" s="137"/>
      <c r="D796" s="65"/>
      <c r="E796" s="241" t="str">
        <f>IF(ISBLANK(D796), "", VLOOKUP(D796, Z!$A$2:$C$4127, 3, FALSE))</f>
        <v/>
      </c>
      <c r="F796" s="138"/>
      <c r="G796" s="120"/>
      <c r="H796" s="120"/>
      <c r="I796" s="120"/>
      <c r="J796" s="120"/>
      <c r="K796" s="139"/>
      <c r="L796" s="168"/>
      <c r="M796" s="139"/>
      <c r="N796" s="139"/>
      <c r="O796" s="242">
        <f t="shared" si="283"/>
        <v>0</v>
      </c>
      <c r="P796" s="139"/>
      <c r="Q796" s="242">
        <f t="shared" si="292"/>
        <v>0</v>
      </c>
      <c r="R796" s="242" t="str">
        <f t="shared" si="293"/>
        <v>-</v>
      </c>
      <c r="S796" s="140"/>
      <c r="T796" s="141"/>
      <c r="U796" s="120"/>
      <c r="V796" s="139"/>
      <c r="W796" s="166"/>
      <c r="X796" s="243">
        <f t="shared" si="294"/>
        <v>0</v>
      </c>
      <c r="Y796" s="140"/>
      <c r="Z796" s="141"/>
      <c r="AA796" s="139"/>
      <c r="AB796" s="120"/>
      <c r="AC796" s="139"/>
      <c r="AD796" s="166"/>
      <c r="AE796" s="243">
        <f t="shared" si="295"/>
        <v>0</v>
      </c>
      <c r="AF796" s="142"/>
      <c r="AG796" s="137"/>
      <c r="AH796" s="65"/>
      <c r="AI796" s="241" t="str">
        <f>IF(ISBLANK(AH796), "", VLOOKUP(AH796, Z!$A$2:$C$4127, 3, FALSE))</f>
        <v/>
      </c>
      <c r="AJ796" s="143"/>
      <c r="AK796" s="244">
        <f t="shared" si="296"/>
        <v>0</v>
      </c>
      <c r="AL796" s="232"/>
      <c r="AM796" s="242">
        <f t="shared" si="297"/>
        <v>0</v>
      </c>
      <c r="AN796" s="228">
        <f>15</f>
        <v>15</v>
      </c>
      <c r="AO796" s="228">
        <v>0.75</v>
      </c>
      <c r="AP796" s="242" t="str">
        <f t="shared" si="298"/>
        <v>-</v>
      </c>
      <c r="AQ796" s="242" t="str">
        <f t="shared" si="299"/>
        <v>-</v>
      </c>
      <c r="AR796" s="245" t="str" cm="1">
        <f t="array" ref="AR796">IF($AM$20="A",
IFERROR(INDEX($BZ$33:$CC$35, $BQ796,), "-"),
IFERROR(INDEX(($BZ$26:$CC$28,$BZ$29:$CC$31), $BQ796, , $BR796), "-"))</f>
        <v>-</v>
      </c>
      <c r="AS796" s="245"/>
      <c r="AT796" s="245"/>
      <c r="AU796" s="245"/>
      <c r="AV796" s="246" t="str" cm="1">
        <f t="array" ref="AV796">IF($AM$20="A",
IFERROR(INDEX($CE$33:$CE$35, $BQ796), "-"),
IFERROR(INDEX(($CE$26:$CE$28, $CE$29:$CE$31), $BQ796, , $BR796), "-"))</f>
        <v>-</v>
      </c>
      <c r="AW796" s="242" t="str">
        <f t="shared" si="300"/>
        <v>-</v>
      </c>
      <c r="AX796" s="242" t="str">
        <f t="shared" si="284"/>
        <v>-</v>
      </c>
      <c r="AY796" s="242" t="str">
        <f t="shared" si="284"/>
        <v>-</v>
      </c>
      <c r="AZ796" s="242" t="str">
        <f t="shared" si="284"/>
        <v>-</v>
      </c>
      <c r="BA796" s="242" t="str">
        <f t="shared" si="301"/>
        <v>-</v>
      </c>
      <c r="BB796" s="242" t="str">
        <f t="shared" si="285"/>
        <v>-</v>
      </c>
      <c r="BC796" s="242" t="str">
        <f t="shared" si="285"/>
        <v>-</v>
      </c>
      <c r="BD796" s="242" t="str">
        <f t="shared" si="285"/>
        <v>-</v>
      </c>
      <c r="BE796" s="242" t="str">
        <f t="shared" si="302"/>
        <v>-</v>
      </c>
      <c r="BF796" s="242" t="str">
        <f t="shared" si="286"/>
        <v>-</v>
      </c>
      <c r="BG796" s="242" t="str">
        <f t="shared" si="286"/>
        <v>-</v>
      </c>
      <c r="BH796" s="242" t="str">
        <f t="shared" si="286"/>
        <v>-</v>
      </c>
      <c r="BI796" s="242" t="str">
        <f t="shared" si="303"/>
        <v>-</v>
      </c>
      <c r="BJ796" s="242" t="str">
        <f t="shared" si="287"/>
        <v>-</v>
      </c>
      <c r="BK796" s="242" t="str">
        <f t="shared" si="287"/>
        <v>-</v>
      </c>
      <c r="BL796" s="242" t="str">
        <f t="shared" si="287"/>
        <v>-</v>
      </c>
      <c r="BM796" s="245" t="str" cm="1">
        <f t="array" ref="BM796">IFERROR(INDEX($CD$38:$CD$41, $BT796), "-")</f>
        <v>-</v>
      </c>
      <c r="BN796" s="242" t="str" cm="1">
        <f t="array" ref="BN796">IFERROR(INDEX($CD$38:$CD$41, $BS796), "-")</f>
        <v>-</v>
      </c>
      <c r="BO796" s="242">
        <f t="shared" si="304"/>
        <v>0</v>
      </c>
      <c r="BP796" s="242">
        <f t="shared" si="305"/>
        <v>0</v>
      </c>
      <c r="BQ796" s="247" t="str">
        <f t="shared" si="288"/>
        <v>-</v>
      </c>
      <c r="BR796" s="247" t="str">
        <f t="shared" si="289"/>
        <v>-</v>
      </c>
      <c r="BS796" s="247" t="str">
        <f t="shared" si="290"/>
        <v>-</v>
      </c>
      <c r="BT796" s="247" t="str">
        <f t="shared" si="291"/>
        <v>-</v>
      </c>
      <c r="BU796" s="247">
        <f t="shared" si="306"/>
        <v>0</v>
      </c>
      <c r="BV796" s="247" t="str">
        <f t="shared" si="307"/>
        <v>-</v>
      </c>
      <c r="BW796" s="232"/>
      <c r="CF796" s="232"/>
    </row>
    <row r="797" spans="1:84" ht="12.75" customHeight="1" x14ac:dyDescent="0.2">
      <c r="A797" s="240"/>
      <c r="B797" s="228">
        <v>774</v>
      </c>
      <c r="C797" s="137"/>
      <c r="D797" s="65"/>
      <c r="E797" s="241" t="str">
        <f>IF(ISBLANK(D797), "", VLOOKUP(D797, Z!$A$2:$C$4127, 3, FALSE))</f>
        <v/>
      </c>
      <c r="F797" s="138"/>
      <c r="G797" s="120"/>
      <c r="H797" s="120"/>
      <c r="I797" s="120"/>
      <c r="J797" s="120"/>
      <c r="K797" s="139"/>
      <c r="L797" s="168"/>
      <c r="M797" s="139"/>
      <c r="N797" s="139"/>
      <c r="O797" s="242">
        <f t="shared" si="283"/>
        <v>0</v>
      </c>
      <c r="P797" s="139"/>
      <c r="Q797" s="242">
        <f t="shared" si="292"/>
        <v>0</v>
      </c>
      <c r="R797" s="242" t="str">
        <f t="shared" si="293"/>
        <v>-</v>
      </c>
      <c r="S797" s="140"/>
      <c r="T797" s="141"/>
      <c r="U797" s="120"/>
      <c r="V797" s="139"/>
      <c r="W797" s="166"/>
      <c r="X797" s="243">
        <f t="shared" si="294"/>
        <v>0</v>
      </c>
      <c r="Y797" s="140"/>
      <c r="Z797" s="141"/>
      <c r="AA797" s="139"/>
      <c r="AB797" s="120"/>
      <c r="AC797" s="139"/>
      <c r="AD797" s="166"/>
      <c r="AE797" s="243">
        <f t="shared" si="295"/>
        <v>0</v>
      </c>
      <c r="AF797" s="142"/>
      <c r="AG797" s="137"/>
      <c r="AH797" s="65"/>
      <c r="AI797" s="241" t="str">
        <f>IF(ISBLANK(AH797), "", VLOOKUP(AH797, Z!$A$2:$C$4127, 3, FALSE))</f>
        <v/>
      </c>
      <c r="AJ797" s="143"/>
      <c r="AK797" s="244">
        <f t="shared" si="296"/>
        <v>0</v>
      </c>
      <c r="AL797" s="232"/>
      <c r="AM797" s="242">
        <f t="shared" si="297"/>
        <v>0</v>
      </c>
      <c r="AN797" s="228">
        <f>15</f>
        <v>15</v>
      </c>
      <c r="AO797" s="228">
        <v>0.75</v>
      </c>
      <c r="AP797" s="242" t="str">
        <f t="shared" si="298"/>
        <v>-</v>
      </c>
      <c r="AQ797" s="242" t="str">
        <f t="shared" si="299"/>
        <v>-</v>
      </c>
      <c r="AR797" s="245" t="str" cm="1">
        <f t="array" ref="AR797">IF($AM$20="A",
IFERROR(INDEX($BZ$33:$CC$35, $BQ797,), "-"),
IFERROR(INDEX(($BZ$26:$CC$28,$BZ$29:$CC$31), $BQ797, , $BR797), "-"))</f>
        <v>-</v>
      </c>
      <c r="AS797" s="245"/>
      <c r="AT797" s="245"/>
      <c r="AU797" s="245"/>
      <c r="AV797" s="246" t="str" cm="1">
        <f t="array" ref="AV797">IF($AM$20="A",
IFERROR(INDEX($CE$33:$CE$35, $BQ797), "-"),
IFERROR(INDEX(($CE$26:$CE$28, $CE$29:$CE$31), $BQ797, , $BR797), "-"))</f>
        <v>-</v>
      </c>
      <c r="AW797" s="242" t="str">
        <f t="shared" si="300"/>
        <v>-</v>
      </c>
      <c r="AX797" s="242" t="str">
        <f t="shared" si="284"/>
        <v>-</v>
      </c>
      <c r="AY797" s="242" t="str">
        <f t="shared" si="284"/>
        <v>-</v>
      </c>
      <c r="AZ797" s="242" t="str">
        <f t="shared" si="284"/>
        <v>-</v>
      </c>
      <c r="BA797" s="242" t="str">
        <f t="shared" si="301"/>
        <v>-</v>
      </c>
      <c r="BB797" s="242" t="str">
        <f t="shared" si="285"/>
        <v>-</v>
      </c>
      <c r="BC797" s="242" t="str">
        <f t="shared" si="285"/>
        <v>-</v>
      </c>
      <c r="BD797" s="242" t="str">
        <f t="shared" si="285"/>
        <v>-</v>
      </c>
      <c r="BE797" s="242" t="str">
        <f t="shared" si="302"/>
        <v>-</v>
      </c>
      <c r="BF797" s="242" t="str">
        <f t="shared" si="286"/>
        <v>-</v>
      </c>
      <c r="BG797" s="242" t="str">
        <f t="shared" si="286"/>
        <v>-</v>
      </c>
      <c r="BH797" s="242" t="str">
        <f t="shared" si="286"/>
        <v>-</v>
      </c>
      <c r="BI797" s="242" t="str">
        <f t="shared" si="303"/>
        <v>-</v>
      </c>
      <c r="BJ797" s="242" t="str">
        <f t="shared" si="287"/>
        <v>-</v>
      </c>
      <c r="BK797" s="242" t="str">
        <f t="shared" si="287"/>
        <v>-</v>
      </c>
      <c r="BL797" s="242" t="str">
        <f t="shared" si="287"/>
        <v>-</v>
      </c>
      <c r="BM797" s="245" t="str" cm="1">
        <f t="array" ref="BM797">IFERROR(INDEX($CD$38:$CD$41, $BT797), "-")</f>
        <v>-</v>
      </c>
      <c r="BN797" s="242" t="str" cm="1">
        <f t="array" ref="BN797">IFERROR(INDEX($CD$38:$CD$41, $BS797), "-")</f>
        <v>-</v>
      </c>
      <c r="BO797" s="242">
        <f t="shared" si="304"/>
        <v>0</v>
      </c>
      <c r="BP797" s="242">
        <f t="shared" si="305"/>
        <v>0</v>
      </c>
      <c r="BQ797" s="247" t="str">
        <f t="shared" si="288"/>
        <v>-</v>
      </c>
      <c r="BR797" s="247" t="str">
        <f t="shared" si="289"/>
        <v>-</v>
      </c>
      <c r="BS797" s="247" t="str">
        <f t="shared" si="290"/>
        <v>-</v>
      </c>
      <c r="BT797" s="247" t="str">
        <f t="shared" si="291"/>
        <v>-</v>
      </c>
      <c r="BU797" s="247">
        <f t="shared" si="306"/>
        <v>0</v>
      </c>
      <c r="BV797" s="247" t="str">
        <f t="shared" si="307"/>
        <v>-</v>
      </c>
      <c r="BW797" s="232"/>
      <c r="CF797" s="232"/>
    </row>
    <row r="798" spans="1:84" ht="12.75" customHeight="1" x14ac:dyDescent="0.2">
      <c r="A798" s="240"/>
      <c r="B798" s="228">
        <v>775</v>
      </c>
      <c r="C798" s="137"/>
      <c r="D798" s="65"/>
      <c r="E798" s="241" t="str">
        <f>IF(ISBLANK(D798), "", VLOOKUP(D798, Z!$A$2:$C$4127, 3, FALSE))</f>
        <v/>
      </c>
      <c r="F798" s="138"/>
      <c r="G798" s="120"/>
      <c r="H798" s="120"/>
      <c r="I798" s="120"/>
      <c r="J798" s="120"/>
      <c r="K798" s="139"/>
      <c r="L798" s="168"/>
      <c r="M798" s="139"/>
      <c r="N798" s="139"/>
      <c r="O798" s="242">
        <f t="shared" si="283"/>
        <v>0</v>
      </c>
      <c r="P798" s="139"/>
      <c r="Q798" s="242">
        <f t="shared" si="292"/>
        <v>0</v>
      </c>
      <c r="R798" s="242" t="str">
        <f t="shared" si="293"/>
        <v>-</v>
      </c>
      <c r="S798" s="140"/>
      <c r="T798" s="141"/>
      <c r="U798" s="120"/>
      <c r="V798" s="139"/>
      <c r="W798" s="166"/>
      <c r="X798" s="243">
        <f t="shared" si="294"/>
        <v>0</v>
      </c>
      <c r="Y798" s="140"/>
      <c r="Z798" s="141"/>
      <c r="AA798" s="139"/>
      <c r="AB798" s="120"/>
      <c r="AC798" s="139"/>
      <c r="AD798" s="166"/>
      <c r="AE798" s="243">
        <f t="shared" si="295"/>
        <v>0</v>
      </c>
      <c r="AF798" s="142"/>
      <c r="AG798" s="137"/>
      <c r="AH798" s="65"/>
      <c r="AI798" s="241" t="str">
        <f>IF(ISBLANK(AH798), "", VLOOKUP(AH798, Z!$A$2:$C$4127, 3, FALSE))</f>
        <v/>
      </c>
      <c r="AJ798" s="143"/>
      <c r="AK798" s="244">
        <f t="shared" si="296"/>
        <v>0</v>
      </c>
      <c r="AL798" s="232"/>
      <c r="AM798" s="242">
        <f t="shared" si="297"/>
        <v>0</v>
      </c>
      <c r="AN798" s="228">
        <f>15</f>
        <v>15</v>
      </c>
      <c r="AO798" s="228">
        <v>0.75</v>
      </c>
      <c r="AP798" s="242" t="str">
        <f t="shared" si="298"/>
        <v>-</v>
      </c>
      <c r="AQ798" s="242" t="str">
        <f t="shared" si="299"/>
        <v>-</v>
      </c>
      <c r="AR798" s="245" t="str" cm="1">
        <f t="array" ref="AR798">IF($AM$20="A",
IFERROR(INDEX($BZ$33:$CC$35, $BQ798,), "-"),
IFERROR(INDEX(($BZ$26:$CC$28,$BZ$29:$CC$31), $BQ798, , $BR798), "-"))</f>
        <v>-</v>
      </c>
      <c r="AS798" s="245"/>
      <c r="AT798" s="245"/>
      <c r="AU798" s="245"/>
      <c r="AV798" s="246" t="str" cm="1">
        <f t="array" ref="AV798">IF($AM$20="A",
IFERROR(INDEX($CE$33:$CE$35, $BQ798), "-"),
IFERROR(INDEX(($CE$26:$CE$28, $CE$29:$CE$31), $BQ798, , $BR798), "-"))</f>
        <v>-</v>
      </c>
      <c r="AW798" s="242" t="str">
        <f t="shared" si="300"/>
        <v>-</v>
      </c>
      <c r="AX798" s="242" t="str">
        <f t="shared" si="284"/>
        <v>-</v>
      </c>
      <c r="AY798" s="242" t="str">
        <f t="shared" si="284"/>
        <v>-</v>
      </c>
      <c r="AZ798" s="242" t="str">
        <f t="shared" si="284"/>
        <v>-</v>
      </c>
      <c r="BA798" s="242" t="str">
        <f t="shared" si="301"/>
        <v>-</v>
      </c>
      <c r="BB798" s="242" t="str">
        <f t="shared" si="285"/>
        <v>-</v>
      </c>
      <c r="BC798" s="242" t="str">
        <f t="shared" si="285"/>
        <v>-</v>
      </c>
      <c r="BD798" s="242" t="str">
        <f t="shared" si="285"/>
        <v>-</v>
      </c>
      <c r="BE798" s="242" t="str">
        <f t="shared" si="302"/>
        <v>-</v>
      </c>
      <c r="BF798" s="242" t="str">
        <f t="shared" si="286"/>
        <v>-</v>
      </c>
      <c r="BG798" s="242" t="str">
        <f t="shared" si="286"/>
        <v>-</v>
      </c>
      <c r="BH798" s="242" t="str">
        <f t="shared" si="286"/>
        <v>-</v>
      </c>
      <c r="BI798" s="242" t="str">
        <f t="shared" si="303"/>
        <v>-</v>
      </c>
      <c r="BJ798" s="242" t="str">
        <f t="shared" si="287"/>
        <v>-</v>
      </c>
      <c r="BK798" s="242" t="str">
        <f t="shared" si="287"/>
        <v>-</v>
      </c>
      <c r="BL798" s="242" t="str">
        <f t="shared" si="287"/>
        <v>-</v>
      </c>
      <c r="BM798" s="245" t="str" cm="1">
        <f t="array" ref="BM798">IFERROR(INDEX($CD$38:$CD$41, $BT798), "-")</f>
        <v>-</v>
      </c>
      <c r="BN798" s="242" t="str" cm="1">
        <f t="array" ref="BN798">IFERROR(INDEX($CD$38:$CD$41, $BS798), "-")</f>
        <v>-</v>
      </c>
      <c r="BO798" s="242">
        <f t="shared" si="304"/>
        <v>0</v>
      </c>
      <c r="BP798" s="242">
        <f t="shared" si="305"/>
        <v>0</v>
      </c>
      <c r="BQ798" s="247" t="str">
        <f t="shared" si="288"/>
        <v>-</v>
      </c>
      <c r="BR798" s="247" t="str">
        <f t="shared" si="289"/>
        <v>-</v>
      </c>
      <c r="BS798" s="247" t="str">
        <f t="shared" si="290"/>
        <v>-</v>
      </c>
      <c r="BT798" s="247" t="str">
        <f t="shared" si="291"/>
        <v>-</v>
      </c>
      <c r="BU798" s="247">
        <f t="shared" si="306"/>
        <v>0</v>
      </c>
      <c r="BV798" s="247" t="str">
        <f t="shared" si="307"/>
        <v>-</v>
      </c>
      <c r="BW798" s="232"/>
      <c r="CF798" s="232"/>
    </row>
    <row r="799" spans="1:84" ht="12.75" customHeight="1" x14ac:dyDescent="0.2">
      <c r="A799" s="240"/>
      <c r="B799" s="228">
        <v>776</v>
      </c>
      <c r="C799" s="137"/>
      <c r="D799" s="65"/>
      <c r="E799" s="241" t="str">
        <f>IF(ISBLANK(D799), "", VLOOKUP(D799, Z!$A$2:$C$4127, 3, FALSE))</f>
        <v/>
      </c>
      <c r="F799" s="138"/>
      <c r="G799" s="120"/>
      <c r="H799" s="120"/>
      <c r="I799" s="120"/>
      <c r="J799" s="120"/>
      <c r="K799" s="139"/>
      <c r="L799" s="168"/>
      <c r="M799" s="139"/>
      <c r="N799" s="139"/>
      <c r="O799" s="242">
        <f t="shared" si="283"/>
        <v>0</v>
      </c>
      <c r="P799" s="139"/>
      <c r="Q799" s="242">
        <f t="shared" si="292"/>
        <v>0</v>
      </c>
      <c r="R799" s="242" t="str">
        <f t="shared" si="293"/>
        <v>-</v>
      </c>
      <c r="S799" s="140"/>
      <c r="T799" s="141"/>
      <c r="U799" s="120"/>
      <c r="V799" s="139"/>
      <c r="W799" s="166"/>
      <c r="X799" s="243">
        <f t="shared" si="294"/>
        <v>0</v>
      </c>
      <c r="Y799" s="140"/>
      <c r="Z799" s="141"/>
      <c r="AA799" s="139"/>
      <c r="AB799" s="120"/>
      <c r="AC799" s="139"/>
      <c r="AD799" s="166"/>
      <c r="AE799" s="243">
        <f t="shared" si="295"/>
        <v>0</v>
      </c>
      <c r="AF799" s="142"/>
      <c r="AG799" s="137"/>
      <c r="AH799" s="65"/>
      <c r="AI799" s="241" t="str">
        <f>IF(ISBLANK(AH799), "", VLOOKUP(AH799, Z!$A$2:$C$4127, 3, FALSE))</f>
        <v/>
      </c>
      <c r="AJ799" s="143"/>
      <c r="AK799" s="244">
        <f t="shared" si="296"/>
        <v>0</v>
      </c>
      <c r="AL799" s="232"/>
      <c r="AM799" s="242">
        <f t="shared" si="297"/>
        <v>0</v>
      </c>
      <c r="AN799" s="228">
        <f>15</f>
        <v>15</v>
      </c>
      <c r="AO799" s="228">
        <v>0.75</v>
      </c>
      <c r="AP799" s="242" t="str">
        <f t="shared" si="298"/>
        <v>-</v>
      </c>
      <c r="AQ799" s="242" t="str">
        <f t="shared" si="299"/>
        <v>-</v>
      </c>
      <c r="AR799" s="245" t="str" cm="1">
        <f t="array" ref="AR799">IF($AM$20="A",
IFERROR(INDEX($BZ$33:$CC$35, $BQ799,), "-"),
IFERROR(INDEX(($BZ$26:$CC$28,$BZ$29:$CC$31), $BQ799, , $BR799), "-"))</f>
        <v>-</v>
      </c>
      <c r="AS799" s="245"/>
      <c r="AT799" s="245"/>
      <c r="AU799" s="245"/>
      <c r="AV799" s="246" t="str" cm="1">
        <f t="array" ref="AV799">IF($AM$20="A",
IFERROR(INDEX($CE$33:$CE$35, $BQ799), "-"),
IFERROR(INDEX(($CE$26:$CE$28, $CE$29:$CE$31), $BQ799, , $BR799), "-"))</f>
        <v>-</v>
      </c>
      <c r="AW799" s="242" t="str">
        <f t="shared" si="300"/>
        <v>-</v>
      </c>
      <c r="AX799" s="242" t="str">
        <f t="shared" si="284"/>
        <v>-</v>
      </c>
      <c r="AY799" s="242" t="str">
        <f t="shared" si="284"/>
        <v>-</v>
      </c>
      <c r="AZ799" s="242" t="str">
        <f t="shared" si="284"/>
        <v>-</v>
      </c>
      <c r="BA799" s="242" t="str">
        <f t="shared" si="301"/>
        <v>-</v>
      </c>
      <c r="BB799" s="242" t="str">
        <f t="shared" si="285"/>
        <v>-</v>
      </c>
      <c r="BC799" s="242" t="str">
        <f t="shared" si="285"/>
        <v>-</v>
      </c>
      <c r="BD799" s="242" t="str">
        <f t="shared" si="285"/>
        <v>-</v>
      </c>
      <c r="BE799" s="242" t="str">
        <f t="shared" si="302"/>
        <v>-</v>
      </c>
      <c r="BF799" s="242" t="str">
        <f t="shared" si="286"/>
        <v>-</v>
      </c>
      <c r="BG799" s="242" t="str">
        <f t="shared" si="286"/>
        <v>-</v>
      </c>
      <c r="BH799" s="242" t="str">
        <f t="shared" si="286"/>
        <v>-</v>
      </c>
      <c r="BI799" s="242" t="str">
        <f t="shared" si="303"/>
        <v>-</v>
      </c>
      <c r="BJ799" s="242" t="str">
        <f t="shared" si="287"/>
        <v>-</v>
      </c>
      <c r="BK799" s="242" t="str">
        <f t="shared" si="287"/>
        <v>-</v>
      </c>
      <c r="BL799" s="242" t="str">
        <f t="shared" si="287"/>
        <v>-</v>
      </c>
      <c r="BM799" s="245" t="str" cm="1">
        <f t="array" ref="BM799">IFERROR(INDEX($CD$38:$CD$41, $BT799), "-")</f>
        <v>-</v>
      </c>
      <c r="BN799" s="242" t="str" cm="1">
        <f t="array" ref="BN799">IFERROR(INDEX($CD$38:$CD$41, $BS799), "-")</f>
        <v>-</v>
      </c>
      <c r="BO799" s="242">
        <f t="shared" si="304"/>
        <v>0</v>
      </c>
      <c r="BP799" s="242">
        <f t="shared" si="305"/>
        <v>0</v>
      </c>
      <c r="BQ799" s="247" t="str">
        <f t="shared" si="288"/>
        <v>-</v>
      </c>
      <c r="BR799" s="247" t="str">
        <f t="shared" si="289"/>
        <v>-</v>
      </c>
      <c r="BS799" s="247" t="str">
        <f t="shared" si="290"/>
        <v>-</v>
      </c>
      <c r="BT799" s="247" t="str">
        <f t="shared" si="291"/>
        <v>-</v>
      </c>
      <c r="BU799" s="247">
        <f t="shared" si="306"/>
        <v>0</v>
      </c>
      <c r="BV799" s="247" t="str">
        <f t="shared" si="307"/>
        <v>-</v>
      </c>
      <c r="BW799" s="232"/>
      <c r="CF799" s="232"/>
    </row>
    <row r="800" spans="1:84" ht="12.75" customHeight="1" x14ac:dyDescent="0.2">
      <c r="A800" s="240"/>
      <c r="B800" s="228">
        <v>777</v>
      </c>
      <c r="C800" s="137"/>
      <c r="D800" s="65"/>
      <c r="E800" s="241" t="str">
        <f>IF(ISBLANK(D800), "", VLOOKUP(D800, Z!$A$2:$C$4127, 3, FALSE))</f>
        <v/>
      </c>
      <c r="F800" s="138"/>
      <c r="G800" s="120"/>
      <c r="H800" s="120"/>
      <c r="I800" s="120"/>
      <c r="J800" s="120"/>
      <c r="K800" s="139"/>
      <c r="L800" s="168"/>
      <c r="M800" s="139"/>
      <c r="N800" s="139"/>
      <c r="O800" s="242">
        <f t="shared" si="283"/>
        <v>0</v>
      </c>
      <c r="P800" s="139"/>
      <c r="Q800" s="242">
        <f t="shared" si="292"/>
        <v>0</v>
      </c>
      <c r="R800" s="242" t="str">
        <f t="shared" si="293"/>
        <v>-</v>
      </c>
      <c r="S800" s="140"/>
      <c r="T800" s="141"/>
      <c r="U800" s="120"/>
      <c r="V800" s="139"/>
      <c r="W800" s="166"/>
      <c r="X800" s="243">
        <f t="shared" si="294"/>
        <v>0</v>
      </c>
      <c r="Y800" s="140"/>
      <c r="Z800" s="141"/>
      <c r="AA800" s="139"/>
      <c r="AB800" s="120"/>
      <c r="AC800" s="139"/>
      <c r="AD800" s="166"/>
      <c r="AE800" s="243">
        <f t="shared" si="295"/>
        <v>0</v>
      </c>
      <c r="AF800" s="142"/>
      <c r="AG800" s="137"/>
      <c r="AH800" s="65"/>
      <c r="AI800" s="241" t="str">
        <f>IF(ISBLANK(AH800), "", VLOOKUP(AH800, Z!$A$2:$C$4127, 3, FALSE))</f>
        <v/>
      </c>
      <c r="AJ800" s="143"/>
      <c r="AK800" s="244">
        <f t="shared" si="296"/>
        <v>0</v>
      </c>
      <c r="AL800" s="232"/>
      <c r="AM800" s="242">
        <f t="shared" si="297"/>
        <v>0</v>
      </c>
      <c r="AN800" s="228">
        <f>15</f>
        <v>15</v>
      </c>
      <c r="AO800" s="228">
        <v>0.75</v>
      </c>
      <c r="AP800" s="242" t="str">
        <f t="shared" si="298"/>
        <v>-</v>
      </c>
      <c r="AQ800" s="242" t="str">
        <f t="shared" si="299"/>
        <v>-</v>
      </c>
      <c r="AR800" s="245" t="str" cm="1">
        <f t="array" ref="AR800">IF($AM$20="A",
IFERROR(INDEX($BZ$33:$CC$35, $BQ800,), "-"),
IFERROR(INDEX(($BZ$26:$CC$28,$BZ$29:$CC$31), $BQ800, , $BR800), "-"))</f>
        <v>-</v>
      </c>
      <c r="AS800" s="245"/>
      <c r="AT800" s="245"/>
      <c r="AU800" s="245"/>
      <c r="AV800" s="246" t="str" cm="1">
        <f t="array" ref="AV800">IF($AM$20="A",
IFERROR(INDEX($CE$33:$CE$35, $BQ800), "-"),
IFERROR(INDEX(($CE$26:$CE$28, $CE$29:$CE$31), $BQ800, , $BR800), "-"))</f>
        <v>-</v>
      </c>
      <c r="AW800" s="242" t="str">
        <f t="shared" si="300"/>
        <v>-</v>
      </c>
      <c r="AX800" s="242" t="str">
        <f t="shared" si="284"/>
        <v>-</v>
      </c>
      <c r="AY800" s="242" t="str">
        <f t="shared" si="284"/>
        <v>-</v>
      </c>
      <c r="AZ800" s="242" t="str">
        <f t="shared" si="284"/>
        <v>-</v>
      </c>
      <c r="BA800" s="242" t="str">
        <f t="shared" si="301"/>
        <v>-</v>
      </c>
      <c r="BB800" s="242" t="str">
        <f t="shared" si="285"/>
        <v>-</v>
      </c>
      <c r="BC800" s="242" t="str">
        <f t="shared" si="285"/>
        <v>-</v>
      </c>
      <c r="BD800" s="242" t="str">
        <f t="shared" si="285"/>
        <v>-</v>
      </c>
      <c r="BE800" s="242" t="str">
        <f t="shared" si="302"/>
        <v>-</v>
      </c>
      <c r="BF800" s="242" t="str">
        <f t="shared" si="286"/>
        <v>-</v>
      </c>
      <c r="BG800" s="242" t="str">
        <f t="shared" si="286"/>
        <v>-</v>
      </c>
      <c r="BH800" s="242" t="str">
        <f t="shared" si="286"/>
        <v>-</v>
      </c>
      <c r="BI800" s="242" t="str">
        <f t="shared" si="303"/>
        <v>-</v>
      </c>
      <c r="BJ800" s="242" t="str">
        <f t="shared" si="287"/>
        <v>-</v>
      </c>
      <c r="BK800" s="242" t="str">
        <f t="shared" si="287"/>
        <v>-</v>
      </c>
      <c r="BL800" s="242" t="str">
        <f t="shared" si="287"/>
        <v>-</v>
      </c>
      <c r="BM800" s="245" t="str" cm="1">
        <f t="array" ref="BM800">IFERROR(INDEX($CD$38:$CD$41, $BT800), "-")</f>
        <v>-</v>
      </c>
      <c r="BN800" s="242" t="str" cm="1">
        <f t="array" ref="BN800">IFERROR(INDEX($CD$38:$CD$41, $BS800), "-")</f>
        <v>-</v>
      </c>
      <c r="BO800" s="242">
        <f t="shared" si="304"/>
        <v>0</v>
      </c>
      <c r="BP800" s="242">
        <f t="shared" si="305"/>
        <v>0</v>
      </c>
      <c r="BQ800" s="247" t="str">
        <f t="shared" si="288"/>
        <v>-</v>
      </c>
      <c r="BR800" s="247" t="str">
        <f t="shared" si="289"/>
        <v>-</v>
      </c>
      <c r="BS800" s="247" t="str">
        <f t="shared" si="290"/>
        <v>-</v>
      </c>
      <c r="BT800" s="247" t="str">
        <f t="shared" si="291"/>
        <v>-</v>
      </c>
      <c r="BU800" s="247">
        <f t="shared" si="306"/>
        <v>0</v>
      </c>
      <c r="BV800" s="247" t="str">
        <f t="shared" si="307"/>
        <v>-</v>
      </c>
      <c r="BW800" s="232"/>
      <c r="CF800" s="232"/>
    </row>
    <row r="801" spans="1:84" ht="12.75" customHeight="1" x14ac:dyDescent="0.2">
      <c r="A801" s="240"/>
      <c r="B801" s="228">
        <v>778</v>
      </c>
      <c r="C801" s="137"/>
      <c r="D801" s="65"/>
      <c r="E801" s="241" t="str">
        <f>IF(ISBLANK(D801), "", VLOOKUP(D801, Z!$A$2:$C$4127, 3, FALSE))</f>
        <v/>
      </c>
      <c r="F801" s="138"/>
      <c r="G801" s="120"/>
      <c r="H801" s="120"/>
      <c r="I801" s="120"/>
      <c r="J801" s="120"/>
      <c r="K801" s="139"/>
      <c r="L801" s="168"/>
      <c r="M801" s="139"/>
      <c r="N801" s="139"/>
      <c r="O801" s="242">
        <f t="shared" si="283"/>
        <v>0</v>
      </c>
      <c r="P801" s="139"/>
      <c r="Q801" s="242">
        <f t="shared" si="292"/>
        <v>0</v>
      </c>
      <c r="R801" s="242" t="str">
        <f t="shared" si="293"/>
        <v>-</v>
      </c>
      <c r="S801" s="140"/>
      <c r="T801" s="141"/>
      <c r="U801" s="120"/>
      <c r="V801" s="139"/>
      <c r="W801" s="166"/>
      <c r="X801" s="243">
        <f t="shared" si="294"/>
        <v>0</v>
      </c>
      <c r="Y801" s="140"/>
      <c r="Z801" s="141"/>
      <c r="AA801" s="139"/>
      <c r="AB801" s="120"/>
      <c r="AC801" s="139"/>
      <c r="AD801" s="166"/>
      <c r="AE801" s="243">
        <f t="shared" si="295"/>
        <v>0</v>
      </c>
      <c r="AF801" s="142"/>
      <c r="AG801" s="137"/>
      <c r="AH801" s="65"/>
      <c r="AI801" s="241" t="str">
        <f>IF(ISBLANK(AH801), "", VLOOKUP(AH801, Z!$A$2:$C$4127, 3, FALSE))</f>
        <v/>
      </c>
      <c r="AJ801" s="143"/>
      <c r="AK801" s="244">
        <f t="shared" si="296"/>
        <v>0</v>
      </c>
      <c r="AL801" s="232"/>
      <c r="AM801" s="242">
        <f t="shared" si="297"/>
        <v>0</v>
      </c>
      <c r="AN801" s="228">
        <f>15</f>
        <v>15</v>
      </c>
      <c r="AO801" s="228">
        <v>0.75</v>
      </c>
      <c r="AP801" s="242" t="str">
        <f t="shared" si="298"/>
        <v>-</v>
      </c>
      <c r="AQ801" s="242" t="str">
        <f t="shared" si="299"/>
        <v>-</v>
      </c>
      <c r="AR801" s="245" t="str" cm="1">
        <f t="array" ref="AR801">IF($AM$20="A",
IFERROR(INDEX($BZ$33:$CC$35, $BQ801,), "-"),
IFERROR(INDEX(($BZ$26:$CC$28,$BZ$29:$CC$31), $BQ801, , $BR801), "-"))</f>
        <v>-</v>
      </c>
      <c r="AS801" s="245"/>
      <c r="AT801" s="245"/>
      <c r="AU801" s="245"/>
      <c r="AV801" s="246" t="str" cm="1">
        <f t="array" ref="AV801">IF($AM$20="A",
IFERROR(INDEX($CE$33:$CE$35, $BQ801), "-"),
IFERROR(INDEX(($CE$26:$CE$28, $CE$29:$CE$31), $BQ801, , $BR801), "-"))</f>
        <v>-</v>
      </c>
      <c r="AW801" s="242" t="str">
        <f t="shared" si="300"/>
        <v>-</v>
      </c>
      <c r="AX801" s="242" t="str">
        <f t="shared" si="284"/>
        <v>-</v>
      </c>
      <c r="AY801" s="242" t="str">
        <f t="shared" si="284"/>
        <v>-</v>
      </c>
      <c r="AZ801" s="242" t="str">
        <f t="shared" si="284"/>
        <v>-</v>
      </c>
      <c r="BA801" s="242" t="str">
        <f t="shared" si="301"/>
        <v>-</v>
      </c>
      <c r="BB801" s="242" t="str">
        <f t="shared" si="285"/>
        <v>-</v>
      </c>
      <c r="BC801" s="242" t="str">
        <f t="shared" si="285"/>
        <v>-</v>
      </c>
      <c r="BD801" s="242" t="str">
        <f t="shared" si="285"/>
        <v>-</v>
      </c>
      <c r="BE801" s="242" t="str">
        <f t="shared" si="302"/>
        <v>-</v>
      </c>
      <c r="BF801" s="242" t="str">
        <f t="shared" si="286"/>
        <v>-</v>
      </c>
      <c r="BG801" s="242" t="str">
        <f t="shared" si="286"/>
        <v>-</v>
      </c>
      <c r="BH801" s="242" t="str">
        <f t="shared" si="286"/>
        <v>-</v>
      </c>
      <c r="BI801" s="242" t="str">
        <f t="shared" si="303"/>
        <v>-</v>
      </c>
      <c r="BJ801" s="242" t="str">
        <f t="shared" si="287"/>
        <v>-</v>
      </c>
      <c r="BK801" s="242" t="str">
        <f t="shared" si="287"/>
        <v>-</v>
      </c>
      <c r="BL801" s="242" t="str">
        <f t="shared" si="287"/>
        <v>-</v>
      </c>
      <c r="BM801" s="245" t="str" cm="1">
        <f t="array" ref="BM801">IFERROR(INDEX($CD$38:$CD$41, $BT801), "-")</f>
        <v>-</v>
      </c>
      <c r="BN801" s="242" t="str" cm="1">
        <f t="array" ref="BN801">IFERROR(INDEX($CD$38:$CD$41, $BS801), "-")</f>
        <v>-</v>
      </c>
      <c r="BO801" s="242">
        <f t="shared" si="304"/>
        <v>0</v>
      </c>
      <c r="BP801" s="242">
        <f t="shared" si="305"/>
        <v>0</v>
      </c>
      <c r="BQ801" s="247" t="str">
        <f t="shared" si="288"/>
        <v>-</v>
      </c>
      <c r="BR801" s="247" t="str">
        <f t="shared" si="289"/>
        <v>-</v>
      </c>
      <c r="BS801" s="247" t="str">
        <f t="shared" si="290"/>
        <v>-</v>
      </c>
      <c r="BT801" s="247" t="str">
        <f t="shared" si="291"/>
        <v>-</v>
      </c>
      <c r="BU801" s="247">
        <f t="shared" si="306"/>
        <v>0</v>
      </c>
      <c r="BV801" s="247" t="str">
        <f t="shared" si="307"/>
        <v>-</v>
      </c>
      <c r="BW801" s="232"/>
      <c r="CF801" s="232"/>
    </row>
    <row r="802" spans="1:84" ht="12.75" customHeight="1" x14ac:dyDescent="0.2">
      <c r="A802" s="240"/>
      <c r="B802" s="228">
        <v>779</v>
      </c>
      <c r="C802" s="137"/>
      <c r="D802" s="65"/>
      <c r="E802" s="241" t="str">
        <f>IF(ISBLANK(D802), "", VLOOKUP(D802, Z!$A$2:$C$4127, 3, FALSE))</f>
        <v/>
      </c>
      <c r="F802" s="138"/>
      <c r="G802" s="120"/>
      <c r="H802" s="120"/>
      <c r="I802" s="120"/>
      <c r="J802" s="120"/>
      <c r="K802" s="139"/>
      <c r="L802" s="168"/>
      <c r="M802" s="139"/>
      <c r="N802" s="139"/>
      <c r="O802" s="242">
        <f t="shared" si="283"/>
        <v>0</v>
      </c>
      <c r="P802" s="139"/>
      <c r="Q802" s="242">
        <f t="shared" si="292"/>
        <v>0</v>
      </c>
      <c r="R802" s="242" t="str">
        <f t="shared" si="293"/>
        <v>-</v>
      </c>
      <c r="S802" s="140"/>
      <c r="T802" s="141"/>
      <c r="U802" s="120"/>
      <c r="V802" s="139"/>
      <c r="W802" s="166"/>
      <c r="X802" s="243">
        <f t="shared" si="294"/>
        <v>0</v>
      </c>
      <c r="Y802" s="140"/>
      <c r="Z802" s="141"/>
      <c r="AA802" s="139"/>
      <c r="AB802" s="120"/>
      <c r="AC802" s="139"/>
      <c r="AD802" s="166"/>
      <c r="AE802" s="243">
        <f t="shared" si="295"/>
        <v>0</v>
      </c>
      <c r="AF802" s="142"/>
      <c r="AG802" s="137"/>
      <c r="AH802" s="65"/>
      <c r="AI802" s="241" t="str">
        <f>IF(ISBLANK(AH802), "", VLOOKUP(AH802, Z!$A$2:$C$4127, 3, FALSE))</f>
        <v/>
      </c>
      <c r="AJ802" s="143"/>
      <c r="AK802" s="244">
        <f t="shared" si="296"/>
        <v>0</v>
      </c>
      <c r="AL802" s="232"/>
      <c r="AM802" s="242">
        <f t="shared" si="297"/>
        <v>0</v>
      </c>
      <c r="AN802" s="228">
        <f>15</f>
        <v>15</v>
      </c>
      <c r="AO802" s="228">
        <v>0.75</v>
      </c>
      <c r="AP802" s="242" t="str">
        <f t="shared" si="298"/>
        <v>-</v>
      </c>
      <c r="AQ802" s="242" t="str">
        <f t="shared" si="299"/>
        <v>-</v>
      </c>
      <c r="AR802" s="245" t="str" cm="1">
        <f t="array" ref="AR802">IF($AM$20="A",
IFERROR(INDEX($BZ$33:$CC$35, $BQ802,), "-"),
IFERROR(INDEX(($BZ$26:$CC$28,$BZ$29:$CC$31), $BQ802, , $BR802), "-"))</f>
        <v>-</v>
      </c>
      <c r="AS802" s="245"/>
      <c r="AT802" s="245"/>
      <c r="AU802" s="245"/>
      <c r="AV802" s="246" t="str" cm="1">
        <f t="array" ref="AV802">IF($AM$20="A",
IFERROR(INDEX($CE$33:$CE$35, $BQ802), "-"),
IFERROR(INDEX(($CE$26:$CE$28, $CE$29:$CE$31), $BQ802, , $BR802), "-"))</f>
        <v>-</v>
      </c>
      <c r="AW802" s="242" t="str">
        <f t="shared" si="300"/>
        <v>-</v>
      </c>
      <c r="AX802" s="242" t="str">
        <f t="shared" si="284"/>
        <v>-</v>
      </c>
      <c r="AY802" s="242" t="str">
        <f t="shared" si="284"/>
        <v>-</v>
      </c>
      <c r="AZ802" s="242" t="str">
        <f t="shared" si="284"/>
        <v>-</v>
      </c>
      <c r="BA802" s="242" t="str">
        <f t="shared" si="301"/>
        <v>-</v>
      </c>
      <c r="BB802" s="242" t="str">
        <f t="shared" si="285"/>
        <v>-</v>
      </c>
      <c r="BC802" s="242" t="str">
        <f t="shared" si="285"/>
        <v>-</v>
      </c>
      <c r="BD802" s="242" t="str">
        <f t="shared" si="285"/>
        <v>-</v>
      </c>
      <c r="BE802" s="242" t="str">
        <f t="shared" si="302"/>
        <v>-</v>
      </c>
      <c r="BF802" s="242" t="str">
        <f t="shared" si="286"/>
        <v>-</v>
      </c>
      <c r="BG802" s="242" t="str">
        <f t="shared" si="286"/>
        <v>-</v>
      </c>
      <c r="BH802" s="242" t="str">
        <f t="shared" si="286"/>
        <v>-</v>
      </c>
      <c r="BI802" s="242" t="str">
        <f t="shared" si="303"/>
        <v>-</v>
      </c>
      <c r="BJ802" s="242" t="str">
        <f t="shared" si="287"/>
        <v>-</v>
      </c>
      <c r="BK802" s="242" t="str">
        <f t="shared" si="287"/>
        <v>-</v>
      </c>
      <c r="BL802" s="242" t="str">
        <f t="shared" si="287"/>
        <v>-</v>
      </c>
      <c r="BM802" s="245" t="str" cm="1">
        <f t="array" ref="BM802">IFERROR(INDEX($CD$38:$CD$41, $BT802), "-")</f>
        <v>-</v>
      </c>
      <c r="BN802" s="242" t="str" cm="1">
        <f t="array" ref="BN802">IFERROR(INDEX($CD$38:$CD$41, $BS802), "-")</f>
        <v>-</v>
      </c>
      <c r="BO802" s="242">
        <f t="shared" si="304"/>
        <v>0</v>
      </c>
      <c r="BP802" s="242">
        <f t="shared" si="305"/>
        <v>0</v>
      </c>
      <c r="BQ802" s="247" t="str">
        <f t="shared" si="288"/>
        <v>-</v>
      </c>
      <c r="BR802" s="247" t="str">
        <f t="shared" si="289"/>
        <v>-</v>
      </c>
      <c r="BS802" s="247" t="str">
        <f t="shared" si="290"/>
        <v>-</v>
      </c>
      <c r="BT802" s="247" t="str">
        <f t="shared" si="291"/>
        <v>-</v>
      </c>
      <c r="BU802" s="247">
        <f t="shared" si="306"/>
        <v>0</v>
      </c>
      <c r="BV802" s="247" t="str">
        <f t="shared" si="307"/>
        <v>-</v>
      </c>
      <c r="BW802" s="232"/>
      <c r="CF802" s="232"/>
    </row>
    <row r="803" spans="1:84" ht="12.75" customHeight="1" x14ac:dyDescent="0.2">
      <c r="A803" s="240"/>
      <c r="B803" s="228">
        <v>780</v>
      </c>
      <c r="C803" s="137"/>
      <c r="D803" s="65"/>
      <c r="E803" s="241" t="str">
        <f>IF(ISBLANK(D803), "", VLOOKUP(D803, Z!$A$2:$C$4127, 3, FALSE))</f>
        <v/>
      </c>
      <c r="F803" s="138"/>
      <c r="G803" s="120"/>
      <c r="H803" s="120"/>
      <c r="I803" s="120"/>
      <c r="J803" s="120"/>
      <c r="K803" s="139"/>
      <c r="L803" s="168"/>
      <c r="M803" s="139"/>
      <c r="N803" s="139"/>
      <c r="O803" s="242">
        <f t="shared" si="283"/>
        <v>0</v>
      </c>
      <c r="P803" s="139"/>
      <c r="Q803" s="242">
        <f t="shared" si="292"/>
        <v>0</v>
      </c>
      <c r="R803" s="242" t="str">
        <f t="shared" si="293"/>
        <v>-</v>
      </c>
      <c r="S803" s="140"/>
      <c r="T803" s="141"/>
      <c r="U803" s="120"/>
      <c r="V803" s="139"/>
      <c r="W803" s="166"/>
      <c r="X803" s="243">
        <f t="shared" si="294"/>
        <v>0</v>
      </c>
      <c r="Y803" s="140"/>
      <c r="Z803" s="141"/>
      <c r="AA803" s="139"/>
      <c r="AB803" s="120"/>
      <c r="AC803" s="139"/>
      <c r="AD803" s="166"/>
      <c r="AE803" s="243">
        <f t="shared" si="295"/>
        <v>0</v>
      </c>
      <c r="AF803" s="142"/>
      <c r="AG803" s="137"/>
      <c r="AH803" s="65"/>
      <c r="AI803" s="241" t="str">
        <f>IF(ISBLANK(AH803), "", VLOOKUP(AH803, Z!$A$2:$C$4127, 3, FALSE))</f>
        <v/>
      </c>
      <c r="AJ803" s="143"/>
      <c r="AK803" s="244">
        <f t="shared" si="296"/>
        <v>0</v>
      </c>
      <c r="AL803" s="232"/>
      <c r="AM803" s="242">
        <f t="shared" si="297"/>
        <v>0</v>
      </c>
      <c r="AN803" s="228">
        <f>15</f>
        <v>15</v>
      </c>
      <c r="AO803" s="228">
        <v>0.75</v>
      </c>
      <c r="AP803" s="242" t="str">
        <f t="shared" si="298"/>
        <v>-</v>
      </c>
      <c r="AQ803" s="242" t="str">
        <f t="shared" si="299"/>
        <v>-</v>
      </c>
      <c r="AR803" s="245" t="str" cm="1">
        <f t="array" ref="AR803">IF($AM$20="A",
IFERROR(INDEX($BZ$33:$CC$35, $BQ803,), "-"),
IFERROR(INDEX(($BZ$26:$CC$28,$BZ$29:$CC$31), $BQ803, , $BR803), "-"))</f>
        <v>-</v>
      </c>
      <c r="AS803" s="245"/>
      <c r="AT803" s="245"/>
      <c r="AU803" s="245"/>
      <c r="AV803" s="246" t="str" cm="1">
        <f t="array" ref="AV803">IF($AM$20="A",
IFERROR(INDEX($CE$33:$CE$35, $BQ803), "-"),
IFERROR(INDEX(($CE$26:$CE$28, $CE$29:$CE$31), $BQ803, , $BR803), "-"))</f>
        <v>-</v>
      </c>
      <c r="AW803" s="242" t="str">
        <f t="shared" si="300"/>
        <v>-</v>
      </c>
      <c r="AX803" s="242" t="str">
        <f t="shared" si="284"/>
        <v>-</v>
      </c>
      <c r="AY803" s="242" t="str">
        <f t="shared" si="284"/>
        <v>-</v>
      </c>
      <c r="AZ803" s="242" t="str">
        <f t="shared" si="284"/>
        <v>-</v>
      </c>
      <c r="BA803" s="242" t="str">
        <f t="shared" si="301"/>
        <v>-</v>
      </c>
      <c r="BB803" s="242" t="str">
        <f t="shared" si="285"/>
        <v>-</v>
      </c>
      <c r="BC803" s="242" t="str">
        <f t="shared" si="285"/>
        <v>-</v>
      </c>
      <c r="BD803" s="242" t="str">
        <f t="shared" si="285"/>
        <v>-</v>
      </c>
      <c r="BE803" s="242" t="str">
        <f t="shared" si="302"/>
        <v>-</v>
      </c>
      <c r="BF803" s="242" t="str">
        <f t="shared" si="286"/>
        <v>-</v>
      </c>
      <c r="BG803" s="242" t="str">
        <f t="shared" si="286"/>
        <v>-</v>
      </c>
      <c r="BH803" s="242" t="str">
        <f t="shared" si="286"/>
        <v>-</v>
      </c>
      <c r="BI803" s="242" t="str">
        <f t="shared" si="303"/>
        <v>-</v>
      </c>
      <c r="BJ803" s="242" t="str">
        <f t="shared" si="287"/>
        <v>-</v>
      </c>
      <c r="BK803" s="242" t="str">
        <f t="shared" si="287"/>
        <v>-</v>
      </c>
      <c r="BL803" s="242" t="str">
        <f t="shared" si="287"/>
        <v>-</v>
      </c>
      <c r="BM803" s="245" t="str" cm="1">
        <f t="array" ref="BM803">IFERROR(INDEX($CD$38:$CD$41, $BT803), "-")</f>
        <v>-</v>
      </c>
      <c r="BN803" s="242" t="str" cm="1">
        <f t="array" ref="BN803">IFERROR(INDEX($CD$38:$CD$41, $BS803), "-")</f>
        <v>-</v>
      </c>
      <c r="BO803" s="242">
        <f t="shared" si="304"/>
        <v>0</v>
      </c>
      <c r="BP803" s="242">
        <f t="shared" si="305"/>
        <v>0</v>
      </c>
      <c r="BQ803" s="247" t="str">
        <f t="shared" si="288"/>
        <v>-</v>
      </c>
      <c r="BR803" s="247" t="str">
        <f t="shared" si="289"/>
        <v>-</v>
      </c>
      <c r="BS803" s="247" t="str">
        <f t="shared" si="290"/>
        <v>-</v>
      </c>
      <c r="BT803" s="247" t="str">
        <f t="shared" si="291"/>
        <v>-</v>
      </c>
      <c r="BU803" s="247">
        <f t="shared" si="306"/>
        <v>0</v>
      </c>
      <c r="BV803" s="247" t="str">
        <f t="shared" si="307"/>
        <v>-</v>
      </c>
      <c r="BW803" s="232"/>
      <c r="CF803" s="232"/>
    </row>
    <row r="804" spans="1:84" ht="12.75" customHeight="1" x14ac:dyDescent="0.2">
      <c r="A804" s="240"/>
      <c r="B804" s="228">
        <v>781</v>
      </c>
      <c r="C804" s="137"/>
      <c r="D804" s="65"/>
      <c r="E804" s="241" t="str">
        <f>IF(ISBLANK(D804), "", VLOOKUP(D804, Z!$A$2:$C$4127, 3, FALSE))</f>
        <v/>
      </c>
      <c r="F804" s="138"/>
      <c r="G804" s="120"/>
      <c r="H804" s="120"/>
      <c r="I804" s="120"/>
      <c r="J804" s="120"/>
      <c r="K804" s="139"/>
      <c r="L804" s="168"/>
      <c r="M804" s="139"/>
      <c r="N804" s="139"/>
      <c r="O804" s="242">
        <f t="shared" si="283"/>
        <v>0</v>
      </c>
      <c r="P804" s="139"/>
      <c r="Q804" s="242">
        <f t="shared" si="292"/>
        <v>0</v>
      </c>
      <c r="R804" s="242" t="str">
        <f t="shared" si="293"/>
        <v>-</v>
      </c>
      <c r="S804" s="140"/>
      <c r="T804" s="141"/>
      <c r="U804" s="120"/>
      <c r="V804" s="139"/>
      <c r="W804" s="166"/>
      <c r="X804" s="243">
        <f t="shared" si="294"/>
        <v>0</v>
      </c>
      <c r="Y804" s="140"/>
      <c r="Z804" s="141"/>
      <c r="AA804" s="139"/>
      <c r="AB804" s="120"/>
      <c r="AC804" s="139"/>
      <c r="AD804" s="166"/>
      <c r="AE804" s="243">
        <f t="shared" si="295"/>
        <v>0</v>
      </c>
      <c r="AF804" s="142"/>
      <c r="AG804" s="137"/>
      <c r="AH804" s="65"/>
      <c r="AI804" s="241" t="str">
        <f>IF(ISBLANK(AH804), "", VLOOKUP(AH804, Z!$A$2:$C$4127, 3, FALSE))</f>
        <v/>
      </c>
      <c r="AJ804" s="143"/>
      <c r="AK804" s="244">
        <f t="shared" si="296"/>
        <v>0</v>
      </c>
      <c r="AL804" s="232"/>
      <c r="AM804" s="242">
        <f t="shared" si="297"/>
        <v>0</v>
      </c>
      <c r="AN804" s="228">
        <f>15</f>
        <v>15</v>
      </c>
      <c r="AO804" s="228">
        <v>0.75</v>
      </c>
      <c r="AP804" s="242" t="str">
        <f t="shared" si="298"/>
        <v>-</v>
      </c>
      <c r="AQ804" s="242" t="str">
        <f t="shared" si="299"/>
        <v>-</v>
      </c>
      <c r="AR804" s="245" t="str" cm="1">
        <f t="array" ref="AR804">IF($AM$20="A",
IFERROR(INDEX($BZ$33:$CC$35, $BQ804,), "-"),
IFERROR(INDEX(($BZ$26:$CC$28,$BZ$29:$CC$31), $BQ804, , $BR804), "-"))</f>
        <v>-</v>
      </c>
      <c r="AS804" s="245"/>
      <c r="AT804" s="245"/>
      <c r="AU804" s="245"/>
      <c r="AV804" s="246" t="str" cm="1">
        <f t="array" ref="AV804">IF($AM$20="A",
IFERROR(INDEX($CE$33:$CE$35, $BQ804), "-"),
IFERROR(INDEX(($CE$26:$CE$28, $CE$29:$CE$31), $BQ804, , $BR804), "-"))</f>
        <v>-</v>
      </c>
      <c r="AW804" s="242" t="str">
        <f t="shared" si="300"/>
        <v>-</v>
      </c>
      <c r="AX804" s="242" t="str">
        <f t="shared" si="284"/>
        <v>-</v>
      </c>
      <c r="AY804" s="242" t="str">
        <f t="shared" si="284"/>
        <v>-</v>
      </c>
      <c r="AZ804" s="242" t="str">
        <f t="shared" si="284"/>
        <v>-</v>
      </c>
      <c r="BA804" s="242" t="str">
        <f t="shared" si="301"/>
        <v>-</v>
      </c>
      <c r="BB804" s="242" t="str">
        <f t="shared" si="285"/>
        <v>-</v>
      </c>
      <c r="BC804" s="242" t="str">
        <f t="shared" si="285"/>
        <v>-</v>
      </c>
      <c r="BD804" s="242" t="str">
        <f t="shared" si="285"/>
        <v>-</v>
      </c>
      <c r="BE804" s="242" t="str">
        <f t="shared" si="302"/>
        <v>-</v>
      </c>
      <c r="BF804" s="242" t="str">
        <f t="shared" si="286"/>
        <v>-</v>
      </c>
      <c r="BG804" s="242" t="str">
        <f t="shared" si="286"/>
        <v>-</v>
      </c>
      <c r="BH804" s="242" t="str">
        <f t="shared" si="286"/>
        <v>-</v>
      </c>
      <c r="BI804" s="242" t="str">
        <f t="shared" si="303"/>
        <v>-</v>
      </c>
      <c r="BJ804" s="242" t="str">
        <f t="shared" si="287"/>
        <v>-</v>
      </c>
      <c r="BK804" s="242" t="str">
        <f t="shared" si="287"/>
        <v>-</v>
      </c>
      <c r="BL804" s="242" t="str">
        <f t="shared" si="287"/>
        <v>-</v>
      </c>
      <c r="BM804" s="245" t="str" cm="1">
        <f t="array" ref="BM804">IFERROR(INDEX($CD$38:$CD$41, $BT804), "-")</f>
        <v>-</v>
      </c>
      <c r="BN804" s="242" t="str" cm="1">
        <f t="array" ref="BN804">IFERROR(INDEX($CD$38:$CD$41, $BS804), "-")</f>
        <v>-</v>
      </c>
      <c r="BO804" s="242">
        <f t="shared" si="304"/>
        <v>0</v>
      </c>
      <c r="BP804" s="242">
        <f t="shared" si="305"/>
        <v>0</v>
      </c>
      <c r="BQ804" s="247" t="str">
        <f t="shared" si="288"/>
        <v>-</v>
      </c>
      <c r="BR804" s="247" t="str">
        <f t="shared" si="289"/>
        <v>-</v>
      </c>
      <c r="BS804" s="247" t="str">
        <f t="shared" si="290"/>
        <v>-</v>
      </c>
      <c r="BT804" s="247" t="str">
        <f t="shared" si="291"/>
        <v>-</v>
      </c>
      <c r="BU804" s="247">
        <f t="shared" si="306"/>
        <v>0</v>
      </c>
      <c r="BV804" s="247" t="str">
        <f t="shared" si="307"/>
        <v>-</v>
      </c>
      <c r="BW804" s="232"/>
      <c r="CF804" s="232"/>
    </row>
    <row r="805" spans="1:84" ht="12.75" customHeight="1" x14ac:dyDescent="0.2">
      <c r="A805" s="240"/>
      <c r="B805" s="228">
        <v>782</v>
      </c>
      <c r="C805" s="137"/>
      <c r="D805" s="65"/>
      <c r="E805" s="241" t="str">
        <f>IF(ISBLANK(D805), "", VLOOKUP(D805, Z!$A$2:$C$4127, 3, FALSE))</f>
        <v/>
      </c>
      <c r="F805" s="138"/>
      <c r="G805" s="120"/>
      <c r="H805" s="120"/>
      <c r="I805" s="120"/>
      <c r="J805" s="120"/>
      <c r="K805" s="139"/>
      <c r="L805" s="168"/>
      <c r="M805" s="139"/>
      <c r="N805" s="139"/>
      <c r="O805" s="242">
        <f t="shared" si="283"/>
        <v>0</v>
      </c>
      <c r="P805" s="139"/>
      <c r="Q805" s="242">
        <f t="shared" si="292"/>
        <v>0</v>
      </c>
      <c r="R805" s="242" t="str">
        <f t="shared" si="293"/>
        <v>-</v>
      </c>
      <c r="S805" s="140"/>
      <c r="T805" s="141"/>
      <c r="U805" s="120"/>
      <c r="V805" s="139"/>
      <c r="W805" s="166"/>
      <c r="X805" s="243">
        <f t="shared" si="294"/>
        <v>0</v>
      </c>
      <c r="Y805" s="140"/>
      <c r="Z805" s="141"/>
      <c r="AA805" s="139"/>
      <c r="AB805" s="120"/>
      <c r="AC805" s="139"/>
      <c r="AD805" s="166"/>
      <c r="AE805" s="243">
        <f t="shared" si="295"/>
        <v>0</v>
      </c>
      <c r="AF805" s="142"/>
      <c r="AG805" s="137"/>
      <c r="AH805" s="65"/>
      <c r="AI805" s="241" t="str">
        <f>IF(ISBLANK(AH805), "", VLOOKUP(AH805, Z!$A$2:$C$4127, 3, FALSE))</f>
        <v/>
      </c>
      <c r="AJ805" s="143"/>
      <c r="AK805" s="244">
        <f t="shared" si="296"/>
        <v>0</v>
      </c>
      <c r="AL805" s="232"/>
      <c r="AM805" s="242">
        <f t="shared" si="297"/>
        <v>0</v>
      </c>
      <c r="AN805" s="228">
        <f>15</f>
        <v>15</v>
      </c>
      <c r="AO805" s="228">
        <v>0.75</v>
      </c>
      <c r="AP805" s="242" t="str">
        <f t="shared" si="298"/>
        <v>-</v>
      </c>
      <c r="AQ805" s="242" t="str">
        <f t="shared" si="299"/>
        <v>-</v>
      </c>
      <c r="AR805" s="245" t="str" cm="1">
        <f t="array" ref="AR805">IF($AM$20="A",
IFERROR(INDEX($BZ$33:$CC$35, $BQ805,), "-"),
IFERROR(INDEX(($BZ$26:$CC$28,$BZ$29:$CC$31), $BQ805, , $BR805), "-"))</f>
        <v>-</v>
      </c>
      <c r="AS805" s="245"/>
      <c r="AT805" s="245"/>
      <c r="AU805" s="245"/>
      <c r="AV805" s="246" t="str" cm="1">
        <f t="array" ref="AV805">IF($AM$20="A",
IFERROR(INDEX($CE$33:$CE$35, $BQ805), "-"),
IFERROR(INDEX(($CE$26:$CE$28, $CE$29:$CE$31), $BQ805, , $BR805), "-"))</f>
        <v>-</v>
      </c>
      <c r="AW805" s="242" t="str">
        <f t="shared" si="300"/>
        <v>-</v>
      </c>
      <c r="AX805" s="242" t="str">
        <f t="shared" si="284"/>
        <v>-</v>
      </c>
      <c r="AY805" s="242" t="str">
        <f t="shared" si="284"/>
        <v>-</v>
      </c>
      <c r="AZ805" s="242" t="str">
        <f t="shared" si="284"/>
        <v>-</v>
      </c>
      <c r="BA805" s="242" t="str">
        <f t="shared" si="301"/>
        <v>-</v>
      </c>
      <c r="BB805" s="242" t="str">
        <f t="shared" si="285"/>
        <v>-</v>
      </c>
      <c r="BC805" s="242" t="str">
        <f t="shared" si="285"/>
        <v>-</v>
      </c>
      <c r="BD805" s="242" t="str">
        <f t="shared" si="285"/>
        <v>-</v>
      </c>
      <c r="BE805" s="242" t="str">
        <f t="shared" si="302"/>
        <v>-</v>
      </c>
      <c r="BF805" s="242" t="str">
        <f t="shared" si="286"/>
        <v>-</v>
      </c>
      <c r="BG805" s="242" t="str">
        <f t="shared" si="286"/>
        <v>-</v>
      </c>
      <c r="BH805" s="242" t="str">
        <f t="shared" si="286"/>
        <v>-</v>
      </c>
      <c r="BI805" s="242" t="str">
        <f t="shared" si="303"/>
        <v>-</v>
      </c>
      <c r="BJ805" s="242" t="str">
        <f t="shared" si="287"/>
        <v>-</v>
      </c>
      <c r="BK805" s="242" t="str">
        <f t="shared" si="287"/>
        <v>-</v>
      </c>
      <c r="BL805" s="242" t="str">
        <f t="shared" si="287"/>
        <v>-</v>
      </c>
      <c r="BM805" s="245" t="str" cm="1">
        <f t="array" ref="BM805">IFERROR(INDEX($CD$38:$CD$41, $BT805), "-")</f>
        <v>-</v>
      </c>
      <c r="BN805" s="242" t="str" cm="1">
        <f t="array" ref="BN805">IFERROR(INDEX($CD$38:$CD$41, $BS805), "-")</f>
        <v>-</v>
      </c>
      <c r="BO805" s="242">
        <f t="shared" si="304"/>
        <v>0</v>
      </c>
      <c r="BP805" s="242">
        <f t="shared" si="305"/>
        <v>0</v>
      </c>
      <c r="BQ805" s="247" t="str">
        <f t="shared" si="288"/>
        <v>-</v>
      </c>
      <c r="BR805" s="247" t="str">
        <f t="shared" si="289"/>
        <v>-</v>
      </c>
      <c r="BS805" s="247" t="str">
        <f t="shared" si="290"/>
        <v>-</v>
      </c>
      <c r="BT805" s="247" t="str">
        <f t="shared" si="291"/>
        <v>-</v>
      </c>
      <c r="BU805" s="247">
        <f t="shared" si="306"/>
        <v>0</v>
      </c>
      <c r="BV805" s="247" t="str">
        <f t="shared" si="307"/>
        <v>-</v>
      </c>
      <c r="BW805" s="232"/>
      <c r="CF805" s="232"/>
    </row>
    <row r="806" spans="1:84" ht="12.75" customHeight="1" x14ac:dyDescent="0.2">
      <c r="A806" s="240"/>
      <c r="B806" s="228">
        <v>783</v>
      </c>
      <c r="C806" s="137"/>
      <c r="D806" s="65"/>
      <c r="E806" s="241" t="str">
        <f>IF(ISBLANK(D806), "", VLOOKUP(D806, Z!$A$2:$C$4127, 3, FALSE))</f>
        <v/>
      </c>
      <c r="F806" s="138"/>
      <c r="G806" s="120"/>
      <c r="H806" s="120"/>
      <c r="I806" s="120"/>
      <c r="J806" s="120"/>
      <c r="K806" s="139"/>
      <c r="L806" s="168"/>
      <c r="M806" s="139"/>
      <c r="N806" s="139"/>
      <c r="O806" s="242">
        <f t="shared" si="283"/>
        <v>0</v>
      </c>
      <c r="P806" s="139"/>
      <c r="Q806" s="242">
        <f t="shared" si="292"/>
        <v>0</v>
      </c>
      <c r="R806" s="242" t="str">
        <f t="shared" si="293"/>
        <v>-</v>
      </c>
      <c r="S806" s="140"/>
      <c r="T806" s="141"/>
      <c r="U806" s="120"/>
      <c r="V806" s="139"/>
      <c r="W806" s="166"/>
      <c r="X806" s="243">
        <f t="shared" si="294"/>
        <v>0</v>
      </c>
      <c r="Y806" s="140"/>
      <c r="Z806" s="141"/>
      <c r="AA806" s="139"/>
      <c r="AB806" s="120"/>
      <c r="AC806" s="139"/>
      <c r="AD806" s="166"/>
      <c r="AE806" s="243">
        <f t="shared" si="295"/>
        <v>0</v>
      </c>
      <c r="AF806" s="142"/>
      <c r="AG806" s="137"/>
      <c r="AH806" s="65"/>
      <c r="AI806" s="241" t="str">
        <f>IF(ISBLANK(AH806), "", VLOOKUP(AH806, Z!$A$2:$C$4127, 3, FALSE))</f>
        <v/>
      </c>
      <c r="AJ806" s="143"/>
      <c r="AK806" s="244">
        <f t="shared" si="296"/>
        <v>0</v>
      </c>
      <c r="AL806" s="232"/>
      <c r="AM806" s="242">
        <f t="shared" si="297"/>
        <v>0</v>
      </c>
      <c r="AN806" s="228">
        <f>15</f>
        <v>15</v>
      </c>
      <c r="AO806" s="228">
        <v>0.75</v>
      </c>
      <c r="AP806" s="242" t="str">
        <f t="shared" si="298"/>
        <v>-</v>
      </c>
      <c r="AQ806" s="242" t="str">
        <f t="shared" si="299"/>
        <v>-</v>
      </c>
      <c r="AR806" s="245" t="str" cm="1">
        <f t="array" ref="AR806">IF($AM$20="A",
IFERROR(INDEX($BZ$33:$CC$35, $BQ806,), "-"),
IFERROR(INDEX(($BZ$26:$CC$28,$BZ$29:$CC$31), $BQ806, , $BR806), "-"))</f>
        <v>-</v>
      </c>
      <c r="AS806" s="245"/>
      <c r="AT806" s="245"/>
      <c r="AU806" s="245"/>
      <c r="AV806" s="246" t="str" cm="1">
        <f t="array" ref="AV806">IF($AM$20="A",
IFERROR(INDEX($CE$33:$CE$35, $BQ806), "-"),
IFERROR(INDEX(($CE$26:$CE$28, $CE$29:$CE$31), $BQ806, , $BR806), "-"))</f>
        <v>-</v>
      </c>
      <c r="AW806" s="242" t="str">
        <f t="shared" si="300"/>
        <v>-</v>
      </c>
      <c r="AX806" s="242" t="str">
        <f t="shared" si="284"/>
        <v>-</v>
      </c>
      <c r="AY806" s="242" t="str">
        <f t="shared" si="284"/>
        <v>-</v>
      </c>
      <c r="AZ806" s="242" t="str">
        <f t="shared" si="284"/>
        <v>-</v>
      </c>
      <c r="BA806" s="242" t="str">
        <f t="shared" si="301"/>
        <v>-</v>
      </c>
      <c r="BB806" s="242" t="str">
        <f t="shared" si="285"/>
        <v>-</v>
      </c>
      <c r="BC806" s="242" t="str">
        <f t="shared" si="285"/>
        <v>-</v>
      </c>
      <c r="BD806" s="242" t="str">
        <f t="shared" si="285"/>
        <v>-</v>
      </c>
      <c r="BE806" s="242" t="str">
        <f t="shared" si="302"/>
        <v>-</v>
      </c>
      <c r="BF806" s="242" t="str">
        <f t="shared" si="286"/>
        <v>-</v>
      </c>
      <c r="BG806" s="242" t="str">
        <f t="shared" si="286"/>
        <v>-</v>
      </c>
      <c r="BH806" s="242" t="str">
        <f t="shared" si="286"/>
        <v>-</v>
      </c>
      <c r="BI806" s="242" t="str">
        <f t="shared" si="303"/>
        <v>-</v>
      </c>
      <c r="BJ806" s="242" t="str">
        <f t="shared" si="287"/>
        <v>-</v>
      </c>
      <c r="BK806" s="242" t="str">
        <f t="shared" si="287"/>
        <v>-</v>
      </c>
      <c r="BL806" s="242" t="str">
        <f t="shared" si="287"/>
        <v>-</v>
      </c>
      <c r="BM806" s="245" t="str" cm="1">
        <f t="array" ref="BM806">IFERROR(INDEX($CD$38:$CD$41, $BT806), "-")</f>
        <v>-</v>
      </c>
      <c r="BN806" s="242" t="str" cm="1">
        <f t="array" ref="BN806">IFERROR(INDEX($CD$38:$CD$41, $BS806), "-")</f>
        <v>-</v>
      </c>
      <c r="BO806" s="242">
        <f t="shared" si="304"/>
        <v>0</v>
      </c>
      <c r="BP806" s="242">
        <f t="shared" si="305"/>
        <v>0</v>
      </c>
      <c r="BQ806" s="247" t="str">
        <f t="shared" si="288"/>
        <v>-</v>
      </c>
      <c r="BR806" s="247" t="str">
        <f t="shared" si="289"/>
        <v>-</v>
      </c>
      <c r="BS806" s="247" t="str">
        <f t="shared" si="290"/>
        <v>-</v>
      </c>
      <c r="BT806" s="247" t="str">
        <f t="shared" si="291"/>
        <v>-</v>
      </c>
      <c r="BU806" s="247">
        <f t="shared" si="306"/>
        <v>0</v>
      </c>
      <c r="BV806" s="247" t="str">
        <f t="shared" si="307"/>
        <v>-</v>
      </c>
      <c r="BW806" s="232"/>
      <c r="CF806" s="232"/>
    </row>
    <row r="807" spans="1:84" ht="12.75" customHeight="1" x14ac:dyDescent="0.2">
      <c r="A807" s="240"/>
      <c r="B807" s="228">
        <v>784</v>
      </c>
      <c r="C807" s="137"/>
      <c r="D807" s="65"/>
      <c r="E807" s="241" t="str">
        <f>IF(ISBLANK(D807), "", VLOOKUP(D807, Z!$A$2:$C$4127, 3, FALSE))</f>
        <v/>
      </c>
      <c r="F807" s="138"/>
      <c r="G807" s="120"/>
      <c r="H807" s="120"/>
      <c r="I807" s="120"/>
      <c r="J807" s="120"/>
      <c r="K807" s="139"/>
      <c r="L807" s="168"/>
      <c r="M807" s="139"/>
      <c r="N807" s="139"/>
      <c r="O807" s="242">
        <f t="shared" si="283"/>
        <v>0</v>
      </c>
      <c r="P807" s="139"/>
      <c r="Q807" s="242">
        <f t="shared" si="292"/>
        <v>0</v>
      </c>
      <c r="R807" s="242" t="str">
        <f t="shared" si="293"/>
        <v>-</v>
      </c>
      <c r="S807" s="140"/>
      <c r="T807" s="141"/>
      <c r="U807" s="120"/>
      <c r="V807" s="139"/>
      <c r="W807" s="166"/>
      <c r="X807" s="243">
        <f t="shared" si="294"/>
        <v>0</v>
      </c>
      <c r="Y807" s="140"/>
      <c r="Z807" s="141"/>
      <c r="AA807" s="139"/>
      <c r="AB807" s="120"/>
      <c r="AC807" s="139"/>
      <c r="AD807" s="166"/>
      <c r="AE807" s="243">
        <f t="shared" si="295"/>
        <v>0</v>
      </c>
      <c r="AF807" s="142"/>
      <c r="AG807" s="137"/>
      <c r="AH807" s="65"/>
      <c r="AI807" s="241" t="str">
        <f>IF(ISBLANK(AH807), "", VLOOKUP(AH807, Z!$A$2:$C$4127, 3, FALSE))</f>
        <v/>
      </c>
      <c r="AJ807" s="143"/>
      <c r="AK807" s="244">
        <f t="shared" si="296"/>
        <v>0</v>
      </c>
      <c r="AL807" s="232"/>
      <c r="AM807" s="242">
        <f t="shared" si="297"/>
        <v>0</v>
      </c>
      <c r="AN807" s="228">
        <f>15</f>
        <v>15</v>
      </c>
      <c r="AO807" s="228">
        <v>0.75</v>
      </c>
      <c r="AP807" s="242" t="str">
        <f t="shared" si="298"/>
        <v>-</v>
      </c>
      <c r="AQ807" s="242" t="str">
        <f t="shared" si="299"/>
        <v>-</v>
      </c>
      <c r="AR807" s="245" t="str" cm="1">
        <f t="array" ref="AR807">IF($AM$20="A",
IFERROR(INDEX($BZ$33:$CC$35, $BQ807,), "-"),
IFERROR(INDEX(($BZ$26:$CC$28,$BZ$29:$CC$31), $BQ807, , $BR807), "-"))</f>
        <v>-</v>
      </c>
      <c r="AS807" s="245"/>
      <c r="AT807" s="245"/>
      <c r="AU807" s="245"/>
      <c r="AV807" s="246" t="str" cm="1">
        <f t="array" ref="AV807">IF($AM$20="A",
IFERROR(INDEX($CE$33:$CE$35, $BQ807), "-"),
IFERROR(INDEX(($CE$26:$CE$28, $CE$29:$CE$31), $BQ807, , $BR807), "-"))</f>
        <v>-</v>
      </c>
      <c r="AW807" s="242" t="str">
        <f t="shared" si="300"/>
        <v>-</v>
      </c>
      <c r="AX807" s="242" t="str">
        <f t="shared" si="284"/>
        <v>-</v>
      </c>
      <c r="AY807" s="242" t="str">
        <f t="shared" si="284"/>
        <v>-</v>
      </c>
      <c r="AZ807" s="242" t="str">
        <f t="shared" si="284"/>
        <v>-</v>
      </c>
      <c r="BA807" s="242" t="str">
        <f t="shared" si="301"/>
        <v>-</v>
      </c>
      <c r="BB807" s="242" t="str">
        <f t="shared" si="285"/>
        <v>-</v>
      </c>
      <c r="BC807" s="242" t="str">
        <f t="shared" si="285"/>
        <v>-</v>
      </c>
      <c r="BD807" s="242" t="str">
        <f t="shared" si="285"/>
        <v>-</v>
      </c>
      <c r="BE807" s="242" t="str">
        <f t="shared" si="302"/>
        <v>-</v>
      </c>
      <c r="BF807" s="242" t="str">
        <f t="shared" si="286"/>
        <v>-</v>
      </c>
      <c r="BG807" s="242" t="str">
        <f t="shared" si="286"/>
        <v>-</v>
      </c>
      <c r="BH807" s="242" t="str">
        <f t="shared" si="286"/>
        <v>-</v>
      </c>
      <c r="BI807" s="242" t="str">
        <f t="shared" si="303"/>
        <v>-</v>
      </c>
      <c r="BJ807" s="242" t="str">
        <f t="shared" si="287"/>
        <v>-</v>
      </c>
      <c r="BK807" s="242" t="str">
        <f t="shared" si="287"/>
        <v>-</v>
      </c>
      <c r="BL807" s="242" t="str">
        <f t="shared" si="287"/>
        <v>-</v>
      </c>
      <c r="BM807" s="245" t="str" cm="1">
        <f t="array" ref="BM807">IFERROR(INDEX($CD$38:$CD$41, $BT807), "-")</f>
        <v>-</v>
      </c>
      <c r="BN807" s="242" t="str" cm="1">
        <f t="array" ref="BN807">IFERROR(INDEX($CD$38:$CD$41, $BS807), "-")</f>
        <v>-</v>
      </c>
      <c r="BO807" s="242">
        <f t="shared" si="304"/>
        <v>0</v>
      </c>
      <c r="BP807" s="242">
        <f t="shared" si="305"/>
        <v>0</v>
      </c>
      <c r="BQ807" s="247" t="str">
        <f t="shared" si="288"/>
        <v>-</v>
      </c>
      <c r="BR807" s="247" t="str">
        <f t="shared" si="289"/>
        <v>-</v>
      </c>
      <c r="BS807" s="247" t="str">
        <f t="shared" si="290"/>
        <v>-</v>
      </c>
      <c r="BT807" s="247" t="str">
        <f t="shared" si="291"/>
        <v>-</v>
      </c>
      <c r="BU807" s="247">
        <f t="shared" si="306"/>
        <v>0</v>
      </c>
      <c r="BV807" s="247" t="str">
        <f t="shared" si="307"/>
        <v>-</v>
      </c>
      <c r="BW807" s="232"/>
      <c r="CF807" s="232"/>
    </row>
    <row r="808" spans="1:84" ht="12.75" customHeight="1" x14ac:dyDescent="0.2">
      <c r="A808" s="240"/>
      <c r="B808" s="228">
        <v>785</v>
      </c>
      <c r="C808" s="137"/>
      <c r="D808" s="65"/>
      <c r="E808" s="241" t="str">
        <f>IF(ISBLANK(D808), "", VLOOKUP(D808, Z!$A$2:$C$4127, 3, FALSE))</f>
        <v/>
      </c>
      <c r="F808" s="138"/>
      <c r="G808" s="120"/>
      <c r="H808" s="120"/>
      <c r="I808" s="120"/>
      <c r="J808" s="120"/>
      <c r="K808" s="139"/>
      <c r="L808" s="168"/>
      <c r="M808" s="139"/>
      <c r="N808" s="139"/>
      <c r="O808" s="242">
        <f t="shared" si="283"/>
        <v>0</v>
      </c>
      <c r="P808" s="139"/>
      <c r="Q808" s="242">
        <f t="shared" si="292"/>
        <v>0</v>
      </c>
      <c r="R808" s="242" t="str">
        <f t="shared" si="293"/>
        <v>-</v>
      </c>
      <c r="S808" s="140"/>
      <c r="T808" s="141"/>
      <c r="U808" s="120"/>
      <c r="V808" s="139"/>
      <c r="W808" s="166"/>
      <c r="X808" s="243">
        <f t="shared" si="294"/>
        <v>0</v>
      </c>
      <c r="Y808" s="140"/>
      <c r="Z808" s="141"/>
      <c r="AA808" s="139"/>
      <c r="AB808" s="120"/>
      <c r="AC808" s="139"/>
      <c r="AD808" s="166"/>
      <c r="AE808" s="243">
        <f t="shared" si="295"/>
        <v>0</v>
      </c>
      <c r="AF808" s="142"/>
      <c r="AG808" s="137"/>
      <c r="AH808" s="65"/>
      <c r="AI808" s="241" t="str">
        <f>IF(ISBLANK(AH808), "", VLOOKUP(AH808, Z!$A$2:$C$4127, 3, FALSE))</f>
        <v/>
      </c>
      <c r="AJ808" s="143"/>
      <c r="AK808" s="244">
        <f t="shared" si="296"/>
        <v>0</v>
      </c>
      <c r="AL808" s="232"/>
      <c r="AM808" s="242">
        <f t="shared" si="297"/>
        <v>0</v>
      </c>
      <c r="AN808" s="228">
        <f>15</f>
        <v>15</v>
      </c>
      <c r="AO808" s="228">
        <v>0.75</v>
      </c>
      <c r="AP808" s="242" t="str">
        <f t="shared" si="298"/>
        <v>-</v>
      </c>
      <c r="AQ808" s="242" t="str">
        <f t="shared" si="299"/>
        <v>-</v>
      </c>
      <c r="AR808" s="245" t="str" cm="1">
        <f t="array" ref="AR808">IF($AM$20="A",
IFERROR(INDEX($BZ$33:$CC$35, $BQ808,), "-"),
IFERROR(INDEX(($BZ$26:$CC$28,$BZ$29:$CC$31), $BQ808, , $BR808), "-"))</f>
        <v>-</v>
      </c>
      <c r="AS808" s="245"/>
      <c r="AT808" s="245"/>
      <c r="AU808" s="245"/>
      <c r="AV808" s="246" t="str" cm="1">
        <f t="array" ref="AV808">IF($AM$20="A",
IFERROR(INDEX($CE$33:$CE$35, $BQ808), "-"),
IFERROR(INDEX(($CE$26:$CE$28, $CE$29:$CE$31), $BQ808, , $BR808), "-"))</f>
        <v>-</v>
      </c>
      <c r="AW808" s="242" t="str">
        <f t="shared" si="300"/>
        <v>-</v>
      </c>
      <c r="AX808" s="242" t="str">
        <f t="shared" si="284"/>
        <v>-</v>
      </c>
      <c r="AY808" s="242" t="str">
        <f t="shared" si="284"/>
        <v>-</v>
      </c>
      <c r="AZ808" s="242" t="str">
        <f t="shared" si="284"/>
        <v>-</v>
      </c>
      <c r="BA808" s="242" t="str">
        <f t="shared" si="301"/>
        <v>-</v>
      </c>
      <c r="BB808" s="242" t="str">
        <f t="shared" si="285"/>
        <v>-</v>
      </c>
      <c r="BC808" s="242" t="str">
        <f t="shared" si="285"/>
        <v>-</v>
      </c>
      <c r="BD808" s="242" t="str">
        <f t="shared" si="285"/>
        <v>-</v>
      </c>
      <c r="BE808" s="242" t="str">
        <f t="shared" si="302"/>
        <v>-</v>
      </c>
      <c r="BF808" s="242" t="str">
        <f t="shared" si="286"/>
        <v>-</v>
      </c>
      <c r="BG808" s="242" t="str">
        <f t="shared" si="286"/>
        <v>-</v>
      </c>
      <c r="BH808" s="242" t="str">
        <f t="shared" si="286"/>
        <v>-</v>
      </c>
      <c r="BI808" s="242" t="str">
        <f t="shared" si="303"/>
        <v>-</v>
      </c>
      <c r="BJ808" s="242" t="str">
        <f t="shared" si="287"/>
        <v>-</v>
      </c>
      <c r="BK808" s="242" t="str">
        <f t="shared" si="287"/>
        <v>-</v>
      </c>
      <c r="BL808" s="242" t="str">
        <f t="shared" si="287"/>
        <v>-</v>
      </c>
      <c r="BM808" s="245" t="str" cm="1">
        <f t="array" ref="BM808">IFERROR(INDEX($CD$38:$CD$41, $BT808), "-")</f>
        <v>-</v>
      </c>
      <c r="BN808" s="242" t="str" cm="1">
        <f t="array" ref="BN808">IFERROR(INDEX($CD$38:$CD$41, $BS808), "-")</f>
        <v>-</v>
      </c>
      <c r="BO808" s="242">
        <f t="shared" si="304"/>
        <v>0</v>
      </c>
      <c r="BP808" s="242">
        <f t="shared" si="305"/>
        <v>0</v>
      </c>
      <c r="BQ808" s="247" t="str">
        <f t="shared" si="288"/>
        <v>-</v>
      </c>
      <c r="BR808" s="247" t="str">
        <f t="shared" si="289"/>
        <v>-</v>
      </c>
      <c r="BS808" s="247" t="str">
        <f t="shared" si="290"/>
        <v>-</v>
      </c>
      <c r="BT808" s="247" t="str">
        <f t="shared" si="291"/>
        <v>-</v>
      </c>
      <c r="BU808" s="247">
        <f t="shared" si="306"/>
        <v>0</v>
      </c>
      <c r="BV808" s="247" t="str">
        <f t="shared" si="307"/>
        <v>-</v>
      </c>
      <c r="BW808" s="232"/>
      <c r="CF808" s="232"/>
    </row>
    <row r="809" spans="1:84" ht="12.75" customHeight="1" x14ac:dyDescent="0.2">
      <c r="A809" s="240"/>
      <c r="B809" s="228">
        <v>786</v>
      </c>
      <c r="C809" s="137"/>
      <c r="D809" s="65"/>
      <c r="E809" s="241" t="str">
        <f>IF(ISBLANK(D809), "", VLOOKUP(D809, Z!$A$2:$C$4127, 3, FALSE))</f>
        <v/>
      </c>
      <c r="F809" s="138"/>
      <c r="G809" s="120"/>
      <c r="H809" s="120"/>
      <c r="I809" s="120"/>
      <c r="J809" s="120"/>
      <c r="K809" s="139"/>
      <c r="L809" s="168"/>
      <c r="M809" s="139"/>
      <c r="N809" s="139"/>
      <c r="O809" s="242">
        <f t="shared" si="283"/>
        <v>0</v>
      </c>
      <c r="P809" s="139"/>
      <c r="Q809" s="242">
        <f t="shared" si="292"/>
        <v>0</v>
      </c>
      <c r="R809" s="242" t="str">
        <f t="shared" si="293"/>
        <v>-</v>
      </c>
      <c r="S809" s="140"/>
      <c r="T809" s="141"/>
      <c r="U809" s="120"/>
      <c r="V809" s="139"/>
      <c r="W809" s="166"/>
      <c r="X809" s="243">
        <f t="shared" si="294"/>
        <v>0</v>
      </c>
      <c r="Y809" s="140"/>
      <c r="Z809" s="141"/>
      <c r="AA809" s="139"/>
      <c r="AB809" s="120"/>
      <c r="AC809" s="139"/>
      <c r="AD809" s="166"/>
      <c r="AE809" s="243">
        <f t="shared" si="295"/>
        <v>0</v>
      </c>
      <c r="AF809" s="142"/>
      <c r="AG809" s="137"/>
      <c r="AH809" s="65"/>
      <c r="AI809" s="241" t="str">
        <f>IF(ISBLANK(AH809), "", VLOOKUP(AH809, Z!$A$2:$C$4127, 3, FALSE))</f>
        <v/>
      </c>
      <c r="AJ809" s="143"/>
      <c r="AK809" s="244">
        <f t="shared" si="296"/>
        <v>0</v>
      </c>
      <c r="AL809" s="232"/>
      <c r="AM809" s="242">
        <f t="shared" si="297"/>
        <v>0</v>
      </c>
      <c r="AN809" s="228">
        <f>15</f>
        <v>15</v>
      </c>
      <c r="AO809" s="228">
        <v>0.75</v>
      </c>
      <c r="AP809" s="242" t="str">
        <f t="shared" si="298"/>
        <v>-</v>
      </c>
      <c r="AQ809" s="242" t="str">
        <f t="shared" si="299"/>
        <v>-</v>
      </c>
      <c r="AR809" s="245" t="str" cm="1">
        <f t="array" ref="AR809">IF($AM$20="A",
IFERROR(INDEX($BZ$33:$CC$35, $BQ809,), "-"),
IFERROR(INDEX(($BZ$26:$CC$28,$BZ$29:$CC$31), $BQ809, , $BR809), "-"))</f>
        <v>-</v>
      </c>
      <c r="AS809" s="245"/>
      <c r="AT809" s="245"/>
      <c r="AU809" s="245"/>
      <c r="AV809" s="246" t="str" cm="1">
        <f t="array" ref="AV809">IF($AM$20="A",
IFERROR(INDEX($CE$33:$CE$35, $BQ809), "-"),
IFERROR(INDEX(($CE$26:$CE$28, $CE$29:$CE$31), $BQ809, , $BR809), "-"))</f>
        <v>-</v>
      </c>
      <c r="AW809" s="242" t="str">
        <f t="shared" si="300"/>
        <v>-</v>
      </c>
      <c r="AX809" s="242" t="str">
        <f t="shared" si="284"/>
        <v>-</v>
      </c>
      <c r="AY809" s="242" t="str">
        <f t="shared" si="284"/>
        <v>-</v>
      </c>
      <c r="AZ809" s="242" t="str">
        <f t="shared" si="284"/>
        <v>-</v>
      </c>
      <c r="BA809" s="242" t="str">
        <f t="shared" si="301"/>
        <v>-</v>
      </c>
      <c r="BB809" s="242" t="str">
        <f t="shared" si="285"/>
        <v>-</v>
      </c>
      <c r="BC809" s="242" t="str">
        <f t="shared" si="285"/>
        <v>-</v>
      </c>
      <c r="BD809" s="242" t="str">
        <f t="shared" si="285"/>
        <v>-</v>
      </c>
      <c r="BE809" s="242" t="str">
        <f t="shared" si="302"/>
        <v>-</v>
      </c>
      <c r="BF809" s="242" t="str">
        <f t="shared" si="286"/>
        <v>-</v>
      </c>
      <c r="BG809" s="242" t="str">
        <f t="shared" si="286"/>
        <v>-</v>
      </c>
      <c r="BH809" s="242" t="str">
        <f t="shared" si="286"/>
        <v>-</v>
      </c>
      <c r="BI809" s="242" t="str">
        <f t="shared" si="303"/>
        <v>-</v>
      </c>
      <c r="BJ809" s="242" t="str">
        <f t="shared" si="287"/>
        <v>-</v>
      </c>
      <c r="BK809" s="242" t="str">
        <f t="shared" si="287"/>
        <v>-</v>
      </c>
      <c r="BL809" s="242" t="str">
        <f t="shared" si="287"/>
        <v>-</v>
      </c>
      <c r="BM809" s="245" t="str" cm="1">
        <f t="array" ref="BM809">IFERROR(INDEX($CD$38:$CD$41, $BT809), "-")</f>
        <v>-</v>
      </c>
      <c r="BN809" s="242" t="str" cm="1">
        <f t="array" ref="BN809">IFERROR(INDEX($CD$38:$CD$41, $BS809), "-")</f>
        <v>-</v>
      </c>
      <c r="BO809" s="242">
        <f t="shared" si="304"/>
        <v>0</v>
      </c>
      <c r="BP809" s="242">
        <f t="shared" si="305"/>
        <v>0</v>
      </c>
      <c r="BQ809" s="247" t="str">
        <f t="shared" si="288"/>
        <v>-</v>
      </c>
      <c r="BR809" s="247" t="str">
        <f t="shared" si="289"/>
        <v>-</v>
      </c>
      <c r="BS809" s="247" t="str">
        <f t="shared" si="290"/>
        <v>-</v>
      </c>
      <c r="BT809" s="247" t="str">
        <f t="shared" si="291"/>
        <v>-</v>
      </c>
      <c r="BU809" s="247">
        <f t="shared" si="306"/>
        <v>0</v>
      </c>
      <c r="BV809" s="247" t="str">
        <f t="shared" si="307"/>
        <v>-</v>
      </c>
      <c r="BW809" s="232"/>
      <c r="CF809" s="232"/>
    </row>
    <row r="810" spans="1:84" ht="12.75" customHeight="1" x14ac:dyDescent="0.2">
      <c r="A810" s="240"/>
      <c r="B810" s="228">
        <v>787</v>
      </c>
      <c r="C810" s="137"/>
      <c r="D810" s="65"/>
      <c r="E810" s="241" t="str">
        <f>IF(ISBLANK(D810), "", VLOOKUP(D810, Z!$A$2:$C$4127, 3, FALSE))</f>
        <v/>
      </c>
      <c r="F810" s="138"/>
      <c r="G810" s="120"/>
      <c r="H810" s="120"/>
      <c r="I810" s="120"/>
      <c r="J810" s="120"/>
      <c r="K810" s="139"/>
      <c r="L810" s="168"/>
      <c r="M810" s="139"/>
      <c r="N810" s="139"/>
      <c r="O810" s="242">
        <f t="shared" si="283"/>
        <v>0</v>
      </c>
      <c r="P810" s="139"/>
      <c r="Q810" s="242">
        <f t="shared" si="292"/>
        <v>0</v>
      </c>
      <c r="R810" s="242" t="str">
        <f t="shared" si="293"/>
        <v>-</v>
      </c>
      <c r="S810" s="140"/>
      <c r="T810" s="141"/>
      <c r="U810" s="120"/>
      <c r="V810" s="139"/>
      <c r="W810" s="166"/>
      <c r="X810" s="243">
        <f t="shared" si="294"/>
        <v>0</v>
      </c>
      <c r="Y810" s="140"/>
      <c r="Z810" s="141"/>
      <c r="AA810" s="139"/>
      <c r="AB810" s="120"/>
      <c r="AC810" s="139"/>
      <c r="AD810" s="166"/>
      <c r="AE810" s="243">
        <f t="shared" si="295"/>
        <v>0</v>
      </c>
      <c r="AF810" s="142"/>
      <c r="AG810" s="137"/>
      <c r="AH810" s="65"/>
      <c r="AI810" s="241" t="str">
        <f>IF(ISBLANK(AH810), "", VLOOKUP(AH810, Z!$A$2:$C$4127, 3, FALSE))</f>
        <v/>
      </c>
      <c r="AJ810" s="143"/>
      <c r="AK810" s="244">
        <f t="shared" si="296"/>
        <v>0</v>
      </c>
      <c r="AL810" s="232"/>
      <c r="AM810" s="242">
        <f t="shared" si="297"/>
        <v>0</v>
      </c>
      <c r="AN810" s="228">
        <f>15</f>
        <v>15</v>
      </c>
      <c r="AO810" s="228">
        <v>0.75</v>
      </c>
      <c r="AP810" s="242" t="str">
        <f t="shared" si="298"/>
        <v>-</v>
      </c>
      <c r="AQ810" s="242" t="str">
        <f t="shared" si="299"/>
        <v>-</v>
      </c>
      <c r="AR810" s="245" t="str" cm="1">
        <f t="array" ref="AR810">IF($AM$20="A",
IFERROR(INDEX($BZ$33:$CC$35, $BQ810,), "-"),
IFERROR(INDEX(($BZ$26:$CC$28,$BZ$29:$CC$31), $BQ810, , $BR810), "-"))</f>
        <v>-</v>
      </c>
      <c r="AS810" s="245"/>
      <c r="AT810" s="245"/>
      <c r="AU810" s="245"/>
      <c r="AV810" s="246" t="str" cm="1">
        <f t="array" ref="AV810">IF($AM$20="A",
IFERROR(INDEX($CE$33:$CE$35, $BQ810), "-"),
IFERROR(INDEX(($CE$26:$CE$28, $CE$29:$CE$31), $BQ810, , $BR810), "-"))</f>
        <v>-</v>
      </c>
      <c r="AW810" s="242" t="str">
        <f t="shared" si="300"/>
        <v>-</v>
      </c>
      <c r="AX810" s="242" t="str">
        <f t="shared" si="284"/>
        <v>-</v>
      </c>
      <c r="AY810" s="242" t="str">
        <f t="shared" si="284"/>
        <v>-</v>
      </c>
      <c r="AZ810" s="242" t="str">
        <f t="shared" si="284"/>
        <v>-</v>
      </c>
      <c r="BA810" s="242" t="str">
        <f t="shared" si="301"/>
        <v>-</v>
      </c>
      <c r="BB810" s="242" t="str">
        <f t="shared" si="285"/>
        <v>-</v>
      </c>
      <c r="BC810" s="242" t="str">
        <f t="shared" si="285"/>
        <v>-</v>
      </c>
      <c r="BD810" s="242" t="str">
        <f t="shared" si="285"/>
        <v>-</v>
      </c>
      <c r="BE810" s="242" t="str">
        <f t="shared" si="302"/>
        <v>-</v>
      </c>
      <c r="BF810" s="242" t="str">
        <f t="shared" si="286"/>
        <v>-</v>
      </c>
      <c r="BG810" s="242" t="str">
        <f t="shared" si="286"/>
        <v>-</v>
      </c>
      <c r="BH810" s="242" t="str">
        <f t="shared" si="286"/>
        <v>-</v>
      </c>
      <c r="BI810" s="242" t="str">
        <f t="shared" si="303"/>
        <v>-</v>
      </c>
      <c r="BJ810" s="242" t="str">
        <f t="shared" si="287"/>
        <v>-</v>
      </c>
      <c r="BK810" s="242" t="str">
        <f t="shared" si="287"/>
        <v>-</v>
      </c>
      <c r="BL810" s="242" t="str">
        <f t="shared" si="287"/>
        <v>-</v>
      </c>
      <c r="BM810" s="245" t="str" cm="1">
        <f t="array" ref="BM810">IFERROR(INDEX($CD$38:$CD$41, $BT810), "-")</f>
        <v>-</v>
      </c>
      <c r="BN810" s="242" t="str" cm="1">
        <f t="array" ref="BN810">IFERROR(INDEX($CD$38:$CD$41, $BS810), "-")</f>
        <v>-</v>
      </c>
      <c r="BO810" s="242">
        <f t="shared" si="304"/>
        <v>0</v>
      </c>
      <c r="BP810" s="242">
        <f t="shared" si="305"/>
        <v>0</v>
      </c>
      <c r="BQ810" s="247" t="str">
        <f t="shared" si="288"/>
        <v>-</v>
      </c>
      <c r="BR810" s="247" t="str">
        <f t="shared" si="289"/>
        <v>-</v>
      </c>
      <c r="BS810" s="247" t="str">
        <f t="shared" si="290"/>
        <v>-</v>
      </c>
      <c r="BT810" s="247" t="str">
        <f t="shared" si="291"/>
        <v>-</v>
      </c>
      <c r="BU810" s="247">
        <f t="shared" si="306"/>
        <v>0</v>
      </c>
      <c r="BV810" s="247" t="str">
        <f t="shared" si="307"/>
        <v>-</v>
      </c>
      <c r="BW810" s="232"/>
      <c r="CF810" s="232"/>
    </row>
    <row r="811" spans="1:84" ht="12.75" customHeight="1" x14ac:dyDescent="0.2">
      <c r="A811" s="240"/>
      <c r="B811" s="228">
        <v>788</v>
      </c>
      <c r="C811" s="137"/>
      <c r="D811" s="65"/>
      <c r="E811" s="241" t="str">
        <f>IF(ISBLANK(D811), "", VLOOKUP(D811, Z!$A$2:$C$4127, 3, FALSE))</f>
        <v/>
      </c>
      <c r="F811" s="138"/>
      <c r="G811" s="120"/>
      <c r="H811" s="120"/>
      <c r="I811" s="120"/>
      <c r="J811" s="120"/>
      <c r="K811" s="139"/>
      <c r="L811" s="168"/>
      <c r="M811" s="139"/>
      <c r="N811" s="139"/>
      <c r="O811" s="242">
        <f t="shared" si="283"/>
        <v>0</v>
      </c>
      <c r="P811" s="139"/>
      <c r="Q811" s="242">
        <f t="shared" si="292"/>
        <v>0</v>
      </c>
      <c r="R811" s="242" t="str">
        <f t="shared" si="293"/>
        <v>-</v>
      </c>
      <c r="S811" s="140"/>
      <c r="T811" s="141"/>
      <c r="U811" s="120"/>
      <c r="V811" s="139"/>
      <c r="W811" s="166"/>
      <c r="X811" s="243">
        <f t="shared" si="294"/>
        <v>0</v>
      </c>
      <c r="Y811" s="140"/>
      <c r="Z811" s="141"/>
      <c r="AA811" s="139"/>
      <c r="AB811" s="120"/>
      <c r="AC811" s="139"/>
      <c r="AD811" s="166"/>
      <c r="AE811" s="243">
        <f t="shared" si="295"/>
        <v>0</v>
      </c>
      <c r="AF811" s="142"/>
      <c r="AG811" s="137"/>
      <c r="AH811" s="65"/>
      <c r="AI811" s="241" t="str">
        <f>IF(ISBLANK(AH811), "", VLOOKUP(AH811, Z!$A$2:$C$4127, 3, FALSE))</f>
        <v/>
      </c>
      <c r="AJ811" s="143"/>
      <c r="AK811" s="244">
        <f t="shared" si="296"/>
        <v>0</v>
      </c>
      <c r="AL811" s="232"/>
      <c r="AM811" s="242">
        <f t="shared" si="297"/>
        <v>0</v>
      </c>
      <c r="AN811" s="228">
        <f>15</f>
        <v>15</v>
      </c>
      <c r="AO811" s="228">
        <v>0.75</v>
      </c>
      <c r="AP811" s="242" t="str">
        <f t="shared" si="298"/>
        <v>-</v>
      </c>
      <c r="AQ811" s="242" t="str">
        <f t="shared" si="299"/>
        <v>-</v>
      </c>
      <c r="AR811" s="245" t="str" cm="1">
        <f t="array" ref="AR811">IF($AM$20="A",
IFERROR(INDEX($BZ$33:$CC$35, $BQ811,), "-"),
IFERROR(INDEX(($BZ$26:$CC$28,$BZ$29:$CC$31), $BQ811, , $BR811), "-"))</f>
        <v>-</v>
      </c>
      <c r="AS811" s="245"/>
      <c r="AT811" s="245"/>
      <c r="AU811" s="245"/>
      <c r="AV811" s="246" t="str" cm="1">
        <f t="array" ref="AV811">IF($AM$20="A",
IFERROR(INDEX($CE$33:$CE$35, $BQ811), "-"),
IFERROR(INDEX(($CE$26:$CE$28, $CE$29:$CE$31), $BQ811, , $BR811), "-"))</f>
        <v>-</v>
      </c>
      <c r="AW811" s="242" t="str">
        <f t="shared" si="300"/>
        <v>-</v>
      </c>
      <c r="AX811" s="242" t="str">
        <f t="shared" si="284"/>
        <v>-</v>
      </c>
      <c r="AY811" s="242" t="str">
        <f t="shared" si="284"/>
        <v>-</v>
      </c>
      <c r="AZ811" s="242" t="str">
        <f t="shared" si="284"/>
        <v>-</v>
      </c>
      <c r="BA811" s="242" t="str">
        <f t="shared" si="301"/>
        <v>-</v>
      </c>
      <c r="BB811" s="242" t="str">
        <f t="shared" si="285"/>
        <v>-</v>
      </c>
      <c r="BC811" s="242" t="str">
        <f t="shared" si="285"/>
        <v>-</v>
      </c>
      <c r="BD811" s="242" t="str">
        <f t="shared" si="285"/>
        <v>-</v>
      </c>
      <c r="BE811" s="242" t="str">
        <f t="shared" si="302"/>
        <v>-</v>
      </c>
      <c r="BF811" s="242" t="str">
        <f t="shared" si="286"/>
        <v>-</v>
      </c>
      <c r="BG811" s="242" t="str">
        <f t="shared" si="286"/>
        <v>-</v>
      </c>
      <c r="BH811" s="242" t="str">
        <f t="shared" si="286"/>
        <v>-</v>
      </c>
      <c r="BI811" s="242" t="str">
        <f t="shared" si="303"/>
        <v>-</v>
      </c>
      <c r="BJ811" s="242" t="str">
        <f t="shared" si="287"/>
        <v>-</v>
      </c>
      <c r="BK811" s="242" t="str">
        <f t="shared" si="287"/>
        <v>-</v>
      </c>
      <c r="BL811" s="242" t="str">
        <f t="shared" si="287"/>
        <v>-</v>
      </c>
      <c r="BM811" s="245" t="str" cm="1">
        <f t="array" ref="BM811">IFERROR(INDEX($CD$38:$CD$41, $BT811), "-")</f>
        <v>-</v>
      </c>
      <c r="BN811" s="242" t="str" cm="1">
        <f t="array" ref="BN811">IFERROR(INDEX($CD$38:$CD$41, $BS811), "-")</f>
        <v>-</v>
      </c>
      <c r="BO811" s="242">
        <f t="shared" si="304"/>
        <v>0</v>
      </c>
      <c r="BP811" s="242">
        <f t="shared" si="305"/>
        <v>0</v>
      </c>
      <c r="BQ811" s="247" t="str">
        <f t="shared" si="288"/>
        <v>-</v>
      </c>
      <c r="BR811" s="247" t="str">
        <f t="shared" si="289"/>
        <v>-</v>
      </c>
      <c r="BS811" s="247" t="str">
        <f t="shared" si="290"/>
        <v>-</v>
      </c>
      <c r="BT811" s="247" t="str">
        <f t="shared" si="291"/>
        <v>-</v>
      </c>
      <c r="BU811" s="247">
        <f t="shared" si="306"/>
        <v>0</v>
      </c>
      <c r="BV811" s="247" t="str">
        <f t="shared" si="307"/>
        <v>-</v>
      </c>
      <c r="BW811" s="232"/>
      <c r="CF811" s="232"/>
    </row>
    <row r="812" spans="1:84" ht="12.75" customHeight="1" x14ac:dyDescent="0.2">
      <c r="A812" s="240"/>
      <c r="B812" s="228">
        <v>789</v>
      </c>
      <c r="C812" s="137"/>
      <c r="D812" s="65"/>
      <c r="E812" s="241" t="str">
        <f>IF(ISBLANK(D812), "", VLOOKUP(D812, Z!$A$2:$C$4127, 3, FALSE))</f>
        <v/>
      </c>
      <c r="F812" s="138"/>
      <c r="G812" s="120"/>
      <c r="H812" s="120"/>
      <c r="I812" s="120"/>
      <c r="J812" s="120"/>
      <c r="K812" s="139"/>
      <c r="L812" s="168"/>
      <c r="M812" s="139"/>
      <c r="N812" s="139"/>
      <c r="O812" s="242">
        <f t="shared" si="283"/>
        <v>0</v>
      </c>
      <c r="P812" s="139"/>
      <c r="Q812" s="242">
        <f t="shared" si="292"/>
        <v>0</v>
      </c>
      <c r="R812" s="242" t="str">
        <f t="shared" si="293"/>
        <v>-</v>
      </c>
      <c r="S812" s="140"/>
      <c r="T812" s="141"/>
      <c r="U812" s="120"/>
      <c r="V812" s="139"/>
      <c r="W812" s="166"/>
      <c r="X812" s="243">
        <f t="shared" si="294"/>
        <v>0</v>
      </c>
      <c r="Y812" s="140"/>
      <c r="Z812" s="141"/>
      <c r="AA812" s="139"/>
      <c r="AB812" s="120"/>
      <c r="AC812" s="139"/>
      <c r="AD812" s="166"/>
      <c r="AE812" s="243">
        <f t="shared" si="295"/>
        <v>0</v>
      </c>
      <c r="AF812" s="142"/>
      <c r="AG812" s="137"/>
      <c r="AH812" s="65"/>
      <c r="AI812" s="241" t="str">
        <f>IF(ISBLANK(AH812), "", VLOOKUP(AH812, Z!$A$2:$C$4127, 3, FALSE))</f>
        <v/>
      </c>
      <c r="AJ812" s="143"/>
      <c r="AK812" s="244">
        <f t="shared" si="296"/>
        <v>0</v>
      </c>
      <c r="AL812" s="232"/>
      <c r="AM812" s="242">
        <f t="shared" si="297"/>
        <v>0</v>
      </c>
      <c r="AN812" s="228">
        <f>15</f>
        <v>15</v>
      </c>
      <c r="AO812" s="228">
        <v>0.75</v>
      </c>
      <c r="AP812" s="242" t="str">
        <f t="shared" si="298"/>
        <v>-</v>
      </c>
      <c r="AQ812" s="242" t="str">
        <f t="shared" si="299"/>
        <v>-</v>
      </c>
      <c r="AR812" s="245" t="str" cm="1">
        <f t="array" ref="AR812">IF($AM$20="A",
IFERROR(INDEX($BZ$33:$CC$35, $BQ812,), "-"),
IFERROR(INDEX(($BZ$26:$CC$28,$BZ$29:$CC$31), $BQ812, , $BR812), "-"))</f>
        <v>-</v>
      </c>
      <c r="AS812" s="245"/>
      <c r="AT812" s="245"/>
      <c r="AU812" s="245"/>
      <c r="AV812" s="246" t="str" cm="1">
        <f t="array" ref="AV812">IF($AM$20="A",
IFERROR(INDEX($CE$33:$CE$35, $BQ812), "-"),
IFERROR(INDEX(($CE$26:$CE$28, $CE$29:$CE$31), $BQ812, , $BR812), "-"))</f>
        <v>-</v>
      </c>
      <c r="AW812" s="242" t="str">
        <f t="shared" si="300"/>
        <v>-</v>
      </c>
      <c r="AX812" s="242" t="str">
        <f t="shared" si="284"/>
        <v>-</v>
      </c>
      <c r="AY812" s="242" t="str">
        <f t="shared" si="284"/>
        <v>-</v>
      </c>
      <c r="AZ812" s="242" t="str">
        <f t="shared" si="284"/>
        <v>-</v>
      </c>
      <c r="BA812" s="242" t="str">
        <f t="shared" si="301"/>
        <v>-</v>
      </c>
      <c r="BB812" s="242" t="str">
        <f t="shared" si="285"/>
        <v>-</v>
      </c>
      <c r="BC812" s="242" t="str">
        <f t="shared" si="285"/>
        <v>-</v>
      </c>
      <c r="BD812" s="242" t="str">
        <f t="shared" si="285"/>
        <v>-</v>
      </c>
      <c r="BE812" s="242" t="str">
        <f t="shared" si="302"/>
        <v>-</v>
      </c>
      <c r="BF812" s="242" t="str">
        <f t="shared" si="286"/>
        <v>-</v>
      </c>
      <c r="BG812" s="242" t="str">
        <f t="shared" si="286"/>
        <v>-</v>
      </c>
      <c r="BH812" s="242" t="str">
        <f t="shared" si="286"/>
        <v>-</v>
      </c>
      <c r="BI812" s="242" t="str">
        <f t="shared" si="303"/>
        <v>-</v>
      </c>
      <c r="BJ812" s="242" t="str">
        <f t="shared" si="287"/>
        <v>-</v>
      </c>
      <c r="BK812" s="242" t="str">
        <f t="shared" si="287"/>
        <v>-</v>
      </c>
      <c r="BL812" s="242" t="str">
        <f t="shared" si="287"/>
        <v>-</v>
      </c>
      <c r="BM812" s="245" t="str" cm="1">
        <f t="array" ref="BM812">IFERROR(INDEX($CD$38:$CD$41, $BT812), "-")</f>
        <v>-</v>
      </c>
      <c r="BN812" s="242" t="str" cm="1">
        <f t="array" ref="BN812">IFERROR(INDEX($CD$38:$CD$41, $BS812), "-")</f>
        <v>-</v>
      </c>
      <c r="BO812" s="242">
        <f t="shared" si="304"/>
        <v>0</v>
      </c>
      <c r="BP812" s="242">
        <f t="shared" si="305"/>
        <v>0</v>
      </c>
      <c r="BQ812" s="247" t="str">
        <f t="shared" si="288"/>
        <v>-</v>
      </c>
      <c r="BR812" s="247" t="str">
        <f t="shared" si="289"/>
        <v>-</v>
      </c>
      <c r="BS812" s="247" t="str">
        <f t="shared" si="290"/>
        <v>-</v>
      </c>
      <c r="BT812" s="247" t="str">
        <f t="shared" si="291"/>
        <v>-</v>
      </c>
      <c r="BU812" s="247">
        <f t="shared" si="306"/>
        <v>0</v>
      </c>
      <c r="BV812" s="247" t="str">
        <f t="shared" si="307"/>
        <v>-</v>
      </c>
      <c r="BW812" s="232"/>
      <c r="CF812" s="232"/>
    </row>
    <row r="813" spans="1:84" ht="12.75" customHeight="1" x14ac:dyDescent="0.2">
      <c r="A813" s="240"/>
      <c r="B813" s="228">
        <v>790</v>
      </c>
      <c r="C813" s="137"/>
      <c r="D813" s="65"/>
      <c r="E813" s="241" t="str">
        <f>IF(ISBLANK(D813), "", VLOOKUP(D813, Z!$A$2:$C$4127, 3, FALSE))</f>
        <v/>
      </c>
      <c r="F813" s="138"/>
      <c r="G813" s="120"/>
      <c r="H813" s="120"/>
      <c r="I813" s="120"/>
      <c r="J813" s="120"/>
      <c r="K813" s="139"/>
      <c r="L813" s="168"/>
      <c r="M813" s="139"/>
      <c r="N813" s="139"/>
      <c r="O813" s="242">
        <f t="shared" si="283"/>
        <v>0</v>
      </c>
      <c r="P813" s="139"/>
      <c r="Q813" s="242">
        <f t="shared" si="292"/>
        <v>0</v>
      </c>
      <c r="R813" s="242" t="str">
        <f t="shared" si="293"/>
        <v>-</v>
      </c>
      <c r="S813" s="140"/>
      <c r="T813" s="141"/>
      <c r="U813" s="120"/>
      <c r="V813" s="139"/>
      <c r="W813" s="166"/>
      <c r="X813" s="243">
        <f t="shared" si="294"/>
        <v>0</v>
      </c>
      <c r="Y813" s="140"/>
      <c r="Z813" s="141"/>
      <c r="AA813" s="139"/>
      <c r="AB813" s="120"/>
      <c r="AC813" s="139"/>
      <c r="AD813" s="166"/>
      <c r="AE813" s="243">
        <f t="shared" si="295"/>
        <v>0</v>
      </c>
      <c r="AF813" s="142"/>
      <c r="AG813" s="137"/>
      <c r="AH813" s="65"/>
      <c r="AI813" s="241" t="str">
        <f>IF(ISBLANK(AH813), "", VLOOKUP(AH813, Z!$A$2:$C$4127, 3, FALSE))</f>
        <v/>
      </c>
      <c r="AJ813" s="143"/>
      <c r="AK813" s="244">
        <f t="shared" si="296"/>
        <v>0</v>
      </c>
      <c r="AL813" s="232"/>
      <c r="AM813" s="242">
        <f t="shared" si="297"/>
        <v>0</v>
      </c>
      <c r="AN813" s="228">
        <f>15</f>
        <v>15</v>
      </c>
      <c r="AO813" s="228">
        <v>0.75</v>
      </c>
      <c r="AP813" s="242" t="str">
        <f t="shared" si="298"/>
        <v>-</v>
      </c>
      <c r="AQ813" s="242" t="str">
        <f t="shared" si="299"/>
        <v>-</v>
      </c>
      <c r="AR813" s="245" t="str" cm="1">
        <f t="array" ref="AR813">IF($AM$20="A",
IFERROR(INDEX($BZ$33:$CC$35, $BQ813,), "-"),
IFERROR(INDEX(($BZ$26:$CC$28,$BZ$29:$CC$31), $BQ813, , $BR813), "-"))</f>
        <v>-</v>
      </c>
      <c r="AS813" s="245"/>
      <c r="AT813" s="245"/>
      <c r="AU813" s="245"/>
      <c r="AV813" s="246" t="str" cm="1">
        <f t="array" ref="AV813">IF($AM$20="A",
IFERROR(INDEX($CE$33:$CE$35, $BQ813), "-"),
IFERROR(INDEX(($CE$26:$CE$28, $CE$29:$CE$31), $BQ813, , $BR813), "-"))</f>
        <v>-</v>
      </c>
      <c r="AW813" s="242" t="str">
        <f t="shared" si="300"/>
        <v>-</v>
      </c>
      <c r="AX813" s="242" t="str">
        <f t="shared" si="284"/>
        <v>-</v>
      </c>
      <c r="AY813" s="242" t="str">
        <f t="shared" si="284"/>
        <v>-</v>
      </c>
      <c r="AZ813" s="242" t="str">
        <f t="shared" si="284"/>
        <v>-</v>
      </c>
      <c r="BA813" s="242" t="str">
        <f t="shared" si="301"/>
        <v>-</v>
      </c>
      <c r="BB813" s="242" t="str">
        <f t="shared" si="285"/>
        <v>-</v>
      </c>
      <c r="BC813" s="242" t="str">
        <f t="shared" si="285"/>
        <v>-</v>
      </c>
      <c r="BD813" s="242" t="str">
        <f t="shared" si="285"/>
        <v>-</v>
      </c>
      <c r="BE813" s="242" t="str">
        <f t="shared" si="302"/>
        <v>-</v>
      </c>
      <c r="BF813" s="242" t="str">
        <f t="shared" si="286"/>
        <v>-</v>
      </c>
      <c r="BG813" s="242" t="str">
        <f t="shared" si="286"/>
        <v>-</v>
      </c>
      <c r="BH813" s="242" t="str">
        <f t="shared" si="286"/>
        <v>-</v>
      </c>
      <c r="BI813" s="242" t="str">
        <f t="shared" si="303"/>
        <v>-</v>
      </c>
      <c r="BJ813" s="242" t="str">
        <f t="shared" si="287"/>
        <v>-</v>
      </c>
      <c r="BK813" s="242" t="str">
        <f t="shared" si="287"/>
        <v>-</v>
      </c>
      <c r="BL813" s="242" t="str">
        <f t="shared" si="287"/>
        <v>-</v>
      </c>
      <c r="BM813" s="245" t="str" cm="1">
        <f t="array" ref="BM813">IFERROR(INDEX($CD$38:$CD$41, $BT813), "-")</f>
        <v>-</v>
      </c>
      <c r="BN813" s="242" t="str" cm="1">
        <f t="array" ref="BN813">IFERROR(INDEX($CD$38:$CD$41, $BS813), "-")</f>
        <v>-</v>
      </c>
      <c r="BO813" s="242">
        <f t="shared" si="304"/>
        <v>0</v>
      </c>
      <c r="BP813" s="242">
        <f t="shared" si="305"/>
        <v>0</v>
      </c>
      <c r="BQ813" s="247" t="str">
        <f t="shared" si="288"/>
        <v>-</v>
      </c>
      <c r="BR813" s="247" t="str">
        <f t="shared" si="289"/>
        <v>-</v>
      </c>
      <c r="BS813" s="247" t="str">
        <f t="shared" si="290"/>
        <v>-</v>
      </c>
      <c r="BT813" s="247" t="str">
        <f t="shared" si="291"/>
        <v>-</v>
      </c>
      <c r="BU813" s="247">
        <f t="shared" si="306"/>
        <v>0</v>
      </c>
      <c r="BV813" s="247" t="str">
        <f t="shared" si="307"/>
        <v>-</v>
      </c>
      <c r="BW813" s="232"/>
      <c r="CF813" s="232"/>
    </row>
    <row r="814" spans="1:84" ht="12.75" customHeight="1" x14ac:dyDescent="0.2">
      <c r="A814" s="240"/>
      <c r="B814" s="228">
        <v>791</v>
      </c>
      <c r="C814" s="137"/>
      <c r="D814" s="65"/>
      <c r="E814" s="241" t="str">
        <f>IF(ISBLANK(D814), "", VLOOKUP(D814, Z!$A$2:$C$4127, 3, FALSE))</f>
        <v/>
      </c>
      <c r="F814" s="138"/>
      <c r="G814" s="120"/>
      <c r="H814" s="120"/>
      <c r="I814" s="120"/>
      <c r="J814" s="120"/>
      <c r="K814" s="139"/>
      <c r="L814" s="168"/>
      <c r="M814" s="139"/>
      <c r="N814" s="139"/>
      <c r="O814" s="242">
        <f t="shared" si="283"/>
        <v>0</v>
      </c>
      <c r="P814" s="139"/>
      <c r="Q814" s="242">
        <f t="shared" si="292"/>
        <v>0</v>
      </c>
      <c r="R814" s="242" t="str">
        <f t="shared" si="293"/>
        <v>-</v>
      </c>
      <c r="S814" s="140"/>
      <c r="T814" s="141"/>
      <c r="U814" s="120"/>
      <c r="V814" s="139"/>
      <c r="W814" s="166"/>
      <c r="X814" s="243">
        <f t="shared" si="294"/>
        <v>0</v>
      </c>
      <c r="Y814" s="140"/>
      <c r="Z814" s="141"/>
      <c r="AA814" s="139"/>
      <c r="AB814" s="120"/>
      <c r="AC814" s="139"/>
      <c r="AD814" s="166"/>
      <c r="AE814" s="243">
        <f t="shared" si="295"/>
        <v>0</v>
      </c>
      <c r="AF814" s="142"/>
      <c r="AG814" s="137"/>
      <c r="AH814" s="65"/>
      <c r="AI814" s="241" t="str">
        <f>IF(ISBLANK(AH814), "", VLOOKUP(AH814, Z!$A$2:$C$4127, 3, FALSE))</f>
        <v/>
      </c>
      <c r="AJ814" s="143"/>
      <c r="AK814" s="244">
        <f t="shared" si="296"/>
        <v>0</v>
      </c>
      <c r="AL814" s="232"/>
      <c r="AM814" s="242">
        <f t="shared" si="297"/>
        <v>0</v>
      </c>
      <c r="AN814" s="228">
        <f>15</f>
        <v>15</v>
      </c>
      <c r="AO814" s="228">
        <v>0.75</v>
      </c>
      <c r="AP814" s="242" t="str">
        <f t="shared" si="298"/>
        <v>-</v>
      </c>
      <c r="AQ814" s="242" t="str">
        <f t="shared" si="299"/>
        <v>-</v>
      </c>
      <c r="AR814" s="245" t="str" cm="1">
        <f t="array" ref="AR814">IF($AM$20="A",
IFERROR(INDEX($BZ$33:$CC$35, $BQ814,), "-"),
IFERROR(INDEX(($BZ$26:$CC$28,$BZ$29:$CC$31), $BQ814, , $BR814), "-"))</f>
        <v>-</v>
      </c>
      <c r="AS814" s="245"/>
      <c r="AT814" s="245"/>
      <c r="AU814" s="245"/>
      <c r="AV814" s="246" t="str" cm="1">
        <f t="array" ref="AV814">IF($AM$20="A",
IFERROR(INDEX($CE$33:$CE$35, $BQ814), "-"),
IFERROR(INDEX(($CE$26:$CE$28, $CE$29:$CE$31), $BQ814, , $BR814), "-"))</f>
        <v>-</v>
      </c>
      <c r="AW814" s="242" t="str">
        <f t="shared" si="300"/>
        <v>-</v>
      </c>
      <c r="AX814" s="242" t="str">
        <f t="shared" si="284"/>
        <v>-</v>
      </c>
      <c r="AY814" s="242" t="str">
        <f t="shared" si="284"/>
        <v>-</v>
      </c>
      <c r="AZ814" s="242" t="str">
        <f t="shared" si="284"/>
        <v>-</v>
      </c>
      <c r="BA814" s="242" t="str">
        <f t="shared" si="301"/>
        <v>-</v>
      </c>
      <c r="BB814" s="242" t="str">
        <f t="shared" si="285"/>
        <v>-</v>
      </c>
      <c r="BC814" s="242" t="str">
        <f t="shared" si="285"/>
        <v>-</v>
      </c>
      <c r="BD814" s="242" t="str">
        <f t="shared" si="285"/>
        <v>-</v>
      </c>
      <c r="BE814" s="242" t="str">
        <f t="shared" si="302"/>
        <v>-</v>
      </c>
      <c r="BF814" s="242" t="str">
        <f t="shared" si="286"/>
        <v>-</v>
      </c>
      <c r="BG814" s="242" t="str">
        <f t="shared" si="286"/>
        <v>-</v>
      </c>
      <c r="BH814" s="242" t="str">
        <f t="shared" si="286"/>
        <v>-</v>
      </c>
      <c r="BI814" s="242" t="str">
        <f t="shared" si="303"/>
        <v>-</v>
      </c>
      <c r="BJ814" s="242" t="str">
        <f t="shared" si="287"/>
        <v>-</v>
      </c>
      <c r="BK814" s="242" t="str">
        <f t="shared" si="287"/>
        <v>-</v>
      </c>
      <c r="BL814" s="242" t="str">
        <f t="shared" si="287"/>
        <v>-</v>
      </c>
      <c r="BM814" s="245" t="str" cm="1">
        <f t="array" ref="BM814">IFERROR(INDEX($CD$38:$CD$41, $BT814), "-")</f>
        <v>-</v>
      </c>
      <c r="BN814" s="242" t="str" cm="1">
        <f t="array" ref="BN814">IFERROR(INDEX($CD$38:$CD$41, $BS814), "-")</f>
        <v>-</v>
      </c>
      <c r="BO814" s="242">
        <f t="shared" si="304"/>
        <v>0</v>
      </c>
      <c r="BP814" s="242">
        <f t="shared" si="305"/>
        <v>0</v>
      </c>
      <c r="BQ814" s="247" t="str">
        <f t="shared" si="288"/>
        <v>-</v>
      </c>
      <c r="BR814" s="247" t="str">
        <f t="shared" si="289"/>
        <v>-</v>
      </c>
      <c r="BS814" s="247" t="str">
        <f t="shared" si="290"/>
        <v>-</v>
      </c>
      <c r="BT814" s="247" t="str">
        <f t="shared" si="291"/>
        <v>-</v>
      </c>
      <c r="BU814" s="247">
        <f t="shared" si="306"/>
        <v>0</v>
      </c>
      <c r="BV814" s="247" t="str">
        <f t="shared" si="307"/>
        <v>-</v>
      </c>
      <c r="BW814" s="232"/>
      <c r="CF814" s="232"/>
    </row>
    <row r="815" spans="1:84" ht="12.75" customHeight="1" x14ac:dyDescent="0.2">
      <c r="A815" s="240"/>
      <c r="B815" s="228">
        <v>792</v>
      </c>
      <c r="C815" s="137"/>
      <c r="D815" s="65"/>
      <c r="E815" s="241" t="str">
        <f>IF(ISBLANK(D815), "", VLOOKUP(D815, Z!$A$2:$C$4127, 3, FALSE))</f>
        <v/>
      </c>
      <c r="F815" s="138"/>
      <c r="G815" s="120"/>
      <c r="H815" s="120"/>
      <c r="I815" s="120"/>
      <c r="J815" s="120"/>
      <c r="K815" s="139"/>
      <c r="L815" s="168"/>
      <c r="M815" s="139"/>
      <c r="N815" s="139"/>
      <c r="O815" s="242">
        <f t="shared" si="283"/>
        <v>0</v>
      </c>
      <c r="P815" s="139"/>
      <c r="Q815" s="242">
        <f t="shared" si="292"/>
        <v>0</v>
      </c>
      <c r="R815" s="242" t="str">
        <f t="shared" si="293"/>
        <v>-</v>
      </c>
      <c r="S815" s="140"/>
      <c r="T815" s="141"/>
      <c r="U815" s="120"/>
      <c r="V815" s="139"/>
      <c r="W815" s="166"/>
      <c r="X815" s="243">
        <f t="shared" si="294"/>
        <v>0</v>
      </c>
      <c r="Y815" s="140"/>
      <c r="Z815" s="141"/>
      <c r="AA815" s="139"/>
      <c r="AB815" s="120"/>
      <c r="AC815" s="139"/>
      <c r="AD815" s="166"/>
      <c r="AE815" s="243">
        <f t="shared" si="295"/>
        <v>0</v>
      </c>
      <c r="AF815" s="142"/>
      <c r="AG815" s="137"/>
      <c r="AH815" s="65"/>
      <c r="AI815" s="241" t="str">
        <f>IF(ISBLANK(AH815), "", VLOOKUP(AH815, Z!$A$2:$C$4127, 3, FALSE))</f>
        <v/>
      </c>
      <c r="AJ815" s="143"/>
      <c r="AK815" s="244">
        <f t="shared" si="296"/>
        <v>0</v>
      </c>
      <c r="AL815" s="232"/>
      <c r="AM815" s="242">
        <f t="shared" si="297"/>
        <v>0</v>
      </c>
      <c r="AN815" s="228">
        <f>15</f>
        <v>15</v>
      </c>
      <c r="AO815" s="228">
        <v>0.75</v>
      </c>
      <c r="AP815" s="242" t="str">
        <f t="shared" si="298"/>
        <v>-</v>
      </c>
      <c r="AQ815" s="242" t="str">
        <f t="shared" si="299"/>
        <v>-</v>
      </c>
      <c r="AR815" s="245" t="str" cm="1">
        <f t="array" ref="AR815">IF($AM$20="A",
IFERROR(INDEX($BZ$33:$CC$35, $BQ815,), "-"),
IFERROR(INDEX(($BZ$26:$CC$28,$BZ$29:$CC$31), $BQ815, , $BR815), "-"))</f>
        <v>-</v>
      </c>
      <c r="AS815" s="245"/>
      <c r="AT815" s="245"/>
      <c r="AU815" s="245"/>
      <c r="AV815" s="246" t="str" cm="1">
        <f t="array" ref="AV815">IF($AM$20="A",
IFERROR(INDEX($CE$33:$CE$35, $BQ815), "-"),
IFERROR(INDEX(($CE$26:$CE$28, $CE$29:$CE$31), $BQ815, , $BR815), "-"))</f>
        <v>-</v>
      </c>
      <c r="AW815" s="242" t="str">
        <f t="shared" si="300"/>
        <v>-</v>
      </c>
      <c r="AX815" s="242" t="str">
        <f t="shared" si="284"/>
        <v>-</v>
      </c>
      <c r="AY815" s="242" t="str">
        <f t="shared" si="284"/>
        <v>-</v>
      </c>
      <c r="AZ815" s="242" t="str">
        <f t="shared" si="284"/>
        <v>-</v>
      </c>
      <c r="BA815" s="242" t="str">
        <f t="shared" si="301"/>
        <v>-</v>
      </c>
      <c r="BB815" s="242" t="str">
        <f t="shared" si="285"/>
        <v>-</v>
      </c>
      <c r="BC815" s="242" t="str">
        <f t="shared" si="285"/>
        <v>-</v>
      </c>
      <c r="BD815" s="242" t="str">
        <f t="shared" si="285"/>
        <v>-</v>
      </c>
      <c r="BE815" s="242" t="str">
        <f t="shared" si="302"/>
        <v>-</v>
      </c>
      <c r="BF815" s="242" t="str">
        <f t="shared" si="286"/>
        <v>-</v>
      </c>
      <c r="BG815" s="242" t="str">
        <f t="shared" si="286"/>
        <v>-</v>
      </c>
      <c r="BH815" s="242" t="str">
        <f t="shared" si="286"/>
        <v>-</v>
      </c>
      <c r="BI815" s="242" t="str">
        <f t="shared" si="303"/>
        <v>-</v>
      </c>
      <c r="BJ815" s="242" t="str">
        <f t="shared" si="287"/>
        <v>-</v>
      </c>
      <c r="BK815" s="242" t="str">
        <f t="shared" si="287"/>
        <v>-</v>
      </c>
      <c r="BL815" s="242" t="str">
        <f t="shared" si="287"/>
        <v>-</v>
      </c>
      <c r="BM815" s="245" t="str" cm="1">
        <f t="array" ref="BM815">IFERROR(INDEX($CD$38:$CD$41, $BT815), "-")</f>
        <v>-</v>
      </c>
      <c r="BN815" s="242" t="str" cm="1">
        <f t="array" ref="BN815">IFERROR(INDEX($CD$38:$CD$41, $BS815), "-")</f>
        <v>-</v>
      </c>
      <c r="BO815" s="242">
        <f t="shared" si="304"/>
        <v>0</v>
      </c>
      <c r="BP815" s="242">
        <f t="shared" si="305"/>
        <v>0</v>
      </c>
      <c r="BQ815" s="247" t="str">
        <f t="shared" si="288"/>
        <v>-</v>
      </c>
      <c r="BR815" s="247" t="str">
        <f t="shared" si="289"/>
        <v>-</v>
      </c>
      <c r="BS815" s="247" t="str">
        <f t="shared" si="290"/>
        <v>-</v>
      </c>
      <c r="BT815" s="247" t="str">
        <f t="shared" si="291"/>
        <v>-</v>
      </c>
      <c r="BU815" s="247">
        <f t="shared" si="306"/>
        <v>0</v>
      </c>
      <c r="BV815" s="247" t="str">
        <f t="shared" si="307"/>
        <v>-</v>
      </c>
      <c r="BW815" s="232"/>
      <c r="CF815" s="232"/>
    </row>
    <row r="816" spans="1:84" ht="12.75" customHeight="1" x14ac:dyDescent="0.2">
      <c r="A816" s="240"/>
      <c r="B816" s="228">
        <v>793</v>
      </c>
      <c r="C816" s="137"/>
      <c r="D816" s="65"/>
      <c r="E816" s="241" t="str">
        <f>IF(ISBLANK(D816), "", VLOOKUP(D816, Z!$A$2:$C$4127, 3, FALSE))</f>
        <v/>
      </c>
      <c r="F816" s="138"/>
      <c r="G816" s="120"/>
      <c r="H816" s="120"/>
      <c r="I816" s="120"/>
      <c r="J816" s="120"/>
      <c r="K816" s="139"/>
      <c r="L816" s="168"/>
      <c r="M816" s="139"/>
      <c r="N816" s="139"/>
      <c r="O816" s="242">
        <f t="shared" si="283"/>
        <v>0</v>
      </c>
      <c r="P816" s="139"/>
      <c r="Q816" s="242">
        <f t="shared" si="292"/>
        <v>0</v>
      </c>
      <c r="R816" s="242" t="str">
        <f t="shared" si="293"/>
        <v>-</v>
      </c>
      <c r="S816" s="140"/>
      <c r="T816" s="141"/>
      <c r="U816" s="120"/>
      <c r="V816" s="139"/>
      <c r="W816" s="166"/>
      <c r="X816" s="243">
        <f t="shared" si="294"/>
        <v>0</v>
      </c>
      <c r="Y816" s="140"/>
      <c r="Z816" s="141"/>
      <c r="AA816" s="139"/>
      <c r="AB816" s="120"/>
      <c r="AC816" s="139"/>
      <c r="AD816" s="166"/>
      <c r="AE816" s="243">
        <f t="shared" si="295"/>
        <v>0</v>
      </c>
      <c r="AF816" s="142"/>
      <c r="AG816" s="137"/>
      <c r="AH816" s="65"/>
      <c r="AI816" s="241" t="str">
        <f>IF(ISBLANK(AH816), "", VLOOKUP(AH816, Z!$A$2:$C$4127, 3, FALSE))</f>
        <v/>
      </c>
      <c r="AJ816" s="143"/>
      <c r="AK816" s="244">
        <f t="shared" si="296"/>
        <v>0</v>
      </c>
      <c r="AL816" s="232"/>
      <c r="AM816" s="242">
        <f t="shared" si="297"/>
        <v>0</v>
      </c>
      <c r="AN816" s="228">
        <f>15</f>
        <v>15</v>
      </c>
      <c r="AO816" s="228">
        <v>0.75</v>
      </c>
      <c r="AP816" s="242" t="str">
        <f t="shared" si="298"/>
        <v>-</v>
      </c>
      <c r="AQ816" s="242" t="str">
        <f t="shared" si="299"/>
        <v>-</v>
      </c>
      <c r="AR816" s="245" t="str" cm="1">
        <f t="array" ref="AR816">IF($AM$20="A",
IFERROR(INDEX($BZ$33:$CC$35, $BQ816,), "-"),
IFERROR(INDEX(($BZ$26:$CC$28,$BZ$29:$CC$31), $BQ816, , $BR816), "-"))</f>
        <v>-</v>
      </c>
      <c r="AS816" s="245"/>
      <c r="AT816" s="245"/>
      <c r="AU816" s="245"/>
      <c r="AV816" s="246" t="str" cm="1">
        <f t="array" ref="AV816">IF($AM$20="A",
IFERROR(INDEX($CE$33:$CE$35, $BQ816), "-"),
IFERROR(INDEX(($CE$26:$CE$28, $CE$29:$CE$31), $BQ816, , $BR816), "-"))</f>
        <v>-</v>
      </c>
      <c r="AW816" s="242" t="str">
        <f t="shared" si="300"/>
        <v>-</v>
      </c>
      <c r="AX816" s="242" t="str">
        <f t="shared" si="284"/>
        <v>-</v>
      </c>
      <c r="AY816" s="242" t="str">
        <f t="shared" si="284"/>
        <v>-</v>
      </c>
      <c r="AZ816" s="242" t="str">
        <f t="shared" si="284"/>
        <v>-</v>
      </c>
      <c r="BA816" s="242" t="str">
        <f t="shared" si="301"/>
        <v>-</v>
      </c>
      <c r="BB816" s="242" t="str">
        <f t="shared" si="285"/>
        <v>-</v>
      </c>
      <c r="BC816" s="242" t="str">
        <f t="shared" si="285"/>
        <v>-</v>
      </c>
      <c r="BD816" s="242" t="str">
        <f t="shared" si="285"/>
        <v>-</v>
      </c>
      <c r="BE816" s="242" t="str">
        <f t="shared" si="302"/>
        <v>-</v>
      </c>
      <c r="BF816" s="242" t="str">
        <f t="shared" si="286"/>
        <v>-</v>
      </c>
      <c r="BG816" s="242" t="str">
        <f t="shared" si="286"/>
        <v>-</v>
      </c>
      <c r="BH816" s="242" t="str">
        <f t="shared" si="286"/>
        <v>-</v>
      </c>
      <c r="BI816" s="242" t="str">
        <f t="shared" si="303"/>
        <v>-</v>
      </c>
      <c r="BJ816" s="242" t="str">
        <f t="shared" si="287"/>
        <v>-</v>
      </c>
      <c r="BK816" s="242" t="str">
        <f t="shared" si="287"/>
        <v>-</v>
      </c>
      <c r="BL816" s="242" t="str">
        <f t="shared" si="287"/>
        <v>-</v>
      </c>
      <c r="BM816" s="245" t="str" cm="1">
        <f t="array" ref="BM816">IFERROR(INDEX($CD$38:$CD$41, $BT816), "-")</f>
        <v>-</v>
      </c>
      <c r="BN816" s="242" t="str" cm="1">
        <f t="array" ref="BN816">IFERROR(INDEX($CD$38:$CD$41, $BS816), "-")</f>
        <v>-</v>
      </c>
      <c r="BO816" s="242">
        <f t="shared" si="304"/>
        <v>0</v>
      </c>
      <c r="BP816" s="242">
        <f t="shared" si="305"/>
        <v>0</v>
      </c>
      <c r="BQ816" s="247" t="str">
        <f t="shared" si="288"/>
        <v>-</v>
      </c>
      <c r="BR816" s="247" t="str">
        <f t="shared" si="289"/>
        <v>-</v>
      </c>
      <c r="BS816" s="247" t="str">
        <f t="shared" si="290"/>
        <v>-</v>
      </c>
      <c r="BT816" s="247" t="str">
        <f t="shared" si="291"/>
        <v>-</v>
      </c>
      <c r="BU816" s="247">
        <f t="shared" si="306"/>
        <v>0</v>
      </c>
      <c r="BV816" s="247" t="str">
        <f t="shared" si="307"/>
        <v>-</v>
      </c>
      <c r="BW816" s="232"/>
      <c r="CF816" s="232"/>
    </row>
    <row r="817" spans="1:84" ht="12.75" customHeight="1" x14ac:dyDescent="0.2">
      <c r="A817" s="240"/>
      <c r="B817" s="228">
        <v>794</v>
      </c>
      <c r="C817" s="137"/>
      <c r="D817" s="65"/>
      <c r="E817" s="241" t="str">
        <f>IF(ISBLANK(D817), "", VLOOKUP(D817, Z!$A$2:$C$4127, 3, FALSE))</f>
        <v/>
      </c>
      <c r="F817" s="138"/>
      <c r="G817" s="120"/>
      <c r="H817" s="120"/>
      <c r="I817" s="120"/>
      <c r="J817" s="120"/>
      <c r="K817" s="139"/>
      <c r="L817" s="168"/>
      <c r="M817" s="139"/>
      <c r="N817" s="139"/>
      <c r="O817" s="242">
        <f t="shared" si="283"/>
        <v>0</v>
      </c>
      <c r="P817" s="139"/>
      <c r="Q817" s="242">
        <f t="shared" si="292"/>
        <v>0</v>
      </c>
      <c r="R817" s="242" t="str">
        <f t="shared" si="293"/>
        <v>-</v>
      </c>
      <c r="S817" s="140"/>
      <c r="T817" s="141"/>
      <c r="U817" s="120"/>
      <c r="V817" s="139"/>
      <c r="W817" s="166"/>
      <c r="X817" s="243">
        <f t="shared" si="294"/>
        <v>0</v>
      </c>
      <c r="Y817" s="140"/>
      <c r="Z817" s="141"/>
      <c r="AA817" s="139"/>
      <c r="AB817" s="120"/>
      <c r="AC817" s="139"/>
      <c r="AD817" s="166"/>
      <c r="AE817" s="243">
        <f t="shared" si="295"/>
        <v>0</v>
      </c>
      <c r="AF817" s="142"/>
      <c r="AG817" s="137"/>
      <c r="AH817" s="65"/>
      <c r="AI817" s="241" t="str">
        <f>IF(ISBLANK(AH817), "", VLOOKUP(AH817, Z!$A$2:$C$4127, 3, FALSE))</f>
        <v/>
      </c>
      <c r="AJ817" s="143"/>
      <c r="AK817" s="244">
        <f t="shared" si="296"/>
        <v>0</v>
      </c>
      <c r="AL817" s="232"/>
      <c r="AM817" s="242">
        <f t="shared" si="297"/>
        <v>0</v>
      </c>
      <c r="AN817" s="228">
        <f>15</f>
        <v>15</v>
      </c>
      <c r="AO817" s="228">
        <v>0.75</v>
      </c>
      <c r="AP817" s="242" t="str">
        <f t="shared" si="298"/>
        <v>-</v>
      </c>
      <c r="AQ817" s="242" t="str">
        <f t="shared" si="299"/>
        <v>-</v>
      </c>
      <c r="AR817" s="245" t="str" cm="1">
        <f t="array" ref="AR817">IF($AM$20="A",
IFERROR(INDEX($BZ$33:$CC$35, $BQ817,), "-"),
IFERROR(INDEX(($BZ$26:$CC$28,$BZ$29:$CC$31), $BQ817, , $BR817), "-"))</f>
        <v>-</v>
      </c>
      <c r="AS817" s="245"/>
      <c r="AT817" s="245"/>
      <c r="AU817" s="245"/>
      <c r="AV817" s="246" t="str" cm="1">
        <f t="array" ref="AV817">IF($AM$20="A",
IFERROR(INDEX($CE$33:$CE$35, $BQ817), "-"),
IFERROR(INDEX(($CE$26:$CE$28, $CE$29:$CE$31), $BQ817, , $BR817), "-"))</f>
        <v>-</v>
      </c>
      <c r="AW817" s="242" t="str">
        <f t="shared" si="300"/>
        <v>-</v>
      </c>
      <c r="AX817" s="242" t="str">
        <f t="shared" si="284"/>
        <v>-</v>
      </c>
      <c r="AY817" s="242" t="str">
        <f t="shared" si="284"/>
        <v>-</v>
      </c>
      <c r="AZ817" s="242" t="str">
        <f t="shared" si="284"/>
        <v>-</v>
      </c>
      <c r="BA817" s="242" t="str">
        <f t="shared" si="301"/>
        <v>-</v>
      </c>
      <c r="BB817" s="242" t="str">
        <f t="shared" si="285"/>
        <v>-</v>
      </c>
      <c r="BC817" s="242" t="str">
        <f t="shared" si="285"/>
        <v>-</v>
      </c>
      <c r="BD817" s="242" t="str">
        <f t="shared" si="285"/>
        <v>-</v>
      </c>
      <c r="BE817" s="242" t="str">
        <f t="shared" si="302"/>
        <v>-</v>
      </c>
      <c r="BF817" s="242" t="str">
        <f t="shared" si="286"/>
        <v>-</v>
      </c>
      <c r="BG817" s="242" t="str">
        <f t="shared" si="286"/>
        <v>-</v>
      </c>
      <c r="BH817" s="242" t="str">
        <f t="shared" si="286"/>
        <v>-</v>
      </c>
      <c r="BI817" s="242" t="str">
        <f t="shared" si="303"/>
        <v>-</v>
      </c>
      <c r="BJ817" s="242" t="str">
        <f t="shared" si="287"/>
        <v>-</v>
      </c>
      <c r="BK817" s="242" t="str">
        <f t="shared" si="287"/>
        <v>-</v>
      </c>
      <c r="BL817" s="242" t="str">
        <f t="shared" si="287"/>
        <v>-</v>
      </c>
      <c r="BM817" s="245" t="str" cm="1">
        <f t="array" ref="BM817">IFERROR(INDEX($CD$38:$CD$41, $BT817), "-")</f>
        <v>-</v>
      </c>
      <c r="BN817" s="242" t="str" cm="1">
        <f t="array" ref="BN817">IFERROR(INDEX($CD$38:$CD$41, $BS817), "-")</f>
        <v>-</v>
      </c>
      <c r="BO817" s="242">
        <f t="shared" si="304"/>
        <v>0</v>
      </c>
      <c r="BP817" s="242">
        <f t="shared" si="305"/>
        <v>0</v>
      </c>
      <c r="BQ817" s="247" t="str">
        <f t="shared" si="288"/>
        <v>-</v>
      </c>
      <c r="BR817" s="247" t="str">
        <f t="shared" si="289"/>
        <v>-</v>
      </c>
      <c r="BS817" s="247" t="str">
        <f t="shared" si="290"/>
        <v>-</v>
      </c>
      <c r="BT817" s="247" t="str">
        <f t="shared" si="291"/>
        <v>-</v>
      </c>
      <c r="BU817" s="247">
        <f t="shared" si="306"/>
        <v>0</v>
      </c>
      <c r="BV817" s="247" t="str">
        <f t="shared" si="307"/>
        <v>-</v>
      </c>
      <c r="BW817" s="232"/>
      <c r="CF817" s="232"/>
    </row>
    <row r="818" spans="1:84" ht="12.75" customHeight="1" x14ac:dyDescent="0.2">
      <c r="A818" s="240"/>
      <c r="B818" s="228">
        <v>795</v>
      </c>
      <c r="C818" s="137"/>
      <c r="D818" s="65"/>
      <c r="E818" s="241" t="str">
        <f>IF(ISBLANK(D818), "", VLOOKUP(D818, Z!$A$2:$C$4127, 3, FALSE))</f>
        <v/>
      </c>
      <c r="F818" s="138"/>
      <c r="G818" s="120"/>
      <c r="H818" s="120"/>
      <c r="I818" s="120"/>
      <c r="J818" s="120"/>
      <c r="K818" s="139"/>
      <c r="L818" s="168"/>
      <c r="M818" s="139"/>
      <c r="N818" s="139"/>
      <c r="O818" s="242">
        <f t="shared" si="283"/>
        <v>0</v>
      </c>
      <c r="P818" s="139"/>
      <c r="Q818" s="242">
        <f t="shared" si="292"/>
        <v>0</v>
      </c>
      <c r="R818" s="242" t="str">
        <f t="shared" si="293"/>
        <v>-</v>
      </c>
      <c r="S818" s="140"/>
      <c r="T818" s="141"/>
      <c r="U818" s="120"/>
      <c r="V818" s="139"/>
      <c r="W818" s="166"/>
      <c r="X818" s="243">
        <f t="shared" si="294"/>
        <v>0</v>
      </c>
      <c r="Y818" s="140"/>
      <c r="Z818" s="141"/>
      <c r="AA818" s="139"/>
      <c r="AB818" s="120"/>
      <c r="AC818" s="139"/>
      <c r="AD818" s="166"/>
      <c r="AE818" s="243">
        <f t="shared" si="295"/>
        <v>0</v>
      </c>
      <c r="AF818" s="142"/>
      <c r="AG818" s="137"/>
      <c r="AH818" s="65"/>
      <c r="AI818" s="241" t="str">
        <f>IF(ISBLANK(AH818), "", VLOOKUP(AH818, Z!$A$2:$C$4127, 3, FALSE))</f>
        <v/>
      </c>
      <c r="AJ818" s="143"/>
      <c r="AK818" s="244">
        <f t="shared" si="296"/>
        <v>0</v>
      </c>
      <c r="AL818" s="232"/>
      <c r="AM818" s="242">
        <f t="shared" si="297"/>
        <v>0</v>
      </c>
      <c r="AN818" s="228">
        <f>15</f>
        <v>15</v>
      </c>
      <c r="AO818" s="228">
        <v>0.75</v>
      </c>
      <c r="AP818" s="242" t="str">
        <f t="shared" si="298"/>
        <v>-</v>
      </c>
      <c r="AQ818" s="242" t="str">
        <f t="shared" si="299"/>
        <v>-</v>
      </c>
      <c r="AR818" s="245" t="str" cm="1">
        <f t="array" ref="AR818">IF($AM$20="A",
IFERROR(INDEX($BZ$33:$CC$35, $BQ818,), "-"),
IFERROR(INDEX(($BZ$26:$CC$28,$BZ$29:$CC$31), $BQ818, , $BR818), "-"))</f>
        <v>-</v>
      </c>
      <c r="AS818" s="245"/>
      <c r="AT818" s="245"/>
      <c r="AU818" s="245"/>
      <c r="AV818" s="246" t="str" cm="1">
        <f t="array" ref="AV818">IF($AM$20="A",
IFERROR(INDEX($CE$33:$CE$35, $BQ818), "-"),
IFERROR(INDEX(($CE$26:$CE$28, $CE$29:$CE$31), $BQ818, , $BR818), "-"))</f>
        <v>-</v>
      </c>
      <c r="AW818" s="242" t="str">
        <f t="shared" si="300"/>
        <v>-</v>
      </c>
      <c r="AX818" s="242" t="str">
        <f t="shared" si="284"/>
        <v>-</v>
      </c>
      <c r="AY818" s="242" t="str">
        <f t="shared" si="284"/>
        <v>-</v>
      </c>
      <c r="AZ818" s="242" t="str">
        <f t="shared" si="284"/>
        <v>-</v>
      </c>
      <c r="BA818" s="242" t="str">
        <f t="shared" si="301"/>
        <v>-</v>
      </c>
      <c r="BB818" s="242" t="str">
        <f t="shared" si="285"/>
        <v>-</v>
      </c>
      <c r="BC818" s="242" t="str">
        <f t="shared" si="285"/>
        <v>-</v>
      </c>
      <c r="BD818" s="242" t="str">
        <f t="shared" si="285"/>
        <v>-</v>
      </c>
      <c r="BE818" s="242" t="str">
        <f t="shared" si="302"/>
        <v>-</v>
      </c>
      <c r="BF818" s="242" t="str">
        <f t="shared" si="286"/>
        <v>-</v>
      </c>
      <c r="BG818" s="242" t="str">
        <f t="shared" si="286"/>
        <v>-</v>
      </c>
      <c r="BH818" s="242" t="str">
        <f t="shared" si="286"/>
        <v>-</v>
      </c>
      <c r="BI818" s="242" t="str">
        <f t="shared" si="303"/>
        <v>-</v>
      </c>
      <c r="BJ818" s="242" t="str">
        <f t="shared" si="287"/>
        <v>-</v>
      </c>
      <c r="BK818" s="242" t="str">
        <f t="shared" si="287"/>
        <v>-</v>
      </c>
      <c r="BL818" s="242" t="str">
        <f t="shared" si="287"/>
        <v>-</v>
      </c>
      <c r="BM818" s="245" t="str" cm="1">
        <f t="array" ref="BM818">IFERROR(INDEX($CD$38:$CD$41, $BT818), "-")</f>
        <v>-</v>
      </c>
      <c r="BN818" s="242" t="str" cm="1">
        <f t="array" ref="BN818">IFERROR(INDEX($CD$38:$CD$41, $BS818), "-")</f>
        <v>-</v>
      </c>
      <c r="BO818" s="242">
        <f t="shared" si="304"/>
        <v>0</v>
      </c>
      <c r="BP818" s="242">
        <f t="shared" si="305"/>
        <v>0</v>
      </c>
      <c r="BQ818" s="247" t="str">
        <f t="shared" si="288"/>
        <v>-</v>
      </c>
      <c r="BR818" s="247" t="str">
        <f t="shared" si="289"/>
        <v>-</v>
      </c>
      <c r="BS818" s="247" t="str">
        <f t="shared" si="290"/>
        <v>-</v>
      </c>
      <c r="BT818" s="247" t="str">
        <f t="shared" si="291"/>
        <v>-</v>
      </c>
      <c r="BU818" s="247">
        <f t="shared" si="306"/>
        <v>0</v>
      </c>
      <c r="BV818" s="247" t="str">
        <f t="shared" si="307"/>
        <v>-</v>
      </c>
      <c r="BW818" s="232"/>
      <c r="CF818" s="232"/>
    </row>
    <row r="819" spans="1:84" ht="12.75" customHeight="1" x14ac:dyDescent="0.2">
      <c r="A819" s="240"/>
      <c r="B819" s="228">
        <v>796</v>
      </c>
      <c r="C819" s="137"/>
      <c r="D819" s="65"/>
      <c r="E819" s="241" t="str">
        <f>IF(ISBLANK(D819), "", VLOOKUP(D819, Z!$A$2:$C$4127, 3, FALSE))</f>
        <v/>
      </c>
      <c r="F819" s="138"/>
      <c r="G819" s="120"/>
      <c r="H819" s="120"/>
      <c r="I819" s="120"/>
      <c r="J819" s="120"/>
      <c r="K819" s="139"/>
      <c r="L819" s="168"/>
      <c r="M819" s="139"/>
      <c r="N819" s="139"/>
      <c r="O819" s="242">
        <f t="shared" si="283"/>
        <v>0</v>
      </c>
      <c r="P819" s="139"/>
      <c r="Q819" s="242">
        <f t="shared" si="292"/>
        <v>0</v>
      </c>
      <c r="R819" s="242" t="str">
        <f t="shared" si="293"/>
        <v>-</v>
      </c>
      <c r="S819" s="140"/>
      <c r="T819" s="141"/>
      <c r="U819" s="120"/>
      <c r="V819" s="139"/>
      <c r="W819" s="166"/>
      <c r="X819" s="243">
        <f t="shared" si="294"/>
        <v>0</v>
      </c>
      <c r="Y819" s="140"/>
      <c r="Z819" s="141"/>
      <c r="AA819" s="139"/>
      <c r="AB819" s="120"/>
      <c r="AC819" s="139"/>
      <c r="AD819" s="166"/>
      <c r="AE819" s="243">
        <f t="shared" si="295"/>
        <v>0</v>
      </c>
      <c r="AF819" s="142"/>
      <c r="AG819" s="137"/>
      <c r="AH819" s="65"/>
      <c r="AI819" s="241" t="str">
        <f>IF(ISBLANK(AH819), "", VLOOKUP(AH819, Z!$A$2:$C$4127, 3, FALSE))</f>
        <v/>
      </c>
      <c r="AJ819" s="143"/>
      <c r="AK819" s="244">
        <f t="shared" si="296"/>
        <v>0</v>
      </c>
      <c r="AL819" s="232"/>
      <c r="AM819" s="242">
        <f t="shared" si="297"/>
        <v>0</v>
      </c>
      <c r="AN819" s="228">
        <f>15</f>
        <v>15</v>
      </c>
      <c r="AO819" s="228">
        <v>0.75</v>
      </c>
      <c r="AP819" s="242" t="str">
        <f t="shared" si="298"/>
        <v>-</v>
      </c>
      <c r="AQ819" s="242" t="str">
        <f t="shared" si="299"/>
        <v>-</v>
      </c>
      <c r="AR819" s="245" t="str" cm="1">
        <f t="array" ref="AR819">IF($AM$20="A",
IFERROR(INDEX($BZ$33:$CC$35, $BQ819,), "-"),
IFERROR(INDEX(($BZ$26:$CC$28,$BZ$29:$CC$31), $BQ819, , $BR819), "-"))</f>
        <v>-</v>
      </c>
      <c r="AS819" s="245"/>
      <c r="AT819" s="245"/>
      <c r="AU819" s="245"/>
      <c r="AV819" s="246" t="str" cm="1">
        <f t="array" ref="AV819">IF($AM$20="A",
IFERROR(INDEX($CE$33:$CE$35, $BQ819), "-"),
IFERROR(INDEX(($CE$26:$CE$28, $CE$29:$CE$31), $BQ819, , $BR819), "-"))</f>
        <v>-</v>
      </c>
      <c r="AW819" s="242" t="str">
        <f t="shared" si="300"/>
        <v>-</v>
      </c>
      <c r="AX819" s="242" t="str">
        <f t="shared" si="284"/>
        <v>-</v>
      </c>
      <c r="AY819" s="242" t="str">
        <f t="shared" si="284"/>
        <v>-</v>
      </c>
      <c r="AZ819" s="242" t="str">
        <f t="shared" si="284"/>
        <v>-</v>
      </c>
      <c r="BA819" s="242" t="str">
        <f t="shared" si="301"/>
        <v>-</v>
      </c>
      <c r="BB819" s="242" t="str">
        <f t="shared" si="285"/>
        <v>-</v>
      </c>
      <c r="BC819" s="242" t="str">
        <f t="shared" si="285"/>
        <v>-</v>
      </c>
      <c r="BD819" s="242" t="str">
        <f t="shared" si="285"/>
        <v>-</v>
      </c>
      <c r="BE819" s="242" t="str">
        <f t="shared" si="302"/>
        <v>-</v>
      </c>
      <c r="BF819" s="242" t="str">
        <f t="shared" si="286"/>
        <v>-</v>
      </c>
      <c r="BG819" s="242" t="str">
        <f t="shared" si="286"/>
        <v>-</v>
      </c>
      <c r="BH819" s="242" t="str">
        <f t="shared" si="286"/>
        <v>-</v>
      </c>
      <c r="BI819" s="242" t="str">
        <f t="shared" si="303"/>
        <v>-</v>
      </c>
      <c r="BJ819" s="242" t="str">
        <f t="shared" si="287"/>
        <v>-</v>
      </c>
      <c r="BK819" s="242" t="str">
        <f t="shared" si="287"/>
        <v>-</v>
      </c>
      <c r="BL819" s="242" t="str">
        <f t="shared" si="287"/>
        <v>-</v>
      </c>
      <c r="BM819" s="245" t="str" cm="1">
        <f t="array" ref="BM819">IFERROR(INDEX($CD$38:$CD$41, $BT819), "-")</f>
        <v>-</v>
      </c>
      <c r="BN819" s="242" t="str" cm="1">
        <f t="array" ref="BN819">IFERROR(INDEX($CD$38:$CD$41, $BS819), "-")</f>
        <v>-</v>
      </c>
      <c r="BO819" s="242">
        <f t="shared" si="304"/>
        <v>0</v>
      </c>
      <c r="BP819" s="242">
        <f t="shared" si="305"/>
        <v>0</v>
      </c>
      <c r="BQ819" s="247" t="str">
        <f t="shared" si="288"/>
        <v>-</v>
      </c>
      <c r="BR819" s="247" t="str">
        <f t="shared" si="289"/>
        <v>-</v>
      </c>
      <c r="BS819" s="247" t="str">
        <f t="shared" si="290"/>
        <v>-</v>
      </c>
      <c r="BT819" s="247" t="str">
        <f t="shared" si="291"/>
        <v>-</v>
      </c>
      <c r="BU819" s="247">
        <f t="shared" si="306"/>
        <v>0</v>
      </c>
      <c r="BV819" s="247" t="str">
        <f t="shared" si="307"/>
        <v>-</v>
      </c>
      <c r="BW819" s="232"/>
      <c r="CF819" s="232"/>
    </row>
    <row r="820" spans="1:84" ht="12.75" customHeight="1" x14ac:dyDescent="0.2">
      <c r="A820" s="240"/>
      <c r="B820" s="228">
        <v>797</v>
      </c>
      <c r="C820" s="137"/>
      <c r="D820" s="65"/>
      <c r="E820" s="241" t="str">
        <f>IF(ISBLANK(D820), "", VLOOKUP(D820, Z!$A$2:$C$4127, 3, FALSE))</f>
        <v/>
      </c>
      <c r="F820" s="138"/>
      <c r="G820" s="120"/>
      <c r="H820" s="120"/>
      <c r="I820" s="120"/>
      <c r="J820" s="120"/>
      <c r="K820" s="139"/>
      <c r="L820" s="168"/>
      <c r="M820" s="139"/>
      <c r="N820" s="139"/>
      <c r="O820" s="242">
        <f t="shared" si="283"/>
        <v>0</v>
      </c>
      <c r="P820" s="139"/>
      <c r="Q820" s="242">
        <f t="shared" si="292"/>
        <v>0</v>
      </c>
      <c r="R820" s="242" t="str">
        <f t="shared" si="293"/>
        <v>-</v>
      </c>
      <c r="S820" s="140"/>
      <c r="T820" s="141"/>
      <c r="U820" s="120"/>
      <c r="V820" s="139"/>
      <c r="W820" s="166"/>
      <c r="X820" s="243">
        <f t="shared" si="294"/>
        <v>0</v>
      </c>
      <c r="Y820" s="140"/>
      <c r="Z820" s="141"/>
      <c r="AA820" s="139"/>
      <c r="AB820" s="120"/>
      <c r="AC820" s="139"/>
      <c r="AD820" s="166"/>
      <c r="AE820" s="243">
        <f t="shared" si="295"/>
        <v>0</v>
      </c>
      <c r="AF820" s="142"/>
      <c r="AG820" s="137"/>
      <c r="AH820" s="65"/>
      <c r="AI820" s="241" t="str">
        <f>IF(ISBLANK(AH820), "", VLOOKUP(AH820, Z!$A$2:$C$4127, 3, FALSE))</f>
        <v/>
      </c>
      <c r="AJ820" s="143"/>
      <c r="AK820" s="244">
        <f t="shared" si="296"/>
        <v>0</v>
      </c>
      <c r="AL820" s="232"/>
      <c r="AM820" s="242">
        <f t="shared" si="297"/>
        <v>0</v>
      </c>
      <c r="AN820" s="228">
        <f>15</f>
        <v>15</v>
      </c>
      <c r="AO820" s="228">
        <v>0.75</v>
      </c>
      <c r="AP820" s="242" t="str">
        <f t="shared" si="298"/>
        <v>-</v>
      </c>
      <c r="AQ820" s="242" t="str">
        <f t="shared" si="299"/>
        <v>-</v>
      </c>
      <c r="AR820" s="245" t="str" cm="1">
        <f t="array" ref="AR820">IF($AM$20="A",
IFERROR(INDEX($BZ$33:$CC$35, $BQ820,), "-"),
IFERROR(INDEX(($BZ$26:$CC$28,$BZ$29:$CC$31), $BQ820, , $BR820), "-"))</f>
        <v>-</v>
      </c>
      <c r="AS820" s="245"/>
      <c r="AT820" s="245"/>
      <c r="AU820" s="245"/>
      <c r="AV820" s="246" t="str" cm="1">
        <f t="array" ref="AV820">IF($AM$20="A",
IFERROR(INDEX($CE$33:$CE$35, $BQ820), "-"),
IFERROR(INDEX(($CE$26:$CE$28, $CE$29:$CE$31), $BQ820, , $BR820), "-"))</f>
        <v>-</v>
      </c>
      <c r="AW820" s="242" t="str">
        <f t="shared" si="300"/>
        <v>-</v>
      </c>
      <c r="AX820" s="242" t="str">
        <f t="shared" si="284"/>
        <v>-</v>
      </c>
      <c r="AY820" s="242" t="str">
        <f t="shared" si="284"/>
        <v>-</v>
      </c>
      <c r="AZ820" s="242" t="str">
        <f t="shared" si="284"/>
        <v>-</v>
      </c>
      <c r="BA820" s="242" t="str">
        <f t="shared" si="301"/>
        <v>-</v>
      </c>
      <c r="BB820" s="242" t="str">
        <f t="shared" si="285"/>
        <v>-</v>
      </c>
      <c r="BC820" s="242" t="str">
        <f t="shared" si="285"/>
        <v>-</v>
      </c>
      <c r="BD820" s="242" t="str">
        <f t="shared" si="285"/>
        <v>-</v>
      </c>
      <c r="BE820" s="242" t="str">
        <f t="shared" si="302"/>
        <v>-</v>
      </c>
      <c r="BF820" s="242" t="str">
        <f t="shared" si="286"/>
        <v>-</v>
      </c>
      <c r="BG820" s="242" t="str">
        <f t="shared" si="286"/>
        <v>-</v>
      </c>
      <c r="BH820" s="242" t="str">
        <f t="shared" si="286"/>
        <v>-</v>
      </c>
      <c r="BI820" s="242" t="str">
        <f t="shared" si="303"/>
        <v>-</v>
      </c>
      <c r="BJ820" s="242" t="str">
        <f t="shared" si="287"/>
        <v>-</v>
      </c>
      <c r="BK820" s="242" t="str">
        <f t="shared" si="287"/>
        <v>-</v>
      </c>
      <c r="BL820" s="242" t="str">
        <f t="shared" si="287"/>
        <v>-</v>
      </c>
      <c r="BM820" s="245" t="str" cm="1">
        <f t="array" ref="BM820">IFERROR(INDEX($CD$38:$CD$41, $BT820), "-")</f>
        <v>-</v>
      </c>
      <c r="BN820" s="242" t="str" cm="1">
        <f t="array" ref="BN820">IFERROR(INDEX($CD$38:$CD$41, $BS820), "-")</f>
        <v>-</v>
      </c>
      <c r="BO820" s="242">
        <f t="shared" si="304"/>
        <v>0</v>
      </c>
      <c r="BP820" s="242">
        <f t="shared" si="305"/>
        <v>0</v>
      </c>
      <c r="BQ820" s="247" t="str">
        <f t="shared" si="288"/>
        <v>-</v>
      </c>
      <c r="BR820" s="247" t="str">
        <f t="shared" si="289"/>
        <v>-</v>
      </c>
      <c r="BS820" s="247" t="str">
        <f t="shared" si="290"/>
        <v>-</v>
      </c>
      <c r="BT820" s="247" t="str">
        <f t="shared" si="291"/>
        <v>-</v>
      </c>
      <c r="BU820" s="247">
        <f t="shared" si="306"/>
        <v>0</v>
      </c>
      <c r="BV820" s="247" t="str">
        <f t="shared" si="307"/>
        <v>-</v>
      </c>
      <c r="BW820" s="232"/>
      <c r="CF820" s="232"/>
    </row>
    <row r="821" spans="1:84" ht="12.75" customHeight="1" x14ac:dyDescent="0.2">
      <c r="A821" s="240"/>
      <c r="B821" s="228">
        <v>798</v>
      </c>
      <c r="C821" s="137"/>
      <c r="D821" s="65"/>
      <c r="E821" s="241" t="str">
        <f>IF(ISBLANK(D821), "", VLOOKUP(D821, Z!$A$2:$C$4127, 3, FALSE))</f>
        <v/>
      </c>
      <c r="F821" s="138"/>
      <c r="G821" s="120"/>
      <c r="H821" s="120"/>
      <c r="I821" s="120"/>
      <c r="J821" s="120"/>
      <c r="K821" s="139"/>
      <c r="L821" s="168"/>
      <c r="M821" s="139"/>
      <c r="N821" s="139"/>
      <c r="O821" s="242">
        <f t="shared" si="283"/>
        <v>0</v>
      </c>
      <c r="P821" s="139"/>
      <c r="Q821" s="242">
        <f t="shared" si="292"/>
        <v>0</v>
      </c>
      <c r="R821" s="242" t="str">
        <f t="shared" si="293"/>
        <v>-</v>
      </c>
      <c r="S821" s="140"/>
      <c r="T821" s="141"/>
      <c r="U821" s="120"/>
      <c r="V821" s="139"/>
      <c r="W821" s="166"/>
      <c r="X821" s="243">
        <f t="shared" si="294"/>
        <v>0</v>
      </c>
      <c r="Y821" s="140"/>
      <c r="Z821" s="141"/>
      <c r="AA821" s="139"/>
      <c r="AB821" s="120"/>
      <c r="AC821" s="139"/>
      <c r="AD821" s="166"/>
      <c r="AE821" s="243">
        <f t="shared" si="295"/>
        <v>0</v>
      </c>
      <c r="AF821" s="142"/>
      <c r="AG821" s="137"/>
      <c r="AH821" s="65"/>
      <c r="AI821" s="241" t="str">
        <f>IF(ISBLANK(AH821), "", VLOOKUP(AH821, Z!$A$2:$C$4127, 3, FALSE))</f>
        <v/>
      </c>
      <c r="AJ821" s="143"/>
      <c r="AK821" s="244">
        <f t="shared" si="296"/>
        <v>0</v>
      </c>
      <c r="AL821" s="232"/>
      <c r="AM821" s="242">
        <f t="shared" si="297"/>
        <v>0</v>
      </c>
      <c r="AN821" s="228">
        <f>15</f>
        <v>15</v>
      </c>
      <c r="AO821" s="228">
        <v>0.75</v>
      </c>
      <c r="AP821" s="242" t="str">
        <f t="shared" si="298"/>
        <v>-</v>
      </c>
      <c r="AQ821" s="242" t="str">
        <f t="shared" si="299"/>
        <v>-</v>
      </c>
      <c r="AR821" s="245" t="str" cm="1">
        <f t="array" ref="AR821">IF($AM$20="A",
IFERROR(INDEX($BZ$33:$CC$35, $BQ821,), "-"),
IFERROR(INDEX(($BZ$26:$CC$28,$BZ$29:$CC$31), $BQ821, , $BR821), "-"))</f>
        <v>-</v>
      </c>
      <c r="AS821" s="245"/>
      <c r="AT821" s="245"/>
      <c r="AU821" s="245"/>
      <c r="AV821" s="246" t="str" cm="1">
        <f t="array" ref="AV821">IF($AM$20="A",
IFERROR(INDEX($CE$33:$CE$35, $BQ821), "-"),
IFERROR(INDEX(($CE$26:$CE$28, $CE$29:$CE$31), $BQ821, , $BR821), "-"))</f>
        <v>-</v>
      </c>
      <c r="AW821" s="242" t="str">
        <f t="shared" si="300"/>
        <v>-</v>
      </c>
      <c r="AX821" s="242" t="str">
        <f t="shared" si="284"/>
        <v>-</v>
      </c>
      <c r="AY821" s="242" t="str">
        <f t="shared" si="284"/>
        <v>-</v>
      </c>
      <c r="AZ821" s="242" t="str">
        <f t="shared" si="284"/>
        <v>-</v>
      </c>
      <c r="BA821" s="242" t="str">
        <f t="shared" si="301"/>
        <v>-</v>
      </c>
      <c r="BB821" s="242" t="str">
        <f t="shared" si="285"/>
        <v>-</v>
      </c>
      <c r="BC821" s="242" t="str">
        <f t="shared" si="285"/>
        <v>-</v>
      </c>
      <c r="BD821" s="242" t="str">
        <f t="shared" si="285"/>
        <v>-</v>
      </c>
      <c r="BE821" s="242" t="str">
        <f t="shared" si="302"/>
        <v>-</v>
      </c>
      <c r="BF821" s="242" t="str">
        <f t="shared" si="286"/>
        <v>-</v>
      </c>
      <c r="BG821" s="242" t="str">
        <f t="shared" si="286"/>
        <v>-</v>
      </c>
      <c r="BH821" s="242" t="str">
        <f t="shared" si="286"/>
        <v>-</v>
      </c>
      <c r="BI821" s="242" t="str">
        <f t="shared" si="303"/>
        <v>-</v>
      </c>
      <c r="BJ821" s="242" t="str">
        <f t="shared" si="287"/>
        <v>-</v>
      </c>
      <c r="BK821" s="242" t="str">
        <f t="shared" si="287"/>
        <v>-</v>
      </c>
      <c r="BL821" s="242" t="str">
        <f t="shared" si="287"/>
        <v>-</v>
      </c>
      <c r="BM821" s="245" t="str" cm="1">
        <f t="array" ref="BM821">IFERROR(INDEX($CD$38:$CD$41, $BT821), "-")</f>
        <v>-</v>
      </c>
      <c r="BN821" s="242" t="str" cm="1">
        <f t="array" ref="BN821">IFERROR(INDEX($CD$38:$CD$41, $BS821), "-")</f>
        <v>-</v>
      </c>
      <c r="BO821" s="242">
        <f t="shared" si="304"/>
        <v>0</v>
      </c>
      <c r="BP821" s="242">
        <f t="shared" si="305"/>
        <v>0</v>
      </c>
      <c r="BQ821" s="247" t="str">
        <f t="shared" si="288"/>
        <v>-</v>
      </c>
      <c r="BR821" s="247" t="str">
        <f t="shared" si="289"/>
        <v>-</v>
      </c>
      <c r="BS821" s="247" t="str">
        <f t="shared" si="290"/>
        <v>-</v>
      </c>
      <c r="BT821" s="247" t="str">
        <f t="shared" si="291"/>
        <v>-</v>
      </c>
      <c r="BU821" s="247">
        <f t="shared" si="306"/>
        <v>0</v>
      </c>
      <c r="BV821" s="247" t="str">
        <f t="shared" si="307"/>
        <v>-</v>
      </c>
      <c r="BW821" s="232"/>
      <c r="CF821" s="232"/>
    </row>
    <row r="822" spans="1:84" ht="12.75" customHeight="1" x14ac:dyDescent="0.2">
      <c r="A822" s="240"/>
      <c r="B822" s="228">
        <v>799</v>
      </c>
      <c r="C822" s="137"/>
      <c r="D822" s="65"/>
      <c r="E822" s="241" t="str">
        <f>IF(ISBLANK(D822), "", VLOOKUP(D822, Z!$A$2:$C$4127, 3, FALSE))</f>
        <v/>
      </c>
      <c r="F822" s="138"/>
      <c r="G822" s="120"/>
      <c r="H822" s="120"/>
      <c r="I822" s="120"/>
      <c r="J822" s="120"/>
      <c r="K822" s="139"/>
      <c r="L822" s="168"/>
      <c r="M822" s="139"/>
      <c r="N822" s="139"/>
      <c r="O822" s="242">
        <f t="shared" si="283"/>
        <v>0</v>
      </c>
      <c r="P822" s="139"/>
      <c r="Q822" s="242">
        <f t="shared" si="292"/>
        <v>0</v>
      </c>
      <c r="R822" s="242" t="str">
        <f t="shared" si="293"/>
        <v>-</v>
      </c>
      <c r="S822" s="140"/>
      <c r="T822" s="141"/>
      <c r="U822" s="120"/>
      <c r="V822" s="139"/>
      <c r="W822" s="166"/>
      <c r="X822" s="243">
        <f t="shared" si="294"/>
        <v>0</v>
      </c>
      <c r="Y822" s="140"/>
      <c r="Z822" s="141"/>
      <c r="AA822" s="139"/>
      <c r="AB822" s="120"/>
      <c r="AC822" s="139"/>
      <c r="AD822" s="166"/>
      <c r="AE822" s="243">
        <f t="shared" si="295"/>
        <v>0</v>
      </c>
      <c r="AF822" s="142"/>
      <c r="AG822" s="137"/>
      <c r="AH822" s="65"/>
      <c r="AI822" s="241" t="str">
        <f>IF(ISBLANK(AH822), "", VLOOKUP(AH822, Z!$A$2:$C$4127, 3, FALSE))</f>
        <v/>
      </c>
      <c r="AJ822" s="143"/>
      <c r="AK822" s="244">
        <f t="shared" si="296"/>
        <v>0</v>
      </c>
      <c r="AL822" s="232"/>
      <c r="AM822" s="242">
        <f t="shared" si="297"/>
        <v>0</v>
      </c>
      <c r="AN822" s="228">
        <f>15</f>
        <v>15</v>
      </c>
      <c r="AO822" s="228">
        <v>0.75</v>
      </c>
      <c r="AP822" s="242" t="str">
        <f t="shared" si="298"/>
        <v>-</v>
      </c>
      <c r="AQ822" s="242" t="str">
        <f t="shared" si="299"/>
        <v>-</v>
      </c>
      <c r="AR822" s="245" t="str" cm="1">
        <f t="array" ref="AR822">IF($AM$20="A",
IFERROR(INDEX($BZ$33:$CC$35, $BQ822,), "-"),
IFERROR(INDEX(($BZ$26:$CC$28,$BZ$29:$CC$31), $BQ822, , $BR822), "-"))</f>
        <v>-</v>
      </c>
      <c r="AS822" s="245"/>
      <c r="AT822" s="245"/>
      <c r="AU822" s="245"/>
      <c r="AV822" s="246" t="str" cm="1">
        <f t="array" ref="AV822">IF($AM$20="A",
IFERROR(INDEX($CE$33:$CE$35, $BQ822), "-"),
IFERROR(INDEX(($CE$26:$CE$28, $CE$29:$CE$31), $BQ822, , $BR822), "-"))</f>
        <v>-</v>
      </c>
      <c r="AW822" s="242" t="str">
        <f t="shared" si="300"/>
        <v>-</v>
      </c>
      <c r="AX822" s="242" t="str">
        <f t="shared" si="284"/>
        <v>-</v>
      </c>
      <c r="AY822" s="242" t="str">
        <f t="shared" si="284"/>
        <v>-</v>
      </c>
      <c r="AZ822" s="242" t="str">
        <f t="shared" si="284"/>
        <v>-</v>
      </c>
      <c r="BA822" s="242" t="str">
        <f t="shared" si="301"/>
        <v>-</v>
      </c>
      <c r="BB822" s="242" t="str">
        <f t="shared" si="285"/>
        <v>-</v>
      </c>
      <c r="BC822" s="242" t="str">
        <f t="shared" si="285"/>
        <v>-</v>
      </c>
      <c r="BD822" s="242" t="str">
        <f t="shared" si="285"/>
        <v>-</v>
      </c>
      <c r="BE822" s="242" t="str">
        <f t="shared" si="302"/>
        <v>-</v>
      </c>
      <c r="BF822" s="242" t="str">
        <f t="shared" si="286"/>
        <v>-</v>
      </c>
      <c r="BG822" s="242" t="str">
        <f t="shared" si="286"/>
        <v>-</v>
      </c>
      <c r="BH822" s="242" t="str">
        <f t="shared" si="286"/>
        <v>-</v>
      </c>
      <c r="BI822" s="242" t="str">
        <f t="shared" si="303"/>
        <v>-</v>
      </c>
      <c r="BJ822" s="242" t="str">
        <f t="shared" si="287"/>
        <v>-</v>
      </c>
      <c r="BK822" s="242" t="str">
        <f t="shared" si="287"/>
        <v>-</v>
      </c>
      <c r="BL822" s="242" t="str">
        <f t="shared" si="287"/>
        <v>-</v>
      </c>
      <c r="BM822" s="245" t="str" cm="1">
        <f t="array" ref="BM822">IFERROR(INDEX($CD$38:$CD$41, $BT822), "-")</f>
        <v>-</v>
      </c>
      <c r="BN822" s="242" t="str" cm="1">
        <f t="array" ref="BN822">IFERROR(INDEX($CD$38:$CD$41, $BS822), "-")</f>
        <v>-</v>
      </c>
      <c r="BO822" s="242">
        <f t="shared" si="304"/>
        <v>0</v>
      </c>
      <c r="BP822" s="242">
        <f t="shared" si="305"/>
        <v>0</v>
      </c>
      <c r="BQ822" s="247" t="str">
        <f t="shared" si="288"/>
        <v>-</v>
      </c>
      <c r="BR822" s="247" t="str">
        <f t="shared" si="289"/>
        <v>-</v>
      </c>
      <c r="BS822" s="247" t="str">
        <f t="shared" si="290"/>
        <v>-</v>
      </c>
      <c r="BT822" s="247" t="str">
        <f t="shared" si="291"/>
        <v>-</v>
      </c>
      <c r="BU822" s="247">
        <f t="shared" si="306"/>
        <v>0</v>
      </c>
      <c r="BV822" s="247" t="str">
        <f t="shared" si="307"/>
        <v>-</v>
      </c>
      <c r="BW822" s="232"/>
      <c r="CF822" s="232"/>
    </row>
    <row r="823" spans="1:84" ht="12.75" customHeight="1" x14ac:dyDescent="0.2">
      <c r="A823" s="240"/>
      <c r="B823" s="228">
        <v>800</v>
      </c>
      <c r="C823" s="137"/>
      <c r="D823" s="65"/>
      <c r="E823" s="241" t="str">
        <f>IF(ISBLANK(D823), "", VLOOKUP(D823, Z!$A$2:$C$4127, 3, FALSE))</f>
        <v/>
      </c>
      <c r="F823" s="138"/>
      <c r="G823" s="120"/>
      <c r="H823" s="120"/>
      <c r="I823" s="120"/>
      <c r="J823" s="120"/>
      <c r="K823" s="139"/>
      <c r="L823" s="168"/>
      <c r="M823" s="139"/>
      <c r="N823" s="139"/>
      <c r="O823" s="242">
        <f t="shared" si="283"/>
        <v>0</v>
      </c>
      <c r="P823" s="139"/>
      <c r="Q823" s="242">
        <f t="shared" si="292"/>
        <v>0</v>
      </c>
      <c r="R823" s="242" t="str">
        <f t="shared" si="293"/>
        <v>-</v>
      </c>
      <c r="S823" s="140"/>
      <c r="T823" s="141"/>
      <c r="U823" s="120"/>
      <c r="V823" s="139"/>
      <c r="W823" s="166"/>
      <c r="X823" s="243">
        <f t="shared" si="294"/>
        <v>0</v>
      </c>
      <c r="Y823" s="140"/>
      <c r="Z823" s="141"/>
      <c r="AA823" s="139"/>
      <c r="AB823" s="120"/>
      <c r="AC823" s="139"/>
      <c r="AD823" s="166"/>
      <c r="AE823" s="243">
        <f t="shared" si="295"/>
        <v>0</v>
      </c>
      <c r="AF823" s="142"/>
      <c r="AG823" s="137"/>
      <c r="AH823" s="65"/>
      <c r="AI823" s="241" t="str">
        <f>IF(ISBLANK(AH823), "", VLOOKUP(AH823, Z!$A$2:$C$4127, 3, FALSE))</f>
        <v/>
      </c>
      <c r="AJ823" s="143"/>
      <c r="AK823" s="244">
        <f t="shared" si="296"/>
        <v>0</v>
      </c>
      <c r="AL823" s="232"/>
      <c r="AM823" s="242">
        <f t="shared" si="297"/>
        <v>0</v>
      </c>
      <c r="AN823" s="228">
        <f>15</f>
        <v>15</v>
      </c>
      <c r="AO823" s="228">
        <v>0.75</v>
      </c>
      <c r="AP823" s="242" t="str">
        <f t="shared" si="298"/>
        <v>-</v>
      </c>
      <c r="AQ823" s="242" t="str">
        <f t="shared" si="299"/>
        <v>-</v>
      </c>
      <c r="AR823" s="245" t="str" cm="1">
        <f t="array" ref="AR823">IF($AM$20="A",
IFERROR(INDEX($BZ$33:$CC$35, $BQ823,), "-"),
IFERROR(INDEX(($BZ$26:$CC$28,$BZ$29:$CC$31), $BQ823, , $BR823), "-"))</f>
        <v>-</v>
      </c>
      <c r="AS823" s="245"/>
      <c r="AT823" s="245"/>
      <c r="AU823" s="245"/>
      <c r="AV823" s="246" t="str" cm="1">
        <f t="array" ref="AV823">IF($AM$20="A",
IFERROR(INDEX($CE$33:$CE$35, $BQ823), "-"),
IFERROR(INDEX(($CE$26:$CE$28, $CE$29:$CE$31), $BQ823, , $BR823), "-"))</f>
        <v>-</v>
      </c>
      <c r="AW823" s="242" t="str">
        <f t="shared" si="300"/>
        <v>-</v>
      </c>
      <c r="AX823" s="242" t="str">
        <f t="shared" si="284"/>
        <v>-</v>
      </c>
      <c r="AY823" s="242" t="str">
        <f t="shared" si="284"/>
        <v>-</v>
      </c>
      <c r="AZ823" s="242" t="str">
        <f t="shared" si="284"/>
        <v>-</v>
      </c>
      <c r="BA823" s="242" t="str">
        <f t="shared" si="301"/>
        <v>-</v>
      </c>
      <c r="BB823" s="242" t="str">
        <f t="shared" si="285"/>
        <v>-</v>
      </c>
      <c r="BC823" s="242" t="str">
        <f t="shared" si="285"/>
        <v>-</v>
      </c>
      <c r="BD823" s="242" t="str">
        <f t="shared" si="285"/>
        <v>-</v>
      </c>
      <c r="BE823" s="242" t="str">
        <f t="shared" si="302"/>
        <v>-</v>
      </c>
      <c r="BF823" s="242" t="str">
        <f t="shared" si="286"/>
        <v>-</v>
      </c>
      <c r="BG823" s="242" t="str">
        <f t="shared" si="286"/>
        <v>-</v>
      </c>
      <c r="BH823" s="242" t="str">
        <f t="shared" si="286"/>
        <v>-</v>
      </c>
      <c r="BI823" s="242" t="str">
        <f t="shared" si="303"/>
        <v>-</v>
      </c>
      <c r="BJ823" s="242" t="str">
        <f t="shared" si="287"/>
        <v>-</v>
      </c>
      <c r="BK823" s="242" t="str">
        <f t="shared" si="287"/>
        <v>-</v>
      </c>
      <c r="BL823" s="242" t="str">
        <f t="shared" si="287"/>
        <v>-</v>
      </c>
      <c r="BM823" s="245" t="str" cm="1">
        <f t="array" ref="BM823">IFERROR(INDEX($CD$38:$CD$41, $BT823), "-")</f>
        <v>-</v>
      </c>
      <c r="BN823" s="242" t="str" cm="1">
        <f t="array" ref="BN823">IFERROR(INDEX($CD$38:$CD$41, $BS823), "-")</f>
        <v>-</v>
      </c>
      <c r="BO823" s="242">
        <f t="shared" si="304"/>
        <v>0</v>
      </c>
      <c r="BP823" s="242">
        <f t="shared" si="305"/>
        <v>0</v>
      </c>
      <c r="BQ823" s="247" t="str">
        <f t="shared" si="288"/>
        <v>-</v>
      </c>
      <c r="BR823" s="247" t="str">
        <f t="shared" si="289"/>
        <v>-</v>
      </c>
      <c r="BS823" s="247" t="str">
        <f t="shared" si="290"/>
        <v>-</v>
      </c>
      <c r="BT823" s="247" t="str">
        <f t="shared" si="291"/>
        <v>-</v>
      </c>
      <c r="BU823" s="247">
        <f t="shared" si="306"/>
        <v>0</v>
      </c>
      <c r="BV823" s="247" t="str">
        <f t="shared" si="307"/>
        <v>-</v>
      </c>
      <c r="BW823" s="232"/>
      <c r="CF823" s="232"/>
    </row>
    <row r="824" spans="1:84" ht="12.75" customHeight="1" x14ac:dyDescent="0.2">
      <c r="A824" s="240"/>
      <c r="B824" s="228">
        <v>801</v>
      </c>
      <c r="C824" s="137"/>
      <c r="D824" s="65"/>
      <c r="E824" s="241" t="str">
        <f>IF(ISBLANK(D824), "", VLOOKUP(D824, Z!$A$2:$C$4127, 3, FALSE))</f>
        <v/>
      </c>
      <c r="F824" s="138"/>
      <c r="G824" s="120"/>
      <c r="H824" s="120"/>
      <c r="I824" s="120"/>
      <c r="J824" s="120"/>
      <c r="K824" s="139"/>
      <c r="L824" s="168"/>
      <c r="M824" s="139"/>
      <c r="N824" s="139"/>
      <c r="O824" s="242">
        <f t="shared" si="283"/>
        <v>0</v>
      </c>
      <c r="P824" s="139"/>
      <c r="Q824" s="242">
        <f t="shared" si="292"/>
        <v>0</v>
      </c>
      <c r="R824" s="242" t="str">
        <f t="shared" si="293"/>
        <v>-</v>
      </c>
      <c r="S824" s="140"/>
      <c r="T824" s="141"/>
      <c r="U824" s="120"/>
      <c r="V824" s="139"/>
      <c r="W824" s="166"/>
      <c r="X824" s="243">
        <f t="shared" si="294"/>
        <v>0</v>
      </c>
      <c r="Y824" s="140"/>
      <c r="Z824" s="141"/>
      <c r="AA824" s="139"/>
      <c r="AB824" s="120"/>
      <c r="AC824" s="139"/>
      <c r="AD824" s="166"/>
      <c r="AE824" s="243">
        <f t="shared" si="295"/>
        <v>0</v>
      </c>
      <c r="AF824" s="142"/>
      <c r="AG824" s="137"/>
      <c r="AH824" s="65"/>
      <c r="AI824" s="241" t="str">
        <f>IF(ISBLANK(AH824), "", VLOOKUP(AH824, Z!$A$2:$C$4127, 3, FALSE))</f>
        <v/>
      </c>
      <c r="AJ824" s="143"/>
      <c r="AK824" s="244">
        <f t="shared" si="296"/>
        <v>0</v>
      </c>
      <c r="AL824" s="232"/>
      <c r="AM824" s="242">
        <f t="shared" si="297"/>
        <v>0</v>
      </c>
      <c r="AN824" s="228">
        <f>15</f>
        <v>15</v>
      </c>
      <c r="AO824" s="228">
        <v>0.75</v>
      </c>
      <c r="AP824" s="242" t="str">
        <f t="shared" si="298"/>
        <v>-</v>
      </c>
      <c r="AQ824" s="242" t="str">
        <f t="shared" si="299"/>
        <v>-</v>
      </c>
      <c r="AR824" s="245" t="str" cm="1">
        <f t="array" ref="AR824">IF($AM$20="A",
IFERROR(INDEX($BZ$33:$CC$35, $BQ824,), "-"),
IFERROR(INDEX(($BZ$26:$CC$28,$BZ$29:$CC$31), $BQ824, , $BR824), "-"))</f>
        <v>-</v>
      </c>
      <c r="AS824" s="245"/>
      <c r="AT824" s="245"/>
      <c r="AU824" s="245"/>
      <c r="AV824" s="246" t="str" cm="1">
        <f t="array" ref="AV824">IF($AM$20="A",
IFERROR(INDEX($CE$33:$CE$35, $BQ824), "-"),
IFERROR(INDEX(($CE$26:$CE$28, $CE$29:$CE$31), $BQ824, , $BR824), "-"))</f>
        <v>-</v>
      </c>
      <c r="AW824" s="242" t="str">
        <f t="shared" si="300"/>
        <v>-</v>
      </c>
      <c r="AX824" s="242" t="str">
        <f t="shared" si="284"/>
        <v>-</v>
      </c>
      <c r="AY824" s="242" t="str">
        <f t="shared" si="284"/>
        <v>-</v>
      </c>
      <c r="AZ824" s="242" t="str">
        <f t="shared" si="284"/>
        <v>-</v>
      </c>
      <c r="BA824" s="242" t="str">
        <f t="shared" si="301"/>
        <v>-</v>
      </c>
      <c r="BB824" s="242" t="str">
        <f t="shared" si="285"/>
        <v>-</v>
      </c>
      <c r="BC824" s="242" t="str">
        <f t="shared" si="285"/>
        <v>-</v>
      </c>
      <c r="BD824" s="242" t="str">
        <f t="shared" si="285"/>
        <v>-</v>
      </c>
      <c r="BE824" s="242" t="str">
        <f t="shared" si="302"/>
        <v>-</v>
      </c>
      <c r="BF824" s="242" t="str">
        <f t="shared" si="286"/>
        <v>-</v>
      </c>
      <c r="BG824" s="242" t="str">
        <f t="shared" si="286"/>
        <v>-</v>
      </c>
      <c r="BH824" s="242" t="str">
        <f t="shared" si="286"/>
        <v>-</v>
      </c>
      <c r="BI824" s="242" t="str">
        <f t="shared" si="303"/>
        <v>-</v>
      </c>
      <c r="BJ824" s="242" t="str">
        <f t="shared" si="287"/>
        <v>-</v>
      </c>
      <c r="BK824" s="242" t="str">
        <f t="shared" si="287"/>
        <v>-</v>
      </c>
      <c r="BL824" s="242" t="str">
        <f t="shared" si="287"/>
        <v>-</v>
      </c>
      <c r="BM824" s="245" t="str" cm="1">
        <f t="array" ref="BM824">IFERROR(INDEX($CD$38:$CD$41, $BT824), "-")</f>
        <v>-</v>
      </c>
      <c r="BN824" s="242" t="str" cm="1">
        <f t="array" ref="BN824">IFERROR(INDEX($CD$38:$CD$41, $BS824), "-")</f>
        <v>-</v>
      </c>
      <c r="BO824" s="242">
        <f t="shared" si="304"/>
        <v>0</v>
      </c>
      <c r="BP824" s="242">
        <f t="shared" si="305"/>
        <v>0</v>
      </c>
      <c r="BQ824" s="247" t="str">
        <f t="shared" si="288"/>
        <v>-</v>
      </c>
      <c r="BR824" s="247" t="str">
        <f t="shared" si="289"/>
        <v>-</v>
      </c>
      <c r="BS824" s="247" t="str">
        <f t="shared" si="290"/>
        <v>-</v>
      </c>
      <c r="BT824" s="247" t="str">
        <f t="shared" si="291"/>
        <v>-</v>
      </c>
      <c r="BU824" s="247">
        <f t="shared" si="306"/>
        <v>0</v>
      </c>
      <c r="BV824" s="247" t="str">
        <f t="shared" si="307"/>
        <v>-</v>
      </c>
      <c r="BW824" s="232"/>
      <c r="CF824" s="232"/>
    </row>
    <row r="825" spans="1:84" ht="12.75" customHeight="1" x14ac:dyDescent="0.2">
      <c r="A825" s="240"/>
      <c r="B825" s="228">
        <v>802</v>
      </c>
      <c r="C825" s="137"/>
      <c r="D825" s="65"/>
      <c r="E825" s="241" t="str">
        <f>IF(ISBLANK(D825), "", VLOOKUP(D825, Z!$A$2:$C$4127, 3, FALSE))</f>
        <v/>
      </c>
      <c r="F825" s="138"/>
      <c r="G825" s="120"/>
      <c r="H825" s="120"/>
      <c r="I825" s="120"/>
      <c r="J825" s="120"/>
      <c r="K825" s="139"/>
      <c r="L825" s="168"/>
      <c r="M825" s="139"/>
      <c r="N825" s="139"/>
      <c r="O825" s="242">
        <f t="shared" si="283"/>
        <v>0</v>
      </c>
      <c r="P825" s="139"/>
      <c r="Q825" s="242">
        <f t="shared" si="292"/>
        <v>0</v>
      </c>
      <c r="R825" s="242" t="str">
        <f t="shared" si="293"/>
        <v>-</v>
      </c>
      <c r="S825" s="140"/>
      <c r="T825" s="141"/>
      <c r="U825" s="120"/>
      <c r="V825" s="139"/>
      <c r="W825" s="166"/>
      <c r="X825" s="243">
        <f t="shared" si="294"/>
        <v>0</v>
      </c>
      <c r="Y825" s="140"/>
      <c r="Z825" s="141"/>
      <c r="AA825" s="139"/>
      <c r="AB825" s="120"/>
      <c r="AC825" s="139"/>
      <c r="AD825" s="166"/>
      <c r="AE825" s="243">
        <f t="shared" si="295"/>
        <v>0</v>
      </c>
      <c r="AF825" s="142"/>
      <c r="AG825" s="137"/>
      <c r="AH825" s="65"/>
      <c r="AI825" s="241" t="str">
        <f>IF(ISBLANK(AH825), "", VLOOKUP(AH825, Z!$A$2:$C$4127, 3, FALSE))</f>
        <v/>
      </c>
      <c r="AJ825" s="143"/>
      <c r="AK825" s="244">
        <f t="shared" si="296"/>
        <v>0</v>
      </c>
      <c r="AL825" s="232"/>
      <c r="AM825" s="242">
        <f t="shared" si="297"/>
        <v>0</v>
      </c>
      <c r="AN825" s="228">
        <f>15</f>
        <v>15</v>
      </c>
      <c r="AO825" s="228">
        <v>0.75</v>
      </c>
      <c r="AP825" s="242" t="str">
        <f t="shared" si="298"/>
        <v>-</v>
      </c>
      <c r="AQ825" s="242" t="str">
        <f t="shared" si="299"/>
        <v>-</v>
      </c>
      <c r="AR825" s="245" t="str" cm="1">
        <f t="array" ref="AR825">IF($AM$20="A",
IFERROR(INDEX($BZ$33:$CC$35, $BQ825,), "-"),
IFERROR(INDEX(($BZ$26:$CC$28,$BZ$29:$CC$31), $BQ825, , $BR825), "-"))</f>
        <v>-</v>
      </c>
      <c r="AS825" s="245"/>
      <c r="AT825" s="245"/>
      <c r="AU825" s="245"/>
      <c r="AV825" s="246" t="str" cm="1">
        <f t="array" ref="AV825">IF($AM$20="A",
IFERROR(INDEX($CE$33:$CE$35, $BQ825), "-"),
IFERROR(INDEX(($CE$26:$CE$28, $CE$29:$CE$31), $BQ825, , $BR825), "-"))</f>
        <v>-</v>
      </c>
      <c r="AW825" s="242" t="str">
        <f t="shared" si="300"/>
        <v>-</v>
      </c>
      <c r="AX825" s="242" t="str">
        <f t="shared" si="284"/>
        <v>-</v>
      </c>
      <c r="AY825" s="242" t="str">
        <f t="shared" si="284"/>
        <v>-</v>
      </c>
      <c r="AZ825" s="242" t="str">
        <f t="shared" si="284"/>
        <v>-</v>
      </c>
      <c r="BA825" s="242" t="str">
        <f t="shared" si="301"/>
        <v>-</v>
      </c>
      <c r="BB825" s="242" t="str">
        <f t="shared" si="285"/>
        <v>-</v>
      </c>
      <c r="BC825" s="242" t="str">
        <f t="shared" si="285"/>
        <v>-</v>
      </c>
      <c r="BD825" s="242" t="str">
        <f t="shared" si="285"/>
        <v>-</v>
      </c>
      <c r="BE825" s="242" t="str">
        <f t="shared" si="302"/>
        <v>-</v>
      </c>
      <c r="BF825" s="242" t="str">
        <f t="shared" si="286"/>
        <v>-</v>
      </c>
      <c r="BG825" s="242" t="str">
        <f t="shared" si="286"/>
        <v>-</v>
      </c>
      <c r="BH825" s="242" t="str">
        <f t="shared" si="286"/>
        <v>-</v>
      </c>
      <c r="BI825" s="242" t="str">
        <f t="shared" si="303"/>
        <v>-</v>
      </c>
      <c r="BJ825" s="242" t="str">
        <f t="shared" si="287"/>
        <v>-</v>
      </c>
      <c r="BK825" s="242" t="str">
        <f t="shared" si="287"/>
        <v>-</v>
      </c>
      <c r="BL825" s="242" t="str">
        <f t="shared" si="287"/>
        <v>-</v>
      </c>
      <c r="BM825" s="245" t="str" cm="1">
        <f t="array" ref="BM825">IFERROR(INDEX($CD$38:$CD$41, $BT825), "-")</f>
        <v>-</v>
      </c>
      <c r="BN825" s="242" t="str" cm="1">
        <f t="array" ref="BN825">IFERROR(INDEX($CD$38:$CD$41, $BS825), "-")</f>
        <v>-</v>
      </c>
      <c r="BO825" s="242">
        <f t="shared" si="304"/>
        <v>0</v>
      </c>
      <c r="BP825" s="242">
        <f t="shared" si="305"/>
        <v>0</v>
      </c>
      <c r="BQ825" s="247" t="str">
        <f t="shared" si="288"/>
        <v>-</v>
      </c>
      <c r="BR825" s="247" t="str">
        <f t="shared" si="289"/>
        <v>-</v>
      </c>
      <c r="BS825" s="247" t="str">
        <f t="shared" si="290"/>
        <v>-</v>
      </c>
      <c r="BT825" s="247" t="str">
        <f t="shared" si="291"/>
        <v>-</v>
      </c>
      <c r="BU825" s="247">
        <f t="shared" si="306"/>
        <v>0</v>
      </c>
      <c r="BV825" s="247" t="str">
        <f t="shared" si="307"/>
        <v>-</v>
      </c>
      <c r="BW825" s="232"/>
      <c r="CF825" s="232"/>
    </row>
    <row r="826" spans="1:84" ht="12.75" customHeight="1" x14ac:dyDescent="0.2">
      <c r="A826" s="240"/>
      <c r="B826" s="228">
        <v>803</v>
      </c>
      <c r="C826" s="137"/>
      <c r="D826" s="65"/>
      <c r="E826" s="241" t="str">
        <f>IF(ISBLANK(D826), "", VLOOKUP(D826, Z!$A$2:$C$4127, 3, FALSE))</f>
        <v/>
      </c>
      <c r="F826" s="138"/>
      <c r="G826" s="120"/>
      <c r="H826" s="120"/>
      <c r="I826" s="120"/>
      <c r="J826" s="120"/>
      <c r="K826" s="139"/>
      <c r="L826" s="168"/>
      <c r="M826" s="139"/>
      <c r="N826" s="139"/>
      <c r="O826" s="242">
        <f t="shared" si="283"/>
        <v>0</v>
      </c>
      <c r="P826" s="139"/>
      <c r="Q826" s="242">
        <f t="shared" si="292"/>
        <v>0</v>
      </c>
      <c r="R826" s="242" t="str">
        <f t="shared" si="293"/>
        <v>-</v>
      </c>
      <c r="S826" s="140"/>
      <c r="T826" s="141"/>
      <c r="U826" s="120"/>
      <c r="V826" s="139"/>
      <c r="W826" s="166"/>
      <c r="X826" s="243">
        <f t="shared" si="294"/>
        <v>0</v>
      </c>
      <c r="Y826" s="140"/>
      <c r="Z826" s="141"/>
      <c r="AA826" s="139"/>
      <c r="AB826" s="120"/>
      <c r="AC826" s="139"/>
      <c r="AD826" s="166"/>
      <c r="AE826" s="243">
        <f t="shared" si="295"/>
        <v>0</v>
      </c>
      <c r="AF826" s="142"/>
      <c r="AG826" s="137"/>
      <c r="AH826" s="65"/>
      <c r="AI826" s="241" t="str">
        <f>IF(ISBLANK(AH826), "", VLOOKUP(AH826, Z!$A$2:$C$4127, 3, FALSE))</f>
        <v/>
      </c>
      <c r="AJ826" s="143"/>
      <c r="AK826" s="244">
        <f t="shared" si="296"/>
        <v>0</v>
      </c>
      <c r="AL826" s="232"/>
      <c r="AM826" s="242">
        <f t="shared" si="297"/>
        <v>0</v>
      </c>
      <c r="AN826" s="228">
        <f>15</f>
        <v>15</v>
      </c>
      <c r="AO826" s="228">
        <v>0.75</v>
      </c>
      <c r="AP826" s="242" t="str">
        <f t="shared" si="298"/>
        <v>-</v>
      </c>
      <c r="AQ826" s="242" t="str">
        <f t="shared" si="299"/>
        <v>-</v>
      </c>
      <c r="AR826" s="245" t="str" cm="1">
        <f t="array" ref="AR826">IF($AM$20="A",
IFERROR(INDEX($BZ$33:$CC$35, $BQ826,), "-"),
IFERROR(INDEX(($BZ$26:$CC$28,$BZ$29:$CC$31), $BQ826, , $BR826), "-"))</f>
        <v>-</v>
      </c>
      <c r="AS826" s="245"/>
      <c r="AT826" s="245"/>
      <c r="AU826" s="245"/>
      <c r="AV826" s="246" t="str" cm="1">
        <f t="array" ref="AV826">IF($AM$20="A",
IFERROR(INDEX($CE$33:$CE$35, $BQ826), "-"),
IFERROR(INDEX(($CE$26:$CE$28, $CE$29:$CE$31), $BQ826, , $BR826), "-"))</f>
        <v>-</v>
      </c>
      <c r="AW826" s="242" t="str">
        <f t="shared" si="300"/>
        <v>-</v>
      </c>
      <c r="AX826" s="242" t="str">
        <f t="shared" si="284"/>
        <v>-</v>
      </c>
      <c r="AY826" s="242" t="str">
        <f t="shared" si="284"/>
        <v>-</v>
      </c>
      <c r="AZ826" s="242" t="str">
        <f t="shared" si="284"/>
        <v>-</v>
      </c>
      <c r="BA826" s="242" t="str">
        <f t="shared" si="301"/>
        <v>-</v>
      </c>
      <c r="BB826" s="242" t="str">
        <f t="shared" si="285"/>
        <v>-</v>
      </c>
      <c r="BC826" s="242" t="str">
        <f t="shared" si="285"/>
        <v>-</v>
      </c>
      <c r="BD826" s="242" t="str">
        <f t="shared" si="285"/>
        <v>-</v>
      </c>
      <c r="BE826" s="242" t="str">
        <f t="shared" si="302"/>
        <v>-</v>
      </c>
      <c r="BF826" s="242" t="str">
        <f t="shared" si="286"/>
        <v>-</v>
      </c>
      <c r="BG826" s="242" t="str">
        <f t="shared" si="286"/>
        <v>-</v>
      </c>
      <c r="BH826" s="242" t="str">
        <f t="shared" si="286"/>
        <v>-</v>
      </c>
      <c r="BI826" s="242" t="str">
        <f t="shared" si="303"/>
        <v>-</v>
      </c>
      <c r="BJ826" s="242" t="str">
        <f t="shared" si="287"/>
        <v>-</v>
      </c>
      <c r="BK826" s="242" t="str">
        <f t="shared" si="287"/>
        <v>-</v>
      </c>
      <c r="BL826" s="242" t="str">
        <f t="shared" si="287"/>
        <v>-</v>
      </c>
      <c r="BM826" s="245" t="str" cm="1">
        <f t="array" ref="BM826">IFERROR(INDEX($CD$38:$CD$41, $BT826), "-")</f>
        <v>-</v>
      </c>
      <c r="BN826" s="242" t="str" cm="1">
        <f t="array" ref="BN826">IFERROR(INDEX($CD$38:$CD$41, $BS826), "-")</f>
        <v>-</v>
      </c>
      <c r="BO826" s="242">
        <f t="shared" si="304"/>
        <v>0</v>
      </c>
      <c r="BP826" s="242">
        <f t="shared" si="305"/>
        <v>0</v>
      </c>
      <c r="BQ826" s="247" t="str">
        <f t="shared" si="288"/>
        <v>-</v>
      </c>
      <c r="BR826" s="247" t="str">
        <f t="shared" si="289"/>
        <v>-</v>
      </c>
      <c r="BS826" s="247" t="str">
        <f t="shared" si="290"/>
        <v>-</v>
      </c>
      <c r="BT826" s="247" t="str">
        <f t="shared" si="291"/>
        <v>-</v>
      </c>
      <c r="BU826" s="247">
        <f t="shared" si="306"/>
        <v>0</v>
      </c>
      <c r="BV826" s="247" t="str">
        <f t="shared" si="307"/>
        <v>-</v>
      </c>
      <c r="BW826" s="232"/>
      <c r="CF826" s="232"/>
    </row>
    <row r="827" spans="1:84" ht="12.75" customHeight="1" x14ac:dyDescent="0.2">
      <c r="A827" s="240"/>
      <c r="B827" s="228">
        <v>804</v>
      </c>
      <c r="C827" s="137"/>
      <c r="D827" s="65"/>
      <c r="E827" s="241" t="str">
        <f>IF(ISBLANK(D827), "", VLOOKUP(D827, Z!$A$2:$C$4127, 3, FALSE))</f>
        <v/>
      </c>
      <c r="F827" s="138"/>
      <c r="G827" s="120"/>
      <c r="H827" s="120"/>
      <c r="I827" s="120"/>
      <c r="J827" s="120"/>
      <c r="K827" s="139"/>
      <c r="L827" s="168"/>
      <c r="M827" s="139"/>
      <c r="N827" s="139"/>
      <c r="O827" s="242">
        <f t="shared" si="283"/>
        <v>0</v>
      </c>
      <c r="P827" s="139"/>
      <c r="Q827" s="242">
        <f t="shared" si="292"/>
        <v>0</v>
      </c>
      <c r="R827" s="242" t="str">
        <f t="shared" si="293"/>
        <v>-</v>
      </c>
      <c r="S827" s="140"/>
      <c r="T827" s="141"/>
      <c r="U827" s="120"/>
      <c r="V827" s="139"/>
      <c r="W827" s="166"/>
      <c r="X827" s="243">
        <f t="shared" si="294"/>
        <v>0</v>
      </c>
      <c r="Y827" s="140"/>
      <c r="Z827" s="141"/>
      <c r="AA827" s="139"/>
      <c r="AB827" s="120"/>
      <c r="AC827" s="139"/>
      <c r="AD827" s="166"/>
      <c r="AE827" s="243">
        <f t="shared" si="295"/>
        <v>0</v>
      </c>
      <c r="AF827" s="142"/>
      <c r="AG827" s="137"/>
      <c r="AH827" s="65"/>
      <c r="AI827" s="241" t="str">
        <f>IF(ISBLANK(AH827), "", VLOOKUP(AH827, Z!$A$2:$C$4127, 3, FALSE))</f>
        <v/>
      </c>
      <c r="AJ827" s="143"/>
      <c r="AK827" s="244">
        <f t="shared" si="296"/>
        <v>0</v>
      </c>
      <c r="AL827" s="232"/>
      <c r="AM827" s="242">
        <f t="shared" si="297"/>
        <v>0</v>
      </c>
      <c r="AN827" s="228">
        <f>15</f>
        <v>15</v>
      </c>
      <c r="AO827" s="228">
        <v>0.75</v>
      </c>
      <c r="AP827" s="242" t="str">
        <f t="shared" si="298"/>
        <v>-</v>
      </c>
      <c r="AQ827" s="242" t="str">
        <f t="shared" si="299"/>
        <v>-</v>
      </c>
      <c r="AR827" s="245" t="str" cm="1">
        <f t="array" ref="AR827">IF($AM$20="A",
IFERROR(INDEX($BZ$33:$CC$35, $BQ827,), "-"),
IFERROR(INDEX(($BZ$26:$CC$28,$BZ$29:$CC$31), $BQ827, , $BR827), "-"))</f>
        <v>-</v>
      </c>
      <c r="AS827" s="245"/>
      <c r="AT827" s="245"/>
      <c r="AU827" s="245"/>
      <c r="AV827" s="246" t="str" cm="1">
        <f t="array" ref="AV827">IF($AM$20="A",
IFERROR(INDEX($CE$33:$CE$35, $BQ827), "-"),
IFERROR(INDEX(($CE$26:$CE$28, $CE$29:$CE$31), $BQ827, , $BR827), "-"))</f>
        <v>-</v>
      </c>
      <c r="AW827" s="242" t="str">
        <f t="shared" si="300"/>
        <v>-</v>
      </c>
      <c r="AX827" s="242" t="str">
        <f t="shared" si="284"/>
        <v>-</v>
      </c>
      <c r="AY827" s="242" t="str">
        <f t="shared" si="284"/>
        <v>-</v>
      </c>
      <c r="AZ827" s="242" t="str">
        <f t="shared" si="284"/>
        <v>-</v>
      </c>
      <c r="BA827" s="242" t="str">
        <f t="shared" si="301"/>
        <v>-</v>
      </c>
      <c r="BB827" s="242" t="str">
        <f t="shared" si="285"/>
        <v>-</v>
      </c>
      <c r="BC827" s="242" t="str">
        <f t="shared" si="285"/>
        <v>-</v>
      </c>
      <c r="BD827" s="242" t="str">
        <f t="shared" si="285"/>
        <v>-</v>
      </c>
      <c r="BE827" s="242" t="str">
        <f t="shared" si="302"/>
        <v>-</v>
      </c>
      <c r="BF827" s="242" t="str">
        <f t="shared" si="286"/>
        <v>-</v>
      </c>
      <c r="BG827" s="242" t="str">
        <f t="shared" si="286"/>
        <v>-</v>
      </c>
      <c r="BH827" s="242" t="str">
        <f t="shared" si="286"/>
        <v>-</v>
      </c>
      <c r="BI827" s="242" t="str">
        <f t="shared" si="303"/>
        <v>-</v>
      </c>
      <c r="BJ827" s="242" t="str">
        <f t="shared" si="287"/>
        <v>-</v>
      </c>
      <c r="BK827" s="242" t="str">
        <f t="shared" si="287"/>
        <v>-</v>
      </c>
      <c r="BL827" s="242" t="str">
        <f t="shared" si="287"/>
        <v>-</v>
      </c>
      <c r="BM827" s="245" t="str" cm="1">
        <f t="array" ref="BM827">IFERROR(INDEX($CD$38:$CD$41, $BT827), "-")</f>
        <v>-</v>
      </c>
      <c r="BN827" s="242" t="str" cm="1">
        <f t="array" ref="BN827">IFERROR(INDEX($CD$38:$CD$41, $BS827), "-")</f>
        <v>-</v>
      </c>
      <c r="BO827" s="242">
        <f t="shared" si="304"/>
        <v>0</v>
      </c>
      <c r="BP827" s="242">
        <f t="shared" si="305"/>
        <v>0</v>
      </c>
      <c r="BQ827" s="247" t="str">
        <f t="shared" si="288"/>
        <v>-</v>
      </c>
      <c r="BR827" s="247" t="str">
        <f t="shared" si="289"/>
        <v>-</v>
      </c>
      <c r="BS827" s="247" t="str">
        <f t="shared" si="290"/>
        <v>-</v>
      </c>
      <c r="BT827" s="247" t="str">
        <f t="shared" si="291"/>
        <v>-</v>
      </c>
      <c r="BU827" s="247">
        <f t="shared" si="306"/>
        <v>0</v>
      </c>
      <c r="BV827" s="247" t="str">
        <f t="shared" si="307"/>
        <v>-</v>
      </c>
      <c r="BW827" s="232"/>
      <c r="CF827" s="232"/>
    </row>
    <row r="828" spans="1:84" ht="12.75" customHeight="1" x14ac:dyDescent="0.2">
      <c r="A828" s="240"/>
      <c r="B828" s="228">
        <v>805</v>
      </c>
      <c r="C828" s="137"/>
      <c r="D828" s="65"/>
      <c r="E828" s="241" t="str">
        <f>IF(ISBLANK(D828), "", VLOOKUP(D828, Z!$A$2:$C$4127, 3, FALSE))</f>
        <v/>
      </c>
      <c r="F828" s="138"/>
      <c r="G828" s="120"/>
      <c r="H828" s="120"/>
      <c r="I828" s="120"/>
      <c r="J828" s="120"/>
      <c r="K828" s="139"/>
      <c r="L828" s="168"/>
      <c r="M828" s="139"/>
      <c r="N828" s="139"/>
      <c r="O828" s="242">
        <f t="shared" si="283"/>
        <v>0</v>
      </c>
      <c r="P828" s="139"/>
      <c r="Q828" s="242">
        <f t="shared" si="292"/>
        <v>0</v>
      </c>
      <c r="R828" s="242" t="str">
        <f t="shared" si="293"/>
        <v>-</v>
      </c>
      <c r="S828" s="140"/>
      <c r="T828" s="141"/>
      <c r="U828" s="120"/>
      <c r="V828" s="139"/>
      <c r="W828" s="166"/>
      <c r="X828" s="243">
        <f t="shared" si="294"/>
        <v>0</v>
      </c>
      <c r="Y828" s="140"/>
      <c r="Z828" s="141"/>
      <c r="AA828" s="139"/>
      <c r="AB828" s="120"/>
      <c r="AC828" s="139"/>
      <c r="AD828" s="166"/>
      <c r="AE828" s="243">
        <f t="shared" si="295"/>
        <v>0</v>
      </c>
      <c r="AF828" s="142"/>
      <c r="AG828" s="137"/>
      <c r="AH828" s="65"/>
      <c r="AI828" s="241" t="str">
        <f>IF(ISBLANK(AH828), "", VLOOKUP(AH828, Z!$A$2:$C$4127, 3, FALSE))</f>
        <v/>
      </c>
      <c r="AJ828" s="143"/>
      <c r="AK828" s="244">
        <f t="shared" si="296"/>
        <v>0</v>
      </c>
      <c r="AL828" s="232"/>
      <c r="AM828" s="242">
        <f t="shared" si="297"/>
        <v>0</v>
      </c>
      <c r="AN828" s="228">
        <f>15</f>
        <v>15</v>
      </c>
      <c r="AO828" s="228">
        <v>0.75</v>
      </c>
      <c r="AP828" s="242" t="str">
        <f t="shared" si="298"/>
        <v>-</v>
      </c>
      <c r="AQ828" s="242" t="str">
        <f t="shared" si="299"/>
        <v>-</v>
      </c>
      <c r="AR828" s="245" t="str" cm="1">
        <f t="array" ref="AR828">IF($AM$20="A",
IFERROR(INDEX($BZ$33:$CC$35, $BQ828,), "-"),
IFERROR(INDEX(($BZ$26:$CC$28,$BZ$29:$CC$31), $BQ828, , $BR828), "-"))</f>
        <v>-</v>
      </c>
      <c r="AS828" s="245"/>
      <c r="AT828" s="245"/>
      <c r="AU828" s="245"/>
      <c r="AV828" s="246" t="str" cm="1">
        <f t="array" ref="AV828">IF($AM$20="A",
IFERROR(INDEX($CE$33:$CE$35, $BQ828), "-"),
IFERROR(INDEX(($CE$26:$CE$28, $CE$29:$CE$31), $BQ828, , $BR828), "-"))</f>
        <v>-</v>
      </c>
      <c r="AW828" s="242" t="str">
        <f t="shared" si="300"/>
        <v>-</v>
      </c>
      <c r="AX828" s="242" t="str">
        <f t="shared" si="284"/>
        <v>-</v>
      </c>
      <c r="AY828" s="242" t="str">
        <f t="shared" si="284"/>
        <v>-</v>
      </c>
      <c r="AZ828" s="242" t="str">
        <f t="shared" si="284"/>
        <v>-</v>
      </c>
      <c r="BA828" s="242" t="str">
        <f t="shared" si="301"/>
        <v>-</v>
      </c>
      <c r="BB828" s="242" t="str">
        <f t="shared" si="285"/>
        <v>-</v>
      </c>
      <c r="BC828" s="242" t="str">
        <f t="shared" si="285"/>
        <v>-</v>
      </c>
      <c r="BD828" s="242" t="str">
        <f t="shared" si="285"/>
        <v>-</v>
      </c>
      <c r="BE828" s="242" t="str">
        <f t="shared" si="302"/>
        <v>-</v>
      </c>
      <c r="BF828" s="242" t="str">
        <f t="shared" si="286"/>
        <v>-</v>
      </c>
      <c r="BG828" s="242" t="str">
        <f t="shared" si="286"/>
        <v>-</v>
      </c>
      <c r="BH828" s="242" t="str">
        <f t="shared" si="286"/>
        <v>-</v>
      </c>
      <c r="BI828" s="242" t="str">
        <f t="shared" si="303"/>
        <v>-</v>
      </c>
      <c r="BJ828" s="242" t="str">
        <f t="shared" si="287"/>
        <v>-</v>
      </c>
      <c r="BK828" s="242" t="str">
        <f t="shared" si="287"/>
        <v>-</v>
      </c>
      <c r="BL828" s="242" t="str">
        <f t="shared" si="287"/>
        <v>-</v>
      </c>
      <c r="BM828" s="245" t="str" cm="1">
        <f t="array" ref="BM828">IFERROR(INDEX($CD$38:$CD$41, $BT828), "-")</f>
        <v>-</v>
      </c>
      <c r="BN828" s="242" t="str" cm="1">
        <f t="array" ref="BN828">IFERROR(INDEX($CD$38:$CD$41, $BS828), "-")</f>
        <v>-</v>
      </c>
      <c r="BO828" s="242">
        <f t="shared" si="304"/>
        <v>0</v>
      </c>
      <c r="BP828" s="242">
        <f t="shared" si="305"/>
        <v>0</v>
      </c>
      <c r="BQ828" s="247" t="str">
        <f t="shared" si="288"/>
        <v>-</v>
      </c>
      <c r="BR828" s="247" t="str">
        <f t="shared" si="289"/>
        <v>-</v>
      </c>
      <c r="BS828" s="247" t="str">
        <f t="shared" si="290"/>
        <v>-</v>
      </c>
      <c r="BT828" s="247" t="str">
        <f t="shared" si="291"/>
        <v>-</v>
      </c>
      <c r="BU828" s="247">
        <f t="shared" si="306"/>
        <v>0</v>
      </c>
      <c r="BV828" s="247" t="str">
        <f t="shared" si="307"/>
        <v>-</v>
      </c>
      <c r="BW828" s="232"/>
      <c r="CF828" s="232"/>
    </row>
    <row r="829" spans="1:84" ht="12.75" customHeight="1" x14ac:dyDescent="0.2">
      <c r="A829" s="240"/>
      <c r="B829" s="228">
        <v>806</v>
      </c>
      <c r="C829" s="137"/>
      <c r="D829" s="65"/>
      <c r="E829" s="241" t="str">
        <f>IF(ISBLANK(D829), "", VLOOKUP(D829, Z!$A$2:$C$4127, 3, FALSE))</f>
        <v/>
      </c>
      <c r="F829" s="138"/>
      <c r="G829" s="120"/>
      <c r="H829" s="120"/>
      <c r="I829" s="120"/>
      <c r="J829" s="120"/>
      <c r="K829" s="139"/>
      <c r="L829" s="168"/>
      <c r="M829" s="139"/>
      <c r="N829" s="139"/>
      <c r="O829" s="242">
        <f t="shared" si="283"/>
        <v>0</v>
      </c>
      <c r="P829" s="139"/>
      <c r="Q829" s="242">
        <f t="shared" si="292"/>
        <v>0</v>
      </c>
      <c r="R829" s="242" t="str">
        <f t="shared" si="293"/>
        <v>-</v>
      </c>
      <c r="S829" s="140"/>
      <c r="T829" s="141"/>
      <c r="U829" s="120"/>
      <c r="V829" s="139"/>
      <c r="W829" s="166"/>
      <c r="X829" s="243">
        <f t="shared" si="294"/>
        <v>0</v>
      </c>
      <c r="Y829" s="140"/>
      <c r="Z829" s="141"/>
      <c r="AA829" s="139"/>
      <c r="AB829" s="120"/>
      <c r="AC829" s="139"/>
      <c r="AD829" s="166"/>
      <c r="AE829" s="243">
        <f t="shared" si="295"/>
        <v>0</v>
      </c>
      <c r="AF829" s="142"/>
      <c r="AG829" s="137"/>
      <c r="AH829" s="65"/>
      <c r="AI829" s="241" t="str">
        <f>IF(ISBLANK(AH829), "", VLOOKUP(AH829, Z!$A$2:$C$4127, 3, FALSE))</f>
        <v/>
      </c>
      <c r="AJ829" s="143"/>
      <c r="AK829" s="244">
        <f t="shared" si="296"/>
        <v>0</v>
      </c>
      <c r="AL829" s="232"/>
      <c r="AM829" s="242">
        <f t="shared" si="297"/>
        <v>0</v>
      </c>
      <c r="AN829" s="228">
        <f>15</f>
        <v>15</v>
      </c>
      <c r="AO829" s="228">
        <v>0.75</v>
      </c>
      <c r="AP829" s="242" t="str">
        <f t="shared" si="298"/>
        <v>-</v>
      </c>
      <c r="AQ829" s="242" t="str">
        <f t="shared" si="299"/>
        <v>-</v>
      </c>
      <c r="AR829" s="245" t="str" cm="1">
        <f t="array" ref="AR829">IF($AM$20="A",
IFERROR(INDEX($BZ$33:$CC$35, $BQ829,), "-"),
IFERROR(INDEX(($BZ$26:$CC$28,$BZ$29:$CC$31), $BQ829, , $BR829), "-"))</f>
        <v>-</v>
      </c>
      <c r="AS829" s="245"/>
      <c r="AT829" s="245"/>
      <c r="AU829" s="245"/>
      <c r="AV829" s="246" t="str" cm="1">
        <f t="array" ref="AV829">IF($AM$20="A",
IFERROR(INDEX($CE$33:$CE$35, $BQ829), "-"),
IFERROR(INDEX(($CE$26:$CE$28, $CE$29:$CE$31), $BQ829, , $BR829), "-"))</f>
        <v>-</v>
      </c>
      <c r="AW829" s="242" t="str">
        <f t="shared" si="300"/>
        <v>-</v>
      </c>
      <c r="AX829" s="242" t="str">
        <f t="shared" si="284"/>
        <v>-</v>
      </c>
      <c r="AY829" s="242" t="str">
        <f t="shared" si="284"/>
        <v>-</v>
      </c>
      <c r="AZ829" s="242" t="str">
        <f t="shared" si="284"/>
        <v>-</v>
      </c>
      <c r="BA829" s="242" t="str">
        <f t="shared" si="301"/>
        <v>-</v>
      </c>
      <c r="BB829" s="242" t="str">
        <f t="shared" si="285"/>
        <v>-</v>
      </c>
      <c r="BC829" s="242" t="str">
        <f t="shared" si="285"/>
        <v>-</v>
      </c>
      <c r="BD829" s="242" t="str">
        <f t="shared" si="285"/>
        <v>-</v>
      </c>
      <c r="BE829" s="242" t="str">
        <f t="shared" si="302"/>
        <v>-</v>
      </c>
      <c r="BF829" s="242" t="str">
        <f t="shared" si="286"/>
        <v>-</v>
      </c>
      <c r="BG829" s="242" t="str">
        <f t="shared" si="286"/>
        <v>-</v>
      </c>
      <c r="BH829" s="242" t="str">
        <f t="shared" si="286"/>
        <v>-</v>
      </c>
      <c r="BI829" s="242" t="str">
        <f t="shared" si="303"/>
        <v>-</v>
      </c>
      <c r="BJ829" s="242" t="str">
        <f t="shared" si="287"/>
        <v>-</v>
      </c>
      <c r="BK829" s="242" t="str">
        <f t="shared" si="287"/>
        <v>-</v>
      </c>
      <c r="BL829" s="242" t="str">
        <f t="shared" si="287"/>
        <v>-</v>
      </c>
      <c r="BM829" s="245" t="str" cm="1">
        <f t="array" ref="BM829">IFERROR(INDEX($CD$38:$CD$41, $BT829), "-")</f>
        <v>-</v>
      </c>
      <c r="BN829" s="242" t="str" cm="1">
        <f t="array" ref="BN829">IFERROR(INDEX($CD$38:$CD$41, $BS829), "-")</f>
        <v>-</v>
      </c>
      <c r="BO829" s="242">
        <f t="shared" si="304"/>
        <v>0</v>
      </c>
      <c r="BP829" s="242">
        <f t="shared" si="305"/>
        <v>0</v>
      </c>
      <c r="BQ829" s="247" t="str">
        <f t="shared" si="288"/>
        <v>-</v>
      </c>
      <c r="BR829" s="247" t="str">
        <f t="shared" si="289"/>
        <v>-</v>
      </c>
      <c r="BS829" s="247" t="str">
        <f t="shared" si="290"/>
        <v>-</v>
      </c>
      <c r="BT829" s="247" t="str">
        <f t="shared" si="291"/>
        <v>-</v>
      </c>
      <c r="BU829" s="247">
        <f t="shared" si="306"/>
        <v>0</v>
      </c>
      <c r="BV829" s="247" t="str">
        <f t="shared" si="307"/>
        <v>-</v>
      </c>
      <c r="BW829" s="232"/>
      <c r="CF829" s="232"/>
    </row>
    <row r="830" spans="1:84" ht="12.75" customHeight="1" x14ac:dyDescent="0.2">
      <c r="A830" s="240"/>
      <c r="B830" s="228">
        <v>807</v>
      </c>
      <c r="C830" s="137"/>
      <c r="D830" s="65"/>
      <c r="E830" s="241" t="str">
        <f>IF(ISBLANK(D830), "", VLOOKUP(D830, Z!$A$2:$C$4127, 3, FALSE))</f>
        <v/>
      </c>
      <c r="F830" s="138"/>
      <c r="G830" s="120"/>
      <c r="H830" s="120"/>
      <c r="I830" s="120"/>
      <c r="J830" s="120"/>
      <c r="K830" s="139"/>
      <c r="L830" s="168"/>
      <c r="M830" s="139"/>
      <c r="N830" s="139"/>
      <c r="O830" s="242">
        <f t="shared" si="283"/>
        <v>0</v>
      </c>
      <c r="P830" s="139"/>
      <c r="Q830" s="242">
        <f t="shared" si="292"/>
        <v>0</v>
      </c>
      <c r="R830" s="242" t="str">
        <f t="shared" si="293"/>
        <v>-</v>
      </c>
      <c r="S830" s="140"/>
      <c r="T830" s="141"/>
      <c r="U830" s="120"/>
      <c r="V830" s="139"/>
      <c r="W830" s="166"/>
      <c r="X830" s="243">
        <f t="shared" si="294"/>
        <v>0</v>
      </c>
      <c r="Y830" s="140"/>
      <c r="Z830" s="141"/>
      <c r="AA830" s="139"/>
      <c r="AB830" s="120"/>
      <c r="AC830" s="139"/>
      <c r="AD830" s="166"/>
      <c r="AE830" s="243">
        <f t="shared" si="295"/>
        <v>0</v>
      </c>
      <c r="AF830" s="142"/>
      <c r="AG830" s="137"/>
      <c r="AH830" s="65"/>
      <c r="AI830" s="241" t="str">
        <f>IF(ISBLANK(AH830), "", VLOOKUP(AH830, Z!$A$2:$C$4127, 3, FALSE))</f>
        <v/>
      </c>
      <c r="AJ830" s="143"/>
      <c r="AK830" s="244">
        <f t="shared" si="296"/>
        <v>0</v>
      </c>
      <c r="AL830" s="232"/>
      <c r="AM830" s="242">
        <f t="shared" si="297"/>
        <v>0</v>
      </c>
      <c r="AN830" s="228">
        <f>15</f>
        <v>15</v>
      </c>
      <c r="AO830" s="228">
        <v>0.75</v>
      </c>
      <c r="AP830" s="242" t="str">
        <f t="shared" si="298"/>
        <v>-</v>
      </c>
      <c r="AQ830" s="242" t="str">
        <f t="shared" si="299"/>
        <v>-</v>
      </c>
      <c r="AR830" s="245" t="str" cm="1">
        <f t="array" ref="AR830">IF($AM$20="A",
IFERROR(INDEX($BZ$33:$CC$35, $BQ830,), "-"),
IFERROR(INDEX(($BZ$26:$CC$28,$BZ$29:$CC$31), $BQ830, , $BR830), "-"))</f>
        <v>-</v>
      </c>
      <c r="AS830" s="245"/>
      <c r="AT830" s="245"/>
      <c r="AU830" s="245"/>
      <c r="AV830" s="246" t="str" cm="1">
        <f t="array" ref="AV830">IF($AM$20="A",
IFERROR(INDEX($CE$33:$CE$35, $BQ830), "-"),
IFERROR(INDEX(($CE$26:$CE$28, $CE$29:$CE$31), $BQ830, , $BR830), "-"))</f>
        <v>-</v>
      </c>
      <c r="AW830" s="242" t="str">
        <f t="shared" si="300"/>
        <v>-</v>
      </c>
      <c r="AX830" s="242" t="str">
        <f t="shared" si="284"/>
        <v>-</v>
      </c>
      <c r="AY830" s="242" t="str">
        <f t="shared" si="284"/>
        <v>-</v>
      </c>
      <c r="AZ830" s="242" t="str">
        <f t="shared" si="284"/>
        <v>-</v>
      </c>
      <c r="BA830" s="242" t="str">
        <f t="shared" si="301"/>
        <v>-</v>
      </c>
      <c r="BB830" s="242" t="str">
        <f t="shared" si="285"/>
        <v>-</v>
      </c>
      <c r="BC830" s="242" t="str">
        <f t="shared" si="285"/>
        <v>-</v>
      </c>
      <c r="BD830" s="242" t="str">
        <f t="shared" si="285"/>
        <v>-</v>
      </c>
      <c r="BE830" s="242" t="str">
        <f t="shared" si="302"/>
        <v>-</v>
      </c>
      <c r="BF830" s="242" t="str">
        <f t="shared" si="286"/>
        <v>-</v>
      </c>
      <c r="BG830" s="242" t="str">
        <f t="shared" si="286"/>
        <v>-</v>
      </c>
      <c r="BH830" s="242" t="str">
        <f t="shared" si="286"/>
        <v>-</v>
      </c>
      <c r="BI830" s="242" t="str">
        <f t="shared" si="303"/>
        <v>-</v>
      </c>
      <c r="BJ830" s="242" t="str">
        <f t="shared" si="287"/>
        <v>-</v>
      </c>
      <c r="BK830" s="242" t="str">
        <f t="shared" si="287"/>
        <v>-</v>
      </c>
      <c r="BL830" s="242" t="str">
        <f t="shared" si="287"/>
        <v>-</v>
      </c>
      <c r="BM830" s="245" t="str" cm="1">
        <f t="array" ref="BM830">IFERROR(INDEX($CD$38:$CD$41, $BT830), "-")</f>
        <v>-</v>
      </c>
      <c r="BN830" s="242" t="str" cm="1">
        <f t="array" ref="BN830">IFERROR(INDEX($CD$38:$CD$41, $BS830), "-")</f>
        <v>-</v>
      </c>
      <c r="BO830" s="242">
        <f t="shared" si="304"/>
        <v>0</v>
      </c>
      <c r="BP830" s="242">
        <f t="shared" si="305"/>
        <v>0</v>
      </c>
      <c r="BQ830" s="247" t="str">
        <f t="shared" si="288"/>
        <v>-</v>
      </c>
      <c r="BR830" s="247" t="str">
        <f t="shared" si="289"/>
        <v>-</v>
      </c>
      <c r="BS830" s="247" t="str">
        <f t="shared" si="290"/>
        <v>-</v>
      </c>
      <c r="BT830" s="247" t="str">
        <f t="shared" si="291"/>
        <v>-</v>
      </c>
      <c r="BU830" s="247">
        <f t="shared" si="306"/>
        <v>0</v>
      </c>
      <c r="BV830" s="247" t="str">
        <f t="shared" si="307"/>
        <v>-</v>
      </c>
      <c r="BW830" s="232"/>
      <c r="CF830" s="232"/>
    </row>
    <row r="831" spans="1:84" ht="12.75" customHeight="1" x14ac:dyDescent="0.2">
      <c r="A831" s="240"/>
      <c r="B831" s="228">
        <v>808</v>
      </c>
      <c r="C831" s="137"/>
      <c r="D831" s="65"/>
      <c r="E831" s="241" t="str">
        <f>IF(ISBLANK(D831), "", VLOOKUP(D831, Z!$A$2:$C$4127, 3, FALSE))</f>
        <v/>
      </c>
      <c r="F831" s="138"/>
      <c r="G831" s="120"/>
      <c r="H831" s="120"/>
      <c r="I831" s="120"/>
      <c r="J831" s="120"/>
      <c r="K831" s="139"/>
      <c r="L831" s="168"/>
      <c r="M831" s="139"/>
      <c r="N831" s="139"/>
      <c r="O831" s="242">
        <f t="shared" si="283"/>
        <v>0</v>
      </c>
      <c r="P831" s="139"/>
      <c r="Q831" s="242">
        <f t="shared" si="292"/>
        <v>0</v>
      </c>
      <c r="R831" s="242" t="str">
        <f t="shared" si="293"/>
        <v>-</v>
      </c>
      <c r="S831" s="140"/>
      <c r="T831" s="141"/>
      <c r="U831" s="120"/>
      <c r="V831" s="139"/>
      <c r="W831" s="166"/>
      <c r="X831" s="243">
        <f t="shared" si="294"/>
        <v>0</v>
      </c>
      <c r="Y831" s="140"/>
      <c r="Z831" s="141"/>
      <c r="AA831" s="139"/>
      <c r="AB831" s="120"/>
      <c r="AC831" s="139"/>
      <c r="AD831" s="166"/>
      <c r="AE831" s="243">
        <f t="shared" si="295"/>
        <v>0</v>
      </c>
      <c r="AF831" s="142"/>
      <c r="AG831" s="137"/>
      <c r="AH831" s="65"/>
      <c r="AI831" s="241" t="str">
        <f>IF(ISBLANK(AH831), "", VLOOKUP(AH831, Z!$A$2:$C$4127, 3, FALSE))</f>
        <v/>
      </c>
      <c r="AJ831" s="143"/>
      <c r="AK831" s="244">
        <f t="shared" si="296"/>
        <v>0</v>
      </c>
      <c r="AL831" s="232"/>
      <c r="AM831" s="242">
        <f t="shared" si="297"/>
        <v>0</v>
      </c>
      <c r="AN831" s="228">
        <f>15</f>
        <v>15</v>
      </c>
      <c r="AO831" s="228">
        <v>0.75</v>
      </c>
      <c r="AP831" s="242" t="str">
        <f t="shared" si="298"/>
        <v>-</v>
      </c>
      <c r="AQ831" s="242" t="str">
        <f t="shared" si="299"/>
        <v>-</v>
      </c>
      <c r="AR831" s="245" t="str" cm="1">
        <f t="array" ref="AR831">IF($AM$20="A",
IFERROR(INDEX($BZ$33:$CC$35, $BQ831,), "-"),
IFERROR(INDEX(($BZ$26:$CC$28,$BZ$29:$CC$31), $BQ831, , $BR831), "-"))</f>
        <v>-</v>
      </c>
      <c r="AS831" s="245"/>
      <c r="AT831" s="245"/>
      <c r="AU831" s="245"/>
      <c r="AV831" s="246" t="str" cm="1">
        <f t="array" ref="AV831">IF($AM$20="A",
IFERROR(INDEX($CE$33:$CE$35, $BQ831), "-"),
IFERROR(INDEX(($CE$26:$CE$28, $CE$29:$CE$31), $BQ831, , $BR831), "-"))</f>
        <v>-</v>
      </c>
      <c r="AW831" s="242" t="str">
        <f t="shared" si="300"/>
        <v>-</v>
      </c>
      <c r="AX831" s="242" t="str">
        <f t="shared" si="284"/>
        <v>-</v>
      </c>
      <c r="AY831" s="242" t="str">
        <f t="shared" si="284"/>
        <v>-</v>
      </c>
      <c r="AZ831" s="242" t="str">
        <f t="shared" si="284"/>
        <v>-</v>
      </c>
      <c r="BA831" s="242" t="str">
        <f t="shared" si="301"/>
        <v>-</v>
      </c>
      <c r="BB831" s="242" t="str">
        <f t="shared" si="285"/>
        <v>-</v>
      </c>
      <c r="BC831" s="242" t="str">
        <f t="shared" si="285"/>
        <v>-</v>
      </c>
      <c r="BD831" s="242" t="str">
        <f t="shared" si="285"/>
        <v>-</v>
      </c>
      <c r="BE831" s="242" t="str">
        <f t="shared" si="302"/>
        <v>-</v>
      </c>
      <c r="BF831" s="242" t="str">
        <f t="shared" si="286"/>
        <v>-</v>
      </c>
      <c r="BG831" s="242" t="str">
        <f t="shared" si="286"/>
        <v>-</v>
      </c>
      <c r="BH831" s="242" t="str">
        <f t="shared" si="286"/>
        <v>-</v>
      </c>
      <c r="BI831" s="242" t="str">
        <f t="shared" si="303"/>
        <v>-</v>
      </c>
      <c r="BJ831" s="242" t="str">
        <f t="shared" si="287"/>
        <v>-</v>
      </c>
      <c r="BK831" s="242" t="str">
        <f t="shared" si="287"/>
        <v>-</v>
      </c>
      <c r="BL831" s="242" t="str">
        <f t="shared" si="287"/>
        <v>-</v>
      </c>
      <c r="BM831" s="245" t="str" cm="1">
        <f t="array" ref="BM831">IFERROR(INDEX($CD$38:$CD$41, $BT831), "-")</f>
        <v>-</v>
      </c>
      <c r="BN831" s="242" t="str" cm="1">
        <f t="array" ref="BN831">IFERROR(INDEX($CD$38:$CD$41, $BS831), "-")</f>
        <v>-</v>
      </c>
      <c r="BO831" s="242">
        <f t="shared" si="304"/>
        <v>0</v>
      </c>
      <c r="BP831" s="242">
        <f t="shared" si="305"/>
        <v>0</v>
      </c>
      <c r="BQ831" s="247" t="str">
        <f t="shared" si="288"/>
        <v>-</v>
      </c>
      <c r="BR831" s="247" t="str">
        <f t="shared" si="289"/>
        <v>-</v>
      </c>
      <c r="BS831" s="247" t="str">
        <f t="shared" si="290"/>
        <v>-</v>
      </c>
      <c r="BT831" s="247" t="str">
        <f t="shared" si="291"/>
        <v>-</v>
      </c>
      <c r="BU831" s="247">
        <f t="shared" si="306"/>
        <v>0</v>
      </c>
      <c r="BV831" s="247" t="str">
        <f t="shared" si="307"/>
        <v>-</v>
      </c>
      <c r="BW831" s="232"/>
      <c r="CF831" s="232"/>
    </row>
    <row r="832" spans="1:84" ht="12.75" customHeight="1" x14ac:dyDescent="0.2">
      <c r="A832" s="240"/>
      <c r="B832" s="228">
        <v>809</v>
      </c>
      <c r="C832" s="137"/>
      <c r="D832" s="65"/>
      <c r="E832" s="241" t="str">
        <f>IF(ISBLANK(D832), "", VLOOKUP(D832, Z!$A$2:$C$4127, 3, FALSE))</f>
        <v/>
      </c>
      <c r="F832" s="138"/>
      <c r="G832" s="120"/>
      <c r="H832" s="120"/>
      <c r="I832" s="120"/>
      <c r="J832" s="120"/>
      <c r="K832" s="139"/>
      <c r="L832" s="168"/>
      <c r="M832" s="139"/>
      <c r="N832" s="139"/>
      <c r="O832" s="242">
        <f t="shared" si="283"/>
        <v>0</v>
      </c>
      <c r="P832" s="139"/>
      <c r="Q832" s="242">
        <f t="shared" si="292"/>
        <v>0</v>
      </c>
      <c r="R832" s="242" t="str">
        <f t="shared" si="293"/>
        <v>-</v>
      </c>
      <c r="S832" s="140"/>
      <c r="T832" s="141"/>
      <c r="U832" s="120"/>
      <c r="V832" s="139"/>
      <c r="W832" s="166"/>
      <c r="X832" s="243">
        <f t="shared" si="294"/>
        <v>0</v>
      </c>
      <c r="Y832" s="140"/>
      <c r="Z832" s="141"/>
      <c r="AA832" s="139"/>
      <c r="AB832" s="120"/>
      <c r="AC832" s="139"/>
      <c r="AD832" s="166"/>
      <c r="AE832" s="243">
        <f t="shared" si="295"/>
        <v>0</v>
      </c>
      <c r="AF832" s="142"/>
      <c r="AG832" s="137"/>
      <c r="AH832" s="65"/>
      <c r="AI832" s="241" t="str">
        <f>IF(ISBLANK(AH832), "", VLOOKUP(AH832, Z!$A$2:$C$4127, 3, FALSE))</f>
        <v/>
      </c>
      <c r="AJ832" s="143"/>
      <c r="AK832" s="244">
        <f t="shared" si="296"/>
        <v>0</v>
      </c>
      <c r="AL832" s="232"/>
      <c r="AM832" s="242">
        <f t="shared" si="297"/>
        <v>0</v>
      </c>
      <c r="AN832" s="228">
        <f>15</f>
        <v>15</v>
      </c>
      <c r="AO832" s="228">
        <v>0.75</v>
      </c>
      <c r="AP832" s="242" t="str">
        <f t="shared" si="298"/>
        <v>-</v>
      </c>
      <c r="AQ832" s="242" t="str">
        <f t="shared" si="299"/>
        <v>-</v>
      </c>
      <c r="AR832" s="245" t="str" cm="1">
        <f t="array" ref="AR832">IF($AM$20="A",
IFERROR(INDEX($BZ$33:$CC$35, $BQ832,), "-"),
IFERROR(INDEX(($BZ$26:$CC$28,$BZ$29:$CC$31), $BQ832, , $BR832), "-"))</f>
        <v>-</v>
      </c>
      <c r="AS832" s="245"/>
      <c r="AT832" s="245"/>
      <c r="AU832" s="245"/>
      <c r="AV832" s="246" t="str" cm="1">
        <f t="array" ref="AV832">IF($AM$20="A",
IFERROR(INDEX($CE$33:$CE$35, $BQ832), "-"),
IFERROR(INDEX(($CE$26:$CE$28, $CE$29:$CE$31), $BQ832, , $BR832), "-"))</f>
        <v>-</v>
      </c>
      <c r="AW832" s="242" t="str">
        <f t="shared" si="300"/>
        <v>-</v>
      </c>
      <c r="AX832" s="242" t="str">
        <f t="shared" si="284"/>
        <v>-</v>
      </c>
      <c r="AY832" s="242" t="str">
        <f t="shared" si="284"/>
        <v>-</v>
      </c>
      <c r="AZ832" s="242" t="str">
        <f t="shared" si="284"/>
        <v>-</v>
      </c>
      <c r="BA832" s="242" t="str">
        <f t="shared" si="301"/>
        <v>-</v>
      </c>
      <c r="BB832" s="242" t="str">
        <f t="shared" si="285"/>
        <v>-</v>
      </c>
      <c r="BC832" s="242" t="str">
        <f t="shared" si="285"/>
        <v>-</v>
      </c>
      <c r="BD832" s="242" t="str">
        <f t="shared" si="285"/>
        <v>-</v>
      </c>
      <c r="BE832" s="242" t="str">
        <f t="shared" si="302"/>
        <v>-</v>
      </c>
      <c r="BF832" s="242" t="str">
        <f t="shared" si="286"/>
        <v>-</v>
      </c>
      <c r="BG832" s="242" t="str">
        <f t="shared" si="286"/>
        <v>-</v>
      </c>
      <c r="BH832" s="242" t="str">
        <f t="shared" si="286"/>
        <v>-</v>
      </c>
      <c r="BI832" s="242" t="str">
        <f t="shared" si="303"/>
        <v>-</v>
      </c>
      <c r="BJ832" s="242" t="str">
        <f t="shared" si="287"/>
        <v>-</v>
      </c>
      <c r="BK832" s="242" t="str">
        <f t="shared" si="287"/>
        <v>-</v>
      </c>
      <c r="BL832" s="242" t="str">
        <f t="shared" si="287"/>
        <v>-</v>
      </c>
      <c r="BM832" s="245" t="str" cm="1">
        <f t="array" ref="BM832">IFERROR(INDEX($CD$38:$CD$41, $BT832), "-")</f>
        <v>-</v>
      </c>
      <c r="BN832" s="242" t="str" cm="1">
        <f t="array" ref="BN832">IFERROR(INDEX($CD$38:$CD$41, $BS832), "-")</f>
        <v>-</v>
      </c>
      <c r="BO832" s="242">
        <f t="shared" si="304"/>
        <v>0</v>
      </c>
      <c r="BP832" s="242">
        <f t="shared" si="305"/>
        <v>0</v>
      </c>
      <c r="BQ832" s="247" t="str">
        <f t="shared" si="288"/>
        <v>-</v>
      </c>
      <c r="BR832" s="247" t="str">
        <f t="shared" si="289"/>
        <v>-</v>
      </c>
      <c r="BS832" s="247" t="str">
        <f t="shared" si="290"/>
        <v>-</v>
      </c>
      <c r="BT832" s="247" t="str">
        <f t="shared" si="291"/>
        <v>-</v>
      </c>
      <c r="BU832" s="247">
        <f t="shared" si="306"/>
        <v>0</v>
      </c>
      <c r="BV832" s="247" t="str">
        <f t="shared" si="307"/>
        <v>-</v>
      </c>
      <c r="BW832" s="232"/>
      <c r="CF832" s="232"/>
    </row>
    <row r="833" spans="1:84" ht="12.75" customHeight="1" x14ac:dyDescent="0.2">
      <c r="A833" s="240"/>
      <c r="B833" s="228">
        <v>810</v>
      </c>
      <c r="C833" s="137"/>
      <c r="D833" s="65"/>
      <c r="E833" s="241" t="str">
        <f>IF(ISBLANK(D833), "", VLOOKUP(D833, Z!$A$2:$C$4127, 3, FALSE))</f>
        <v/>
      </c>
      <c r="F833" s="138"/>
      <c r="G833" s="120"/>
      <c r="H833" s="120"/>
      <c r="I833" s="120"/>
      <c r="J833" s="120"/>
      <c r="K833" s="139"/>
      <c r="L833" s="168"/>
      <c r="M833" s="139"/>
      <c r="N833" s="139"/>
      <c r="O833" s="242">
        <f t="shared" si="283"/>
        <v>0</v>
      </c>
      <c r="P833" s="139"/>
      <c r="Q833" s="242">
        <f t="shared" si="292"/>
        <v>0</v>
      </c>
      <c r="R833" s="242" t="str">
        <f t="shared" si="293"/>
        <v>-</v>
      </c>
      <c r="S833" s="140"/>
      <c r="T833" s="141"/>
      <c r="U833" s="120"/>
      <c r="V833" s="139"/>
      <c r="W833" s="166"/>
      <c r="X833" s="243">
        <f t="shared" si="294"/>
        <v>0</v>
      </c>
      <c r="Y833" s="140"/>
      <c r="Z833" s="141"/>
      <c r="AA833" s="139"/>
      <c r="AB833" s="120"/>
      <c r="AC833" s="139"/>
      <c r="AD833" s="166"/>
      <c r="AE833" s="243">
        <f t="shared" si="295"/>
        <v>0</v>
      </c>
      <c r="AF833" s="142"/>
      <c r="AG833" s="137"/>
      <c r="AH833" s="65"/>
      <c r="AI833" s="241" t="str">
        <f>IF(ISBLANK(AH833), "", VLOOKUP(AH833, Z!$A$2:$C$4127, 3, FALSE))</f>
        <v/>
      </c>
      <c r="AJ833" s="143"/>
      <c r="AK833" s="244">
        <f t="shared" si="296"/>
        <v>0</v>
      </c>
      <c r="AL833" s="232"/>
      <c r="AM833" s="242">
        <f t="shared" si="297"/>
        <v>0</v>
      </c>
      <c r="AN833" s="228">
        <f>15</f>
        <v>15</v>
      </c>
      <c r="AO833" s="228">
        <v>0.75</v>
      </c>
      <c r="AP833" s="242" t="str">
        <f t="shared" si="298"/>
        <v>-</v>
      </c>
      <c r="AQ833" s="242" t="str">
        <f t="shared" si="299"/>
        <v>-</v>
      </c>
      <c r="AR833" s="245" t="str" cm="1">
        <f t="array" ref="AR833">IF($AM$20="A",
IFERROR(INDEX($BZ$33:$CC$35, $BQ833,), "-"),
IFERROR(INDEX(($BZ$26:$CC$28,$BZ$29:$CC$31), $BQ833, , $BR833), "-"))</f>
        <v>-</v>
      </c>
      <c r="AS833" s="245"/>
      <c r="AT833" s="245"/>
      <c r="AU833" s="245"/>
      <c r="AV833" s="246" t="str" cm="1">
        <f t="array" ref="AV833">IF($AM$20="A",
IFERROR(INDEX($CE$33:$CE$35, $BQ833), "-"),
IFERROR(INDEX(($CE$26:$CE$28, $CE$29:$CE$31), $BQ833, , $BR833), "-"))</f>
        <v>-</v>
      </c>
      <c r="AW833" s="242" t="str">
        <f t="shared" si="300"/>
        <v>-</v>
      </c>
      <c r="AX833" s="242" t="str">
        <f t="shared" si="284"/>
        <v>-</v>
      </c>
      <c r="AY833" s="242" t="str">
        <f t="shared" si="284"/>
        <v>-</v>
      </c>
      <c r="AZ833" s="242" t="str">
        <f t="shared" si="284"/>
        <v>-</v>
      </c>
      <c r="BA833" s="242" t="str">
        <f t="shared" si="301"/>
        <v>-</v>
      </c>
      <c r="BB833" s="242" t="str">
        <f t="shared" si="285"/>
        <v>-</v>
      </c>
      <c r="BC833" s="242" t="str">
        <f t="shared" si="285"/>
        <v>-</v>
      </c>
      <c r="BD833" s="242" t="str">
        <f t="shared" si="285"/>
        <v>-</v>
      </c>
      <c r="BE833" s="242" t="str">
        <f t="shared" si="302"/>
        <v>-</v>
      </c>
      <c r="BF833" s="242" t="str">
        <f t="shared" si="286"/>
        <v>-</v>
      </c>
      <c r="BG833" s="242" t="str">
        <f t="shared" si="286"/>
        <v>-</v>
      </c>
      <c r="BH833" s="242" t="str">
        <f t="shared" si="286"/>
        <v>-</v>
      </c>
      <c r="BI833" s="242" t="str">
        <f t="shared" si="303"/>
        <v>-</v>
      </c>
      <c r="BJ833" s="242" t="str">
        <f t="shared" si="287"/>
        <v>-</v>
      </c>
      <c r="BK833" s="242" t="str">
        <f t="shared" si="287"/>
        <v>-</v>
      </c>
      <c r="BL833" s="242" t="str">
        <f t="shared" si="287"/>
        <v>-</v>
      </c>
      <c r="BM833" s="245" t="str" cm="1">
        <f t="array" ref="BM833">IFERROR(INDEX($CD$38:$CD$41, $BT833), "-")</f>
        <v>-</v>
      </c>
      <c r="BN833" s="242" t="str" cm="1">
        <f t="array" ref="BN833">IFERROR(INDEX($CD$38:$CD$41, $BS833), "-")</f>
        <v>-</v>
      </c>
      <c r="BO833" s="242">
        <f t="shared" si="304"/>
        <v>0</v>
      </c>
      <c r="BP833" s="242">
        <f t="shared" si="305"/>
        <v>0</v>
      </c>
      <c r="BQ833" s="247" t="str">
        <f t="shared" si="288"/>
        <v>-</v>
      </c>
      <c r="BR833" s="247" t="str">
        <f t="shared" si="289"/>
        <v>-</v>
      </c>
      <c r="BS833" s="247" t="str">
        <f t="shared" si="290"/>
        <v>-</v>
      </c>
      <c r="BT833" s="247" t="str">
        <f t="shared" si="291"/>
        <v>-</v>
      </c>
      <c r="BU833" s="247">
        <f t="shared" si="306"/>
        <v>0</v>
      </c>
      <c r="BV833" s="247" t="str">
        <f t="shared" si="307"/>
        <v>-</v>
      </c>
      <c r="BW833" s="232"/>
      <c r="CF833" s="232"/>
    </row>
    <row r="834" spans="1:84" ht="12.75" customHeight="1" x14ac:dyDescent="0.2">
      <c r="A834" s="240"/>
      <c r="B834" s="228">
        <v>811</v>
      </c>
      <c r="C834" s="137"/>
      <c r="D834" s="65"/>
      <c r="E834" s="241" t="str">
        <f>IF(ISBLANK(D834), "", VLOOKUP(D834, Z!$A$2:$C$4127, 3, FALSE))</f>
        <v/>
      </c>
      <c r="F834" s="138"/>
      <c r="G834" s="120"/>
      <c r="H834" s="120"/>
      <c r="I834" s="120"/>
      <c r="J834" s="120"/>
      <c r="K834" s="139"/>
      <c r="L834" s="168"/>
      <c r="M834" s="139"/>
      <c r="N834" s="139"/>
      <c r="O834" s="242">
        <f t="shared" si="283"/>
        <v>0</v>
      </c>
      <c r="P834" s="139"/>
      <c r="Q834" s="242">
        <f t="shared" si="292"/>
        <v>0</v>
      </c>
      <c r="R834" s="242" t="str">
        <f t="shared" si="293"/>
        <v>-</v>
      </c>
      <c r="S834" s="140"/>
      <c r="T834" s="141"/>
      <c r="U834" s="120"/>
      <c r="V834" s="139"/>
      <c r="W834" s="166"/>
      <c r="X834" s="243">
        <f t="shared" si="294"/>
        <v>0</v>
      </c>
      <c r="Y834" s="140"/>
      <c r="Z834" s="141"/>
      <c r="AA834" s="139"/>
      <c r="AB834" s="120"/>
      <c r="AC834" s="139"/>
      <c r="AD834" s="166"/>
      <c r="AE834" s="243">
        <f t="shared" si="295"/>
        <v>0</v>
      </c>
      <c r="AF834" s="142"/>
      <c r="AG834" s="137"/>
      <c r="AH834" s="65"/>
      <c r="AI834" s="241" t="str">
        <f>IF(ISBLANK(AH834), "", VLOOKUP(AH834, Z!$A$2:$C$4127, 3, FALSE))</f>
        <v/>
      </c>
      <c r="AJ834" s="143"/>
      <c r="AK834" s="244">
        <f t="shared" si="296"/>
        <v>0</v>
      </c>
      <c r="AL834" s="232"/>
      <c r="AM834" s="242">
        <f t="shared" si="297"/>
        <v>0</v>
      </c>
      <c r="AN834" s="228">
        <f>15</f>
        <v>15</v>
      </c>
      <c r="AO834" s="228">
        <v>0.75</v>
      </c>
      <c r="AP834" s="242" t="str">
        <f t="shared" si="298"/>
        <v>-</v>
      </c>
      <c r="AQ834" s="242" t="str">
        <f t="shared" si="299"/>
        <v>-</v>
      </c>
      <c r="AR834" s="245" t="str" cm="1">
        <f t="array" ref="AR834">IF($AM$20="A",
IFERROR(INDEX($BZ$33:$CC$35, $BQ834,), "-"),
IFERROR(INDEX(($BZ$26:$CC$28,$BZ$29:$CC$31), $BQ834, , $BR834), "-"))</f>
        <v>-</v>
      </c>
      <c r="AS834" s="245"/>
      <c r="AT834" s="245"/>
      <c r="AU834" s="245"/>
      <c r="AV834" s="246" t="str" cm="1">
        <f t="array" ref="AV834">IF($AM$20="A",
IFERROR(INDEX($CE$33:$CE$35, $BQ834), "-"),
IFERROR(INDEX(($CE$26:$CE$28, $CE$29:$CE$31), $BQ834, , $BR834), "-"))</f>
        <v>-</v>
      </c>
      <c r="AW834" s="242" t="str">
        <f t="shared" si="300"/>
        <v>-</v>
      </c>
      <c r="AX834" s="242" t="str">
        <f t="shared" si="284"/>
        <v>-</v>
      </c>
      <c r="AY834" s="242" t="str">
        <f t="shared" si="284"/>
        <v>-</v>
      </c>
      <c r="AZ834" s="242" t="str">
        <f t="shared" si="284"/>
        <v>-</v>
      </c>
      <c r="BA834" s="242" t="str">
        <f t="shared" si="301"/>
        <v>-</v>
      </c>
      <c r="BB834" s="242" t="str">
        <f t="shared" si="285"/>
        <v>-</v>
      </c>
      <c r="BC834" s="242" t="str">
        <f t="shared" si="285"/>
        <v>-</v>
      </c>
      <c r="BD834" s="242" t="str">
        <f t="shared" si="285"/>
        <v>-</v>
      </c>
      <c r="BE834" s="242" t="str">
        <f t="shared" si="302"/>
        <v>-</v>
      </c>
      <c r="BF834" s="242" t="str">
        <f t="shared" si="286"/>
        <v>-</v>
      </c>
      <c r="BG834" s="242" t="str">
        <f t="shared" si="286"/>
        <v>-</v>
      </c>
      <c r="BH834" s="242" t="str">
        <f t="shared" si="286"/>
        <v>-</v>
      </c>
      <c r="BI834" s="242" t="str">
        <f t="shared" si="303"/>
        <v>-</v>
      </c>
      <c r="BJ834" s="242" t="str">
        <f t="shared" si="287"/>
        <v>-</v>
      </c>
      <c r="BK834" s="242" t="str">
        <f t="shared" si="287"/>
        <v>-</v>
      </c>
      <c r="BL834" s="242" t="str">
        <f t="shared" si="287"/>
        <v>-</v>
      </c>
      <c r="BM834" s="245" t="str" cm="1">
        <f t="array" ref="BM834">IFERROR(INDEX($CD$38:$CD$41, $BT834), "-")</f>
        <v>-</v>
      </c>
      <c r="BN834" s="242" t="str" cm="1">
        <f t="array" ref="BN834">IFERROR(INDEX($CD$38:$CD$41, $BS834), "-")</f>
        <v>-</v>
      </c>
      <c r="BO834" s="242">
        <f t="shared" si="304"/>
        <v>0</v>
      </c>
      <c r="BP834" s="242">
        <f t="shared" si="305"/>
        <v>0</v>
      </c>
      <c r="BQ834" s="247" t="str">
        <f t="shared" si="288"/>
        <v>-</v>
      </c>
      <c r="BR834" s="247" t="str">
        <f t="shared" si="289"/>
        <v>-</v>
      </c>
      <c r="BS834" s="247" t="str">
        <f t="shared" si="290"/>
        <v>-</v>
      </c>
      <c r="BT834" s="247" t="str">
        <f t="shared" si="291"/>
        <v>-</v>
      </c>
      <c r="BU834" s="247">
        <f t="shared" si="306"/>
        <v>0</v>
      </c>
      <c r="BV834" s="247" t="str">
        <f t="shared" si="307"/>
        <v>-</v>
      </c>
      <c r="BW834" s="232"/>
      <c r="CF834" s="232"/>
    </row>
    <row r="835" spans="1:84" ht="12.75" customHeight="1" x14ac:dyDescent="0.2">
      <c r="A835" s="240"/>
      <c r="B835" s="228">
        <v>812</v>
      </c>
      <c r="C835" s="137"/>
      <c r="D835" s="65"/>
      <c r="E835" s="241" t="str">
        <f>IF(ISBLANK(D835), "", VLOOKUP(D835, Z!$A$2:$C$4127, 3, FALSE))</f>
        <v/>
      </c>
      <c r="F835" s="138"/>
      <c r="G835" s="120"/>
      <c r="H835" s="120"/>
      <c r="I835" s="120"/>
      <c r="J835" s="120"/>
      <c r="K835" s="139"/>
      <c r="L835" s="168"/>
      <c r="M835" s="139"/>
      <c r="N835" s="139"/>
      <c r="O835" s="242">
        <f t="shared" si="283"/>
        <v>0</v>
      </c>
      <c r="P835" s="139"/>
      <c r="Q835" s="242">
        <f t="shared" si="292"/>
        <v>0</v>
      </c>
      <c r="R835" s="242" t="str">
        <f t="shared" si="293"/>
        <v>-</v>
      </c>
      <c r="S835" s="140"/>
      <c r="T835" s="141"/>
      <c r="U835" s="120"/>
      <c r="V835" s="139"/>
      <c r="W835" s="166"/>
      <c r="X835" s="243">
        <f t="shared" si="294"/>
        <v>0</v>
      </c>
      <c r="Y835" s="140"/>
      <c r="Z835" s="141"/>
      <c r="AA835" s="139"/>
      <c r="AB835" s="120"/>
      <c r="AC835" s="139"/>
      <c r="AD835" s="166"/>
      <c r="AE835" s="243">
        <f t="shared" si="295"/>
        <v>0</v>
      </c>
      <c r="AF835" s="142"/>
      <c r="AG835" s="137"/>
      <c r="AH835" s="65"/>
      <c r="AI835" s="241" t="str">
        <f>IF(ISBLANK(AH835), "", VLOOKUP(AH835, Z!$A$2:$C$4127, 3, FALSE))</f>
        <v/>
      </c>
      <c r="AJ835" s="143"/>
      <c r="AK835" s="244">
        <f t="shared" si="296"/>
        <v>0</v>
      </c>
      <c r="AL835" s="232"/>
      <c r="AM835" s="242">
        <f t="shared" si="297"/>
        <v>0</v>
      </c>
      <c r="AN835" s="228">
        <f>15</f>
        <v>15</v>
      </c>
      <c r="AO835" s="228">
        <v>0.75</v>
      </c>
      <c r="AP835" s="242" t="str">
        <f t="shared" si="298"/>
        <v>-</v>
      </c>
      <c r="AQ835" s="242" t="str">
        <f t="shared" si="299"/>
        <v>-</v>
      </c>
      <c r="AR835" s="245" t="str" cm="1">
        <f t="array" ref="AR835">IF($AM$20="A",
IFERROR(INDEX($BZ$33:$CC$35, $BQ835,), "-"),
IFERROR(INDEX(($BZ$26:$CC$28,$BZ$29:$CC$31), $BQ835, , $BR835), "-"))</f>
        <v>-</v>
      </c>
      <c r="AS835" s="245"/>
      <c r="AT835" s="245"/>
      <c r="AU835" s="245"/>
      <c r="AV835" s="246" t="str" cm="1">
        <f t="array" ref="AV835">IF($AM$20="A",
IFERROR(INDEX($CE$33:$CE$35, $BQ835), "-"),
IFERROR(INDEX(($CE$26:$CE$28, $CE$29:$CE$31), $BQ835, , $BR835), "-"))</f>
        <v>-</v>
      </c>
      <c r="AW835" s="242" t="str">
        <f t="shared" si="300"/>
        <v>-</v>
      </c>
      <c r="AX835" s="242" t="str">
        <f t="shared" si="284"/>
        <v>-</v>
      </c>
      <c r="AY835" s="242" t="str">
        <f t="shared" si="284"/>
        <v>-</v>
      </c>
      <c r="AZ835" s="242" t="str">
        <f t="shared" si="284"/>
        <v>-</v>
      </c>
      <c r="BA835" s="242" t="str">
        <f t="shared" si="301"/>
        <v>-</v>
      </c>
      <c r="BB835" s="242" t="str">
        <f t="shared" si="285"/>
        <v>-</v>
      </c>
      <c r="BC835" s="242" t="str">
        <f t="shared" si="285"/>
        <v>-</v>
      </c>
      <c r="BD835" s="242" t="str">
        <f t="shared" si="285"/>
        <v>-</v>
      </c>
      <c r="BE835" s="242" t="str">
        <f t="shared" si="302"/>
        <v>-</v>
      </c>
      <c r="BF835" s="242" t="str">
        <f t="shared" si="286"/>
        <v>-</v>
      </c>
      <c r="BG835" s="242" t="str">
        <f t="shared" si="286"/>
        <v>-</v>
      </c>
      <c r="BH835" s="242" t="str">
        <f t="shared" si="286"/>
        <v>-</v>
      </c>
      <c r="BI835" s="242" t="str">
        <f t="shared" si="303"/>
        <v>-</v>
      </c>
      <c r="BJ835" s="242" t="str">
        <f t="shared" si="287"/>
        <v>-</v>
      </c>
      <c r="BK835" s="242" t="str">
        <f t="shared" si="287"/>
        <v>-</v>
      </c>
      <c r="BL835" s="242" t="str">
        <f t="shared" si="287"/>
        <v>-</v>
      </c>
      <c r="BM835" s="245" t="str" cm="1">
        <f t="array" ref="BM835">IFERROR(INDEX($CD$38:$CD$41, $BT835), "-")</f>
        <v>-</v>
      </c>
      <c r="BN835" s="242" t="str" cm="1">
        <f t="array" ref="BN835">IFERROR(INDEX($CD$38:$CD$41, $BS835), "-")</f>
        <v>-</v>
      </c>
      <c r="BO835" s="242">
        <f t="shared" si="304"/>
        <v>0</v>
      </c>
      <c r="BP835" s="242">
        <f t="shared" si="305"/>
        <v>0</v>
      </c>
      <c r="BQ835" s="247" t="str">
        <f t="shared" si="288"/>
        <v>-</v>
      </c>
      <c r="BR835" s="247" t="str">
        <f t="shared" si="289"/>
        <v>-</v>
      </c>
      <c r="BS835" s="247" t="str">
        <f t="shared" si="290"/>
        <v>-</v>
      </c>
      <c r="BT835" s="247" t="str">
        <f t="shared" si="291"/>
        <v>-</v>
      </c>
      <c r="BU835" s="247">
        <f t="shared" si="306"/>
        <v>0</v>
      </c>
      <c r="BV835" s="247" t="str">
        <f t="shared" si="307"/>
        <v>-</v>
      </c>
      <c r="BW835" s="232"/>
      <c r="CF835" s="232"/>
    </row>
    <row r="836" spans="1:84" ht="12.75" customHeight="1" x14ac:dyDescent="0.2">
      <c r="A836" s="240"/>
      <c r="B836" s="228">
        <v>813</v>
      </c>
      <c r="C836" s="137"/>
      <c r="D836" s="65"/>
      <c r="E836" s="241" t="str">
        <f>IF(ISBLANK(D836), "", VLOOKUP(D836, Z!$A$2:$C$4127, 3, FALSE))</f>
        <v/>
      </c>
      <c r="F836" s="138"/>
      <c r="G836" s="120"/>
      <c r="H836" s="120"/>
      <c r="I836" s="120"/>
      <c r="J836" s="120"/>
      <c r="K836" s="139"/>
      <c r="L836" s="168"/>
      <c r="M836" s="139"/>
      <c r="N836" s="139"/>
      <c r="O836" s="242">
        <f t="shared" si="283"/>
        <v>0</v>
      </c>
      <c r="P836" s="139"/>
      <c r="Q836" s="242">
        <f t="shared" si="292"/>
        <v>0</v>
      </c>
      <c r="R836" s="242" t="str">
        <f t="shared" si="293"/>
        <v>-</v>
      </c>
      <c r="S836" s="140"/>
      <c r="T836" s="141"/>
      <c r="U836" s="120"/>
      <c r="V836" s="139"/>
      <c r="W836" s="166"/>
      <c r="X836" s="243">
        <f t="shared" si="294"/>
        <v>0</v>
      </c>
      <c r="Y836" s="140"/>
      <c r="Z836" s="141"/>
      <c r="AA836" s="139"/>
      <c r="AB836" s="120"/>
      <c r="AC836" s="139"/>
      <c r="AD836" s="166"/>
      <c r="AE836" s="243">
        <f t="shared" si="295"/>
        <v>0</v>
      </c>
      <c r="AF836" s="142"/>
      <c r="AG836" s="137"/>
      <c r="AH836" s="65"/>
      <c r="AI836" s="241" t="str">
        <f>IF(ISBLANK(AH836), "", VLOOKUP(AH836, Z!$A$2:$C$4127, 3, FALSE))</f>
        <v/>
      </c>
      <c r="AJ836" s="143"/>
      <c r="AK836" s="244">
        <f t="shared" si="296"/>
        <v>0</v>
      </c>
      <c r="AL836" s="232"/>
      <c r="AM836" s="242">
        <f t="shared" si="297"/>
        <v>0</v>
      </c>
      <c r="AN836" s="228">
        <f>15</f>
        <v>15</v>
      </c>
      <c r="AO836" s="228">
        <v>0.75</v>
      </c>
      <c r="AP836" s="242" t="str">
        <f t="shared" si="298"/>
        <v>-</v>
      </c>
      <c r="AQ836" s="242" t="str">
        <f t="shared" si="299"/>
        <v>-</v>
      </c>
      <c r="AR836" s="245" t="str" cm="1">
        <f t="array" ref="AR836">IF($AM$20="A",
IFERROR(INDEX($BZ$33:$CC$35, $BQ836,), "-"),
IFERROR(INDEX(($BZ$26:$CC$28,$BZ$29:$CC$31), $BQ836, , $BR836), "-"))</f>
        <v>-</v>
      </c>
      <c r="AS836" s="245"/>
      <c r="AT836" s="245"/>
      <c r="AU836" s="245"/>
      <c r="AV836" s="246" t="str" cm="1">
        <f t="array" ref="AV836">IF($AM$20="A",
IFERROR(INDEX($CE$33:$CE$35, $BQ836), "-"),
IFERROR(INDEX(($CE$26:$CE$28, $CE$29:$CE$31), $BQ836, , $BR836), "-"))</f>
        <v>-</v>
      </c>
      <c r="AW836" s="242" t="str">
        <f t="shared" si="300"/>
        <v>-</v>
      </c>
      <c r="AX836" s="242" t="str">
        <f t="shared" si="284"/>
        <v>-</v>
      </c>
      <c r="AY836" s="242" t="str">
        <f t="shared" si="284"/>
        <v>-</v>
      </c>
      <c r="AZ836" s="242" t="str">
        <f t="shared" si="284"/>
        <v>-</v>
      </c>
      <c r="BA836" s="242" t="str">
        <f t="shared" si="301"/>
        <v>-</v>
      </c>
      <c r="BB836" s="242" t="str">
        <f t="shared" si="285"/>
        <v>-</v>
      </c>
      <c r="BC836" s="242" t="str">
        <f t="shared" si="285"/>
        <v>-</v>
      </c>
      <c r="BD836" s="242" t="str">
        <f t="shared" si="285"/>
        <v>-</v>
      </c>
      <c r="BE836" s="242" t="str">
        <f t="shared" si="302"/>
        <v>-</v>
      </c>
      <c r="BF836" s="242" t="str">
        <f t="shared" si="286"/>
        <v>-</v>
      </c>
      <c r="BG836" s="242" t="str">
        <f t="shared" si="286"/>
        <v>-</v>
      </c>
      <c r="BH836" s="242" t="str">
        <f t="shared" si="286"/>
        <v>-</v>
      </c>
      <c r="BI836" s="242" t="str">
        <f t="shared" si="303"/>
        <v>-</v>
      </c>
      <c r="BJ836" s="242" t="str">
        <f t="shared" si="287"/>
        <v>-</v>
      </c>
      <c r="BK836" s="242" t="str">
        <f t="shared" si="287"/>
        <v>-</v>
      </c>
      <c r="BL836" s="242" t="str">
        <f t="shared" si="287"/>
        <v>-</v>
      </c>
      <c r="BM836" s="245" t="str" cm="1">
        <f t="array" ref="BM836">IFERROR(INDEX($CD$38:$CD$41, $BT836), "-")</f>
        <v>-</v>
      </c>
      <c r="BN836" s="242" t="str" cm="1">
        <f t="array" ref="BN836">IFERROR(INDEX($CD$38:$CD$41, $BS836), "-")</f>
        <v>-</v>
      </c>
      <c r="BO836" s="242">
        <f t="shared" si="304"/>
        <v>0</v>
      </c>
      <c r="BP836" s="242">
        <f t="shared" si="305"/>
        <v>0</v>
      </c>
      <c r="BQ836" s="247" t="str">
        <f t="shared" si="288"/>
        <v>-</v>
      </c>
      <c r="BR836" s="247" t="str">
        <f t="shared" si="289"/>
        <v>-</v>
      </c>
      <c r="BS836" s="247" t="str">
        <f t="shared" si="290"/>
        <v>-</v>
      </c>
      <c r="BT836" s="247" t="str">
        <f t="shared" si="291"/>
        <v>-</v>
      </c>
      <c r="BU836" s="247">
        <f t="shared" si="306"/>
        <v>0</v>
      </c>
      <c r="BV836" s="247" t="str">
        <f t="shared" si="307"/>
        <v>-</v>
      </c>
      <c r="BW836" s="232"/>
      <c r="CF836" s="232"/>
    </row>
    <row r="837" spans="1:84" ht="12.75" customHeight="1" x14ac:dyDescent="0.2">
      <c r="A837" s="240"/>
      <c r="B837" s="228">
        <v>814</v>
      </c>
      <c r="C837" s="137"/>
      <c r="D837" s="65"/>
      <c r="E837" s="241" t="str">
        <f>IF(ISBLANK(D837), "", VLOOKUP(D837, Z!$A$2:$C$4127, 3, FALSE))</f>
        <v/>
      </c>
      <c r="F837" s="138"/>
      <c r="G837" s="120"/>
      <c r="H837" s="120"/>
      <c r="I837" s="120"/>
      <c r="J837" s="120"/>
      <c r="K837" s="139"/>
      <c r="L837" s="168"/>
      <c r="M837" s="139"/>
      <c r="N837" s="139"/>
      <c r="O837" s="242">
        <f t="shared" si="283"/>
        <v>0</v>
      </c>
      <c r="P837" s="139"/>
      <c r="Q837" s="242">
        <f t="shared" si="292"/>
        <v>0</v>
      </c>
      <c r="R837" s="242" t="str">
        <f t="shared" si="293"/>
        <v>-</v>
      </c>
      <c r="S837" s="140"/>
      <c r="T837" s="141"/>
      <c r="U837" s="120"/>
      <c r="V837" s="139"/>
      <c r="W837" s="166"/>
      <c r="X837" s="243">
        <f t="shared" si="294"/>
        <v>0</v>
      </c>
      <c r="Y837" s="140"/>
      <c r="Z837" s="141"/>
      <c r="AA837" s="139"/>
      <c r="AB837" s="120"/>
      <c r="AC837" s="139"/>
      <c r="AD837" s="166"/>
      <c r="AE837" s="243">
        <f t="shared" si="295"/>
        <v>0</v>
      </c>
      <c r="AF837" s="142"/>
      <c r="AG837" s="137"/>
      <c r="AH837" s="65"/>
      <c r="AI837" s="241" t="str">
        <f>IF(ISBLANK(AH837), "", VLOOKUP(AH837, Z!$A$2:$C$4127, 3, FALSE))</f>
        <v/>
      </c>
      <c r="AJ837" s="143"/>
      <c r="AK837" s="244">
        <f t="shared" si="296"/>
        <v>0</v>
      </c>
      <c r="AL837" s="232"/>
      <c r="AM837" s="242">
        <f t="shared" si="297"/>
        <v>0</v>
      </c>
      <c r="AN837" s="228">
        <f>15</f>
        <v>15</v>
      </c>
      <c r="AO837" s="228">
        <v>0.75</v>
      </c>
      <c r="AP837" s="242" t="str">
        <f t="shared" si="298"/>
        <v>-</v>
      </c>
      <c r="AQ837" s="242" t="str">
        <f t="shared" si="299"/>
        <v>-</v>
      </c>
      <c r="AR837" s="245" t="str" cm="1">
        <f t="array" ref="AR837">IF($AM$20="A",
IFERROR(INDEX($BZ$33:$CC$35, $BQ837,), "-"),
IFERROR(INDEX(($BZ$26:$CC$28,$BZ$29:$CC$31), $BQ837, , $BR837), "-"))</f>
        <v>-</v>
      </c>
      <c r="AS837" s="245"/>
      <c r="AT837" s="245"/>
      <c r="AU837" s="245"/>
      <c r="AV837" s="246" t="str" cm="1">
        <f t="array" ref="AV837">IF($AM$20="A",
IFERROR(INDEX($CE$33:$CE$35, $BQ837), "-"),
IFERROR(INDEX(($CE$26:$CE$28, $CE$29:$CE$31), $BQ837, , $BR837), "-"))</f>
        <v>-</v>
      </c>
      <c r="AW837" s="242" t="str">
        <f t="shared" si="300"/>
        <v>-</v>
      </c>
      <c r="AX837" s="242" t="str">
        <f t="shared" si="284"/>
        <v>-</v>
      </c>
      <c r="AY837" s="242" t="str">
        <f t="shared" si="284"/>
        <v>-</v>
      </c>
      <c r="AZ837" s="242" t="str">
        <f t="shared" si="284"/>
        <v>-</v>
      </c>
      <c r="BA837" s="242" t="str">
        <f t="shared" si="301"/>
        <v>-</v>
      </c>
      <c r="BB837" s="242" t="str">
        <f t="shared" si="285"/>
        <v>-</v>
      </c>
      <c r="BC837" s="242" t="str">
        <f t="shared" si="285"/>
        <v>-</v>
      </c>
      <c r="BD837" s="242" t="str">
        <f t="shared" si="285"/>
        <v>-</v>
      </c>
      <c r="BE837" s="242" t="str">
        <f t="shared" si="302"/>
        <v>-</v>
      </c>
      <c r="BF837" s="242" t="str">
        <f t="shared" si="286"/>
        <v>-</v>
      </c>
      <c r="BG837" s="242" t="str">
        <f t="shared" si="286"/>
        <v>-</v>
      </c>
      <c r="BH837" s="242" t="str">
        <f t="shared" si="286"/>
        <v>-</v>
      </c>
      <c r="BI837" s="242" t="str">
        <f t="shared" si="303"/>
        <v>-</v>
      </c>
      <c r="BJ837" s="242" t="str">
        <f t="shared" si="287"/>
        <v>-</v>
      </c>
      <c r="BK837" s="242" t="str">
        <f t="shared" si="287"/>
        <v>-</v>
      </c>
      <c r="BL837" s="242" t="str">
        <f t="shared" si="287"/>
        <v>-</v>
      </c>
      <c r="BM837" s="245" t="str" cm="1">
        <f t="array" ref="BM837">IFERROR(INDEX($CD$38:$CD$41, $BT837), "-")</f>
        <v>-</v>
      </c>
      <c r="BN837" s="242" t="str" cm="1">
        <f t="array" ref="BN837">IFERROR(INDEX($CD$38:$CD$41, $BS837), "-")</f>
        <v>-</v>
      </c>
      <c r="BO837" s="242">
        <f t="shared" si="304"/>
        <v>0</v>
      </c>
      <c r="BP837" s="242">
        <f t="shared" si="305"/>
        <v>0</v>
      </c>
      <c r="BQ837" s="247" t="str">
        <f t="shared" si="288"/>
        <v>-</v>
      </c>
      <c r="BR837" s="247" t="str">
        <f t="shared" si="289"/>
        <v>-</v>
      </c>
      <c r="BS837" s="247" t="str">
        <f t="shared" si="290"/>
        <v>-</v>
      </c>
      <c r="BT837" s="247" t="str">
        <f t="shared" si="291"/>
        <v>-</v>
      </c>
      <c r="BU837" s="247">
        <f t="shared" si="306"/>
        <v>0</v>
      </c>
      <c r="BV837" s="247" t="str">
        <f t="shared" si="307"/>
        <v>-</v>
      </c>
      <c r="BW837" s="232"/>
      <c r="CF837" s="232"/>
    </row>
    <row r="838" spans="1:84" ht="12.75" customHeight="1" x14ac:dyDescent="0.2">
      <c r="A838" s="240"/>
      <c r="B838" s="228">
        <v>815</v>
      </c>
      <c r="C838" s="137"/>
      <c r="D838" s="65"/>
      <c r="E838" s="241" t="str">
        <f>IF(ISBLANK(D838), "", VLOOKUP(D838, Z!$A$2:$C$4127, 3, FALSE))</f>
        <v/>
      </c>
      <c r="F838" s="138"/>
      <c r="G838" s="120"/>
      <c r="H838" s="120"/>
      <c r="I838" s="120"/>
      <c r="J838" s="120"/>
      <c r="K838" s="139"/>
      <c r="L838" s="168"/>
      <c r="M838" s="139"/>
      <c r="N838" s="139"/>
      <c r="O838" s="242">
        <f t="shared" si="283"/>
        <v>0</v>
      </c>
      <c r="P838" s="139"/>
      <c r="Q838" s="242">
        <f t="shared" si="292"/>
        <v>0</v>
      </c>
      <c r="R838" s="242" t="str">
        <f t="shared" si="293"/>
        <v>-</v>
      </c>
      <c r="S838" s="140"/>
      <c r="T838" s="141"/>
      <c r="U838" s="120"/>
      <c r="V838" s="139"/>
      <c r="W838" s="166"/>
      <c r="X838" s="243">
        <f t="shared" si="294"/>
        <v>0</v>
      </c>
      <c r="Y838" s="140"/>
      <c r="Z838" s="141"/>
      <c r="AA838" s="139"/>
      <c r="AB838" s="120"/>
      <c r="AC838" s="139"/>
      <c r="AD838" s="166"/>
      <c r="AE838" s="243">
        <f t="shared" si="295"/>
        <v>0</v>
      </c>
      <c r="AF838" s="142"/>
      <c r="AG838" s="137"/>
      <c r="AH838" s="65"/>
      <c r="AI838" s="241" t="str">
        <f>IF(ISBLANK(AH838), "", VLOOKUP(AH838, Z!$A$2:$C$4127, 3, FALSE))</f>
        <v/>
      </c>
      <c r="AJ838" s="143"/>
      <c r="AK838" s="244">
        <f t="shared" si="296"/>
        <v>0</v>
      </c>
      <c r="AL838" s="232"/>
      <c r="AM838" s="242">
        <f t="shared" si="297"/>
        <v>0</v>
      </c>
      <c r="AN838" s="228">
        <f>15</f>
        <v>15</v>
      </c>
      <c r="AO838" s="228">
        <v>0.75</v>
      </c>
      <c r="AP838" s="242" t="str">
        <f t="shared" si="298"/>
        <v>-</v>
      </c>
      <c r="AQ838" s="242" t="str">
        <f t="shared" si="299"/>
        <v>-</v>
      </c>
      <c r="AR838" s="245" t="str" cm="1">
        <f t="array" ref="AR838">IF($AM$20="A",
IFERROR(INDEX($BZ$33:$CC$35, $BQ838,), "-"),
IFERROR(INDEX(($BZ$26:$CC$28,$BZ$29:$CC$31), $BQ838, , $BR838), "-"))</f>
        <v>-</v>
      </c>
      <c r="AS838" s="245"/>
      <c r="AT838" s="245"/>
      <c r="AU838" s="245"/>
      <c r="AV838" s="246" t="str" cm="1">
        <f t="array" ref="AV838">IF($AM$20="A",
IFERROR(INDEX($CE$33:$CE$35, $BQ838), "-"),
IFERROR(INDEX(($CE$26:$CE$28, $CE$29:$CE$31), $BQ838, , $BR838), "-"))</f>
        <v>-</v>
      </c>
      <c r="AW838" s="242" t="str">
        <f t="shared" si="300"/>
        <v>-</v>
      </c>
      <c r="AX838" s="242" t="str">
        <f t="shared" si="284"/>
        <v>-</v>
      </c>
      <c r="AY838" s="242" t="str">
        <f t="shared" si="284"/>
        <v>-</v>
      </c>
      <c r="AZ838" s="242" t="str">
        <f t="shared" si="284"/>
        <v>-</v>
      </c>
      <c r="BA838" s="242" t="str">
        <f t="shared" si="301"/>
        <v>-</v>
      </c>
      <c r="BB838" s="242" t="str">
        <f t="shared" si="285"/>
        <v>-</v>
      </c>
      <c r="BC838" s="242" t="str">
        <f t="shared" si="285"/>
        <v>-</v>
      </c>
      <c r="BD838" s="242" t="str">
        <f t="shared" si="285"/>
        <v>-</v>
      </c>
      <c r="BE838" s="242" t="str">
        <f t="shared" si="302"/>
        <v>-</v>
      </c>
      <c r="BF838" s="242" t="str">
        <f t="shared" si="286"/>
        <v>-</v>
      </c>
      <c r="BG838" s="242" t="str">
        <f t="shared" si="286"/>
        <v>-</v>
      </c>
      <c r="BH838" s="242" t="str">
        <f t="shared" si="286"/>
        <v>-</v>
      </c>
      <c r="BI838" s="242" t="str">
        <f t="shared" si="303"/>
        <v>-</v>
      </c>
      <c r="BJ838" s="242" t="str">
        <f t="shared" si="287"/>
        <v>-</v>
      </c>
      <c r="BK838" s="242" t="str">
        <f t="shared" si="287"/>
        <v>-</v>
      </c>
      <c r="BL838" s="242" t="str">
        <f t="shared" si="287"/>
        <v>-</v>
      </c>
      <c r="BM838" s="245" t="str" cm="1">
        <f t="array" ref="BM838">IFERROR(INDEX($CD$38:$CD$41, $BT838), "-")</f>
        <v>-</v>
      </c>
      <c r="BN838" s="242" t="str" cm="1">
        <f t="array" ref="BN838">IFERROR(INDEX($CD$38:$CD$41, $BS838), "-")</f>
        <v>-</v>
      </c>
      <c r="BO838" s="242">
        <f t="shared" si="304"/>
        <v>0</v>
      </c>
      <c r="BP838" s="242">
        <f t="shared" si="305"/>
        <v>0</v>
      </c>
      <c r="BQ838" s="247" t="str">
        <f t="shared" si="288"/>
        <v>-</v>
      </c>
      <c r="BR838" s="247" t="str">
        <f t="shared" si="289"/>
        <v>-</v>
      </c>
      <c r="BS838" s="247" t="str">
        <f t="shared" si="290"/>
        <v>-</v>
      </c>
      <c r="BT838" s="247" t="str">
        <f t="shared" si="291"/>
        <v>-</v>
      </c>
      <c r="BU838" s="247">
        <f t="shared" si="306"/>
        <v>0</v>
      </c>
      <c r="BV838" s="247" t="str">
        <f t="shared" si="307"/>
        <v>-</v>
      </c>
      <c r="BW838" s="232"/>
      <c r="CF838" s="232"/>
    </row>
    <row r="839" spans="1:84" ht="12.75" customHeight="1" x14ac:dyDescent="0.2">
      <c r="A839" s="240"/>
      <c r="B839" s="228">
        <v>816</v>
      </c>
      <c r="C839" s="137"/>
      <c r="D839" s="65"/>
      <c r="E839" s="241" t="str">
        <f>IF(ISBLANK(D839), "", VLOOKUP(D839, Z!$A$2:$C$4127, 3, FALSE))</f>
        <v/>
      </c>
      <c r="F839" s="138"/>
      <c r="G839" s="120"/>
      <c r="H839" s="120"/>
      <c r="I839" s="120"/>
      <c r="J839" s="120"/>
      <c r="K839" s="139"/>
      <c r="L839" s="168"/>
      <c r="M839" s="139"/>
      <c r="N839" s="139"/>
      <c r="O839" s="242">
        <f t="shared" si="283"/>
        <v>0</v>
      </c>
      <c r="P839" s="139"/>
      <c r="Q839" s="242">
        <f t="shared" si="292"/>
        <v>0</v>
      </c>
      <c r="R839" s="242" t="str">
        <f t="shared" si="293"/>
        <v>-</v>
      </c>
      <c r="S839" s="140"/>
      <c r="T839" s="141"/>
      <c r="U839" s="120"/>
      <c r="V839" s="139"/>
      <c r="W839" s="166"/>
      <c r="X839" s="243">
        <f t="shared" si="294"/>
        <v>0</v>
      </c>
      <c r="Y839" s="140"/>
      <c r="Z839" s="141"/>
      <c r="AA839" s="139"/>
      <c r="AB839" s="120"/>
      <c r="AC839" s="139"/>
      <c r="AD839" s="166"/>
      <c r="AE839" s="243">
        <f t="shared" si="295"/>
        <v>0</v>
      </c>
      <c r="AF839" s="142"/>
      <c r="AG839" s="137"/>
      <c r="AH839" s="65"/>
      <c r="AI839" s="241" t="str">
        <f>IF(ISBLANK(AH839), "", VLOOKUP(AH839, Z!$A$2:$C$4127, 3, FALSE))</f>
        <v/>
      </c>
      <c r="AJ839" s="143"/>
      <c r="AK839" s="244">
        <f t="shared" si="296"/>
        <v>0</v>
      </c>
      <c r="AL839" s="232"/>
      <c r="AM839" s="242">
        <f t="shared" si="297"/>
        <v>0</v>
      </c>
      <c r="AN839" s="228">
        <f>15</f>
        <v>15</v>
      </c>
      <c r="AO839" s="228">
        <v>0.75</v>
      </c>
      <c r="AP839" s="242" t="str">
        <f t="shared" si="298"/>
        <v>-</v>
      </c>
      <c r="AQ839" s="242" t="str">
        <f t="shared" si="299"/>
        <v>-</v>
      </c>
      <c r="AR839" s="245" t="str" cm="1">
        <f t="array" ref="AR839">IF($AM$20="A",
IFERROR(INDEX($BZ$33:$CC$35, $BQ839,), "-"),
IFERROR(INDEX(($BZ$26:$CC$28,$BZ$29:$CC$31), $BQ839, , $BR839), "-"))</f>
        <v>-</v>
      </c>
      <c r="AS839" s="245"/>
      <c r="AT839" s="245"/>
      <c r="AU839" s="245"/>
      <c r="AV839" s="246" t="str" cm="1">
        <f t="array" ref="AV839">IF($AM$20="A",
IFERROR(INDEX($CE$33:$CE$35, $BQ839), "-"),
IFERROR(INDEX(($CE$26:$CE$28, $CE$29:$CE$31), $BQ839, , $BR839), "-"))</f>
        <v>-</v>
      </c>
      <c r="AW839" s="242" t="str">
        <f t="shared" si="300"/>
        <v>-</v>
      </c>
      <c r="AX839" s="242" t="str">
        <f t="shared" si="284"/>
        <v>-</v>
      </c>
      <c r="AY839" s="242" t="str">
        <f t="shared" si="284"/>
        <v>-</v>
      </c>
      <c r="AZ839" s="242" t="str">
        <f t="shared" si="284"/>
        <v>-</v>
      </c>
      <c r="BA839" s="242" t="str">
        <f t="shared" si="301"/>
        <v>-</v>
      </c>
      <c r="BB839" s="242" t="str">
        <f t="shared" si="285"/>
        <v>-</v>
      </c>
      <c r="BC839" s="242" t="str">
        <f t="shared" si="285"/>
        <v>-</v>
      </c>
      <c r="BD839" s="242" t="str">
        <f t="shared" si="285"/>
        <v>-</v>
      </c>
      <c r="BE839" s="242" t="str">
        <f t="shared" si="302"/>
        <v>-</v>
      </c>
      <c r="BF839" s="242" t="str">
        <f t="shared" si="286"/>
        <v>-</v>
      </c>
      <c r="BG839" s="242" t="str">
        <f t="shared" si="286"/>
        <v>-</v>
      </c>
      <c r="BH839" s="242" t="str">
        <f t="shared" si="286"/>
        <v>-</v>
      </c>
      <c r="BI839" s="242" t="str">
        <f t="shared" si="303"/>
        <v>-</v>
      </c>
      <c r="BJ839" s="242" t="str">
        <f t="shared" si="287"/>
        <v>-</v>
      </c>
      <c r="BK839" s="242" t="str">
        <f t="shared" si="287"/>
        <v>-</v>
      </c>
      <c r="BL839" s="242" t="str">
        <f t="shared" si="287"/>
        <v>-</v>
      </c>
      <c r="BM839" s="245" t="str" cm="1">
        <f t="array" ref="BM839">IFERROR(INDEX($CD$38:$CD$41, $BT839), "-")</f>
        <v>-</v>
      </c>
      <c r="BN839" s="242" t="str" cm="1">
        <f t="array" ref="BN839">IFERROR(INDEX($CD$38:$CD$41, $BS839), "-")</f>
        <v>-</v>
      </c>
      <c r="BO839" s="242">
        <f t="shared" si="304"/>
        <v>0</v>
      </c>
      <c r="BP839" s="242">
        <f t="shared" si="305"/>
        <v>0</v>
      </c>
      <c r="BQ839" s="247" t="str">
        <f t="shared" si="288"/>
        <v>-</v>
      </c>
      <c r="BR839" s="247" t="str">
        <f t="shared" si="289"/>
        <v>-</v>
      </c>
      <c r="BS839" s="247" t="str">
        <f t="shared" si="290"/>
        <v>-</v>
      </c>
      <c r="BT839" s="247" t="str">
        <f t="shared" si="291"/>
        <v>-</v>
      </c>
      <c r="BU839" s="247">
        <f t="shared" si="306"/>
        <v>0</v>
      </c>
      <c r="BV839" s="247" t="str">
        <f t="shared" si="307"/>
        <v>-</v>
      </c>
      <c r="BW839" s="232"/>
      <c r="CF839" s="232"/>
    </row>
    <row r="840" spans="1:84" ht="12.75" customHeight="1" x14ac:dyDescent="0.2">
      <c r="A840" s="240"/>
      <c r="B840" s="228">
        <v>817</v>
      </c>
      <c r="C840" s="137"/>
      <c r="D840" s="65"/>
      <c r="E840" s="241" t="str">
        <f>IF(ISBLANK(D840), "", VLOOKUP(D840, Z!$A$2:$C$4127, 3, FALSE))</f>
        <v/>
      </c>
      <c r="F840" s="138"/>
      <c r="G840" s="120"/>
      <c r="H840" s="120"/>
      <c r="I840" s="120"/>
      <c r="J840" s="120"/>
      <c r="K840" s="139"/>
      <c r="L840" s="168"/>
      <c r="M840" s="139"/>
      <c r="N840" s="139"/>
      <c r="O840" s="242">
        <f t="shared" si="283"/>
        <v>0</v>
      </c>
      <c r="P840" s="139"/>
      <c r="Q840" s="242">
        <f t="shared" si="292"/>
        <v>0</v>
      </c>
      <c r="R840" s="242" t="str">
        <f t="shared" si="293"/>
        <v>-</v>
      </c>
      <c r="S840" s="140"/>
      <c r="T840" s="141"/>
      <c r="U840" s="120"/>
      <c r="V840" s="139"/>
      <c r="W840" s="166"/>
      <c r="X840" s="243">
        <f t="shared" si="294"/>
        <v>0</v>
      </c>
      <c r="Y840" s="140"/>
      <c r="Z840" s="141"/>
      <c r="AA840" s="139"/>
      <c r="AB840" s="120"/>
      <c r="AC840" s="139"/>
      <c r="AD840" s="166"/>
      <c r="AE840" s="243">
        <f t="shared" si="295"/>
        <v>0</v>
      </c>
      <c r="AF840" s="142"/>
      <c r="AG840" s="137"/>
      <c r="AH840" s="65"/>
      <c r="AI840" s="241" t="str">
        <f>IF(ISBLANK(AH840), "", VLOOKUP(AH840, Z!$A$2:$C$4127, 3, FALSE))</f>
        <v/>
      </c>
      <c r="AJ840" s="143"/>
      <c r="AK840" s="244">
        <f t="shared" si="296"/>
        <v>0</v>
      </c>
      <c r="AL840" s="232"/>
      <c r="AM840" s="242">
        <f t="shared" si="297"/>
        <v>0</v>
      </c>
      <c r="AN840" s="228">
        <f>15</f>
        <v>15</v>
      </c>
      <c r="AO840" s="228">
        <v>0.75</v>
      </c>
      <c r="AP840" s="242" t="str">
        <f t="shared" si="298"/>
        <v>-</v>
      </c>
      <c r="AQ840" s="242" t="str">
        <f t="shared" si="299"/>
        <v>-</v>
      </c>
      <c r="AR840" s="245" t="str" cm="1">
        <f t="array" ref="AR840">IF($AM$20="A",
IFERROR(INDEX($BZ$33:$CC$35, $BQ840,), "-"),
IFERROR(INDEX(($BZ$26:$CC$28,$BZ$29:$CC$31), $BQ840, , $BR840), "-"))</f>
        <v>-</v>
      </c>
      <c r="AS840" s="245"/>
      <c r="AT840" s="245"/>
      <c r="AU840" s="245"/>
      <c r="AV840" s="246" t="str" cm="1">
        <f t="array" ref="AV840">IF($AM$20="A",
IFERROR(INDEX($CE$33:$CE$35, $BQ840), "-"),
IFERROR(INDEX(($CE$26:$CE$28, $CE$29:$CE$31), $BQ840, , $BR840), "-"))</f>
        <v>-</v>
      </c>
      <c r="AW840" s="242" t="str">
        <f t="shared" si="300"/>
        <v>-</v>
      </c>
      <c r="AX840" s="242" t="str">
        <f t="shared" si="284"/>
        <v>-</v>
      </c>
      <c r="AY840" s="242" t="str">
        <f t="shared" si="284"/>
        <v>-</v>
      </c>
      <c r="AZ840" s="242" t="str">
        <f t="shared" si="284"/>
        <v>-</v>
      </c>
      <c r="BA840" s="242" t="str">
        <f t="shared" si="301"/>
        <v>-</v>
      </c>
      <c r="BB840" s="242" t="str">
        <f t="shared" si="285"/>
        <v>-</v>
      </c>
      <c r="BC840" s="242" t="str">
        <f t="shared" si="285"/>
        <v>-</v>
      </c>
      <c r="BD840" s="242" t="str">
        <f t="shared" si="285"/>
        <v>-</v>
      </c>
      <c r="BE840" s="242" t="str">
        <f t="shared" si="302"/>
        <v>-</v>
      </c>
      <c r="BF840" s="242" t="str">
        <f t="shared" si="286"/>
        <v>-</v>
      </c>
      <c r="BG840" s="242" t="str">
        <f t="shared" si="286"/>
        <v>-</v>
      </c>
      <c r="BH840" s="242" t="str">
        <f t="shared" si="286"/>
        <v>-</v>
      </c>
      <c r="BI840" s="242" t="str">
        <f t="shared" si="303"/>
        <v>-</v>
      </c>
      <c r="BJ840" s="242" t="str">
        <f t="shared" si="287"/>
        <v>-</v>
      </c>
      <c r="BK840" s="242" t="str">
        <f t="shared" si="287"/>
        <v>-</v>
      </c>
      <c r="BL840" s="242" t="str">
        <f t="shared" si="287"/>
        <v>-</v>
      </c>
      <c r="BM840" s="245" t="str" cm="1">
        <f t="array" ref="BM840">IFERROR(INDEX($CD$38:$CD$41, $BT840), "-")</f>
        <v>-</v>
      </c>
      <c r="BN840" s="242" t="str" cm="1">
        <f t="array" ref="BN840">IFERROR(INDEX($CD$38:$CD$41, $BS840), "-")</f>
        <v>-</v>
      </c>
      <c r="BO840" s="242">
        <f t="shared" si="304"/>
        <v>0</v>
      </c>
      <c r="BP840" s="242">
        <f t="shared" si="305"/>
        <v>0</v>
      </c>
      <c r="BQ840" s="247" t="str">
        <f t="shared" si="288"/>
        <v>-</v>
      </c>
      <c r="BR840" s="247" t="str">
        <f t="shared" si="289"/>
        <v>-</v>
      </c>
      <c r="BS840" s="247" t="str">
        <f t="shared" si="290"/>
        <v>-</v>
      </c>
      <c r="BT840" s="247" t="str">
        <f t="shared" si="291"/>
        <v>-</v>
      </c>
      <c r="BU840" s="247">
        <f t="shared" si="306"/>
        <v>0</v>
      </c>
      <c r="BV840" s="247" t="str">
        <f t="shared" si="307"/>
        <v>-</v>
      </c>
      <c r="BW840" s="232"/>
      <c r="CF840" s="232"/>
    </row>
    <row r="841" spans="1:84" ht="12.75" customHeight="1" x14ac:dyDescent="0.2">
      <c r="A841" s="240"/>
      <c r="B841" s="228">
        <v>818</v>
      </c>
      <c r="C841" s="137"/>
      <c r="D841" s="65"/>
      <c r="E841" s="241" t="str">
        <f>IF(ISBLANK(D841), "", VLOOKUP(D841, Z!$A$2:$C$4127, 3, FALSE))</f>
        <v/>
      </c>
      <c r="F841" s="138"/>
      <c r="G841" s="120"/>
      <c r="H841" s="120"/>
      <c r="I841" s="120"/>
      <c r="J841" s="120"/>
      <c r="K841" s="139"/>
      <c r="L841" s="168"/>
      <c r="M841" s="139"/>
      <c r="N841" s="139"/>
      <c r="O841" s="242">
        <f t="shared" si="283"/>
        <v>0</v>
      </c>
      <c r="P841" s="139"/>
      <c r="Q841" s="242">
        <f t="shared" si="292"/>
        <v>0</v>
      </c>
      <c r="R841" s="242" t="str">
        <f t="shared" si="293"/>
        <v>-</v>
      </c>
      <c r="S841" s="140"/>
      <c r="T841" s="141"/>
      <c r="U841" s="120"/>
      <c r="V841" s="139"/>
      <c r="W841" s="166"/>
      <c r="X841" s="243">
        <f t="shared" si="294"/>
        <v>0</v>
      </c>
      <c r="Y841" s="140"/>
      <c r="Z841" s="141"/>
      <c r="AA841" s="139"/>
      <c r="AB841" s="120"/>
      <c r="AC841" s="139"/>
      <c r="AD841" s="166"/>
      <c r="AE841" s="243">
        <f t="shared" si="295"/>
        <v>0</v>
      </c>
      <c r="AF841" s="142"/>
      <c r="AG841" s="137"/>
      <c r="AH841" s="65"/>
      <c r="AI841" s="241" t="str">
        <f>IF(ISBLANK(AH841), "", VLOOKUP(AH841, Z!$A$2:$C$4127, 3, FALSE))</f>
        <v/>
      </c>
      <c r="AJ841" s="143"/>
      <c r="AK841" s="244">
        <f t="shared" si="296"/>
        <v>0</v>
      </c>
      <c r="AL841" s="232"/>
      <c r="AM841" s="242">
        <f t="shared" si="297"/>
        <v>0</v>
      </c>
      <c r="AN841" s="228">
        <f>15</f>
        <v>15</v>
      </c>
      <c r="AO841" s="228">
        <v>0.75</v>
      </c>
      <c r="AP841" s="242" t="str">
        <f t="shared" si="298"/>
        <v>-</v>
      </c>
      <c r="AQ841" s="242" t="str">
        <f t="shared" si="299"/>
        <v>-</v>
      </c>
      <c r="AR841" s="245" t="str" cm="1">
        <f t="array" ref="AR841">IF($AM$20="A",
IFERROR(INDEX($BZ$33:$CC$35, $BQ841,), "-"),
IFERROR(INDEX(($BZ$26:$CC$28,$BZ$29:$CC$31), $BQ841, , $BR841), "-"))</f>
        <v>-</v>
      </c>
      <c r="AS841" s="245"/>
      <c r="AT841" s="245"/>
      <c r="AU841" s="245"/>
      <c r="AV841" s="246" t="str" cm="1">
        <f t="array" ref="AV841">IF($AM$20="A",
IFERROR(INDEX($CE$33:$CE$35, $BQ841), "-"),
IFERROR(INDEX(($CE$26:$CE$28, $CE$29:$CE$31), $BQ841, , $BR841), "-"))</f>
        <v>-</v>
      </c>
      <c r="AW841" s="242" t="str">
        <f t="shared" si="300"/>
        <v>-</v>
      </c>
      <c r="AX841" s="242" t="str">
        <f t="shared" si="284"/>
        <v>-</v>
      </c>
      <c r="AY841" s="242" t="str">
        <f t="shared" si="284"/>
        <v>-</v>
      </c>
      <c r="AZ841" s="242" t="str">
        <f t="shared" si="284"/>
        <v>-</v>
      </c>
      <c r="BA841" s="242" t="str">
        <f t="shared" si="301"/>
        <v>-</v>
      </c>
      <c r="BB841" s="242" t="str">
        <f t="shared" si="285"/>
        <v>-</v>
      </c>
      <c r="BC841" s="242" t="str">
        <f t="shared" si="285"/>
        <v>-</v>
      </c>
      <c r="BD841" s="242" t="str">
        <f t="shared" si="285"/>
        <v>-</v>
      </c>
      <c r="BE841" s="242" t="str">
        <f t="shared" si="302"/>
        <v>-</v>
      </c>
      <c r="BF841" s="242" t="str">
        <f t="shared" si="286"/>
        <v>-</v>
      </c>
      <c r="BG841" s="242" t="str">
        <f t="shared" si="286"/>
        <v>-</v>
      </c>
      <c r="BH841" s="242" t="str">
        <f t="shared" si="286"/>
        <v>-</v>
      </c>
      <c r="BI841" s="242" t="str">
        <f t="shared" si="303"/>
        <v>-</v>
      </c>
      <c r="BJ841" s="242" t="str">
        <f t="shared" si="287"/>
        <v>-</v>
      </c>
      <c r="BK841" s="242" t="str">
        <f t="shared" si="287"/>
        <v>-</v>
      </c>
      <c r="BL841" s="242" t="str">
        <f t="shared" si="287"/>
        <v>-</v>
      </c>
      <c r="BM841" s="245" t="str" cm="1">
        <f t="array" ref="BM841">IFERROR(INDEX($CD$38:$CD$41, $BT841), "-")</f>
        <v>-</v>
      </c>
      <c r="BN841" s="242" t="str" cm="1">
        <f t="array" ref="BN841">IFERROR(INDEX($CD$38:$CD$41, $BS841), "-")</f>
        <v>-</v>
      </c>
      <c r="BO841" s="242">
        <f t="shared" si="304"/>
        <v>0</v>
      </c>
      <c r="BP841" s="242">
        <f t="shared" si="305"/>
        <v>0</v>
      </c>
      <c r="BQ841" s="247" t="str">
        <f t="shared" si="288"/>
        <v>-</v>
      </c>
      <c r="BR841" s="247" t="str">
        <f t="shared" si="289"/>
        <v>-</v>
      </c>
      <c r="BS841" s="247" t="str">
        <f t="shared" si="290"/>
        <v>-</v>
      </c>
      <c r="BT841" s="247" t="str">
        <f t="shared" si="291"/>
        <v>-</v>
      </c>
      <c r="BU841" s="247">
        <f t="shared" si="306"/>
        <v>0</v>
      </c>
      <c r="BV841" s="247" t="str">
        <f t="shared" si="307"/>
        <v>-</v>
      </c>
      <c r="BW841" s="232"/>
      <c r="CF841" s="232"/>
    </row>
    <row r="842" spans="1:84" ht="12.75" customHeight="1" x14ac:dyDescent="0.2">
      <c r="A842" s="240"/>
      <c r="B842" s="228">
        <v>819</v>
      </c>
      <c r="C842" s="137"/>
      <c r="D842" s="65"/>
      <c r="E842" s="241" t="str">
        <f>IF(ISBLANK(D842), "", VLOOKUP(D842, Z!$A$2:$C$4127, 3, FALSE))</f>
        <v/>
      </c>
      <c r="F842" s="138"/>
      <c r="G842" s="120"/>
      <c r="H842" s="120"/>
      <c r="I842" s="120"/>
      <c r="J842" s="120"/>
      <c r="K842" s="139"/>
      <c r="L842" s="168"/>
      <c r="M842" s="139"/>
      <c r="N842" s="139"/>
      <c r="O842" s="242">
        <f t="shared" si="283"/>
        <v>0</v>
      </c>
      <c r="P842" s="139"/>
      <c r="Q842" s="242">
        <f t="shared" si="292"/>
        <v>0</v>
      </c>
      <c r="R842" s="242" t="str">
        <f t="shared" si="293"/>
        <v>-</v>
      </c>
      <c r="S842" s="140"/>
      <c r="T842" s="141"/>
      <c r="U842" s="120"/>
      <c r="V842" s="139"/>
      <c r="W842" s="166"/>
      <c r="X842" s="243">
        <f t="shared" si="294"/>
        <v>0</v>
      </c>
      <c r="Y842" s="140"/>
      <c r="Z842" s="141"/>
      <c r="AA842" s="139"/>
      <c r="AB842" s="120"/>
      <c r="AC842" s="139"/>
      <c r="AD842" s="166"/>
      <c r="AE842" s="243">
        <f t="shared" si="295"/>
        <v>0</v>
      </c>
      <c r="AF842" s="142"/>
      <c r="AG842" s="137"/>
      <c r="AH842" s="65"/>
      <c r="AI842" s="241" t="str">
        <f>IF(ISBLANK(AH842), "", VLOOKUP(AH842, Z!$A$2:$C$4127, 3, FALSE))</f>
        <v/>
      </c>
      <c r="AJ842" s="143"/>
      <c r="AK842" s="244">
        <f t="shared" si="296"/>
        <v>0</v>
      </c>
      <c r="AL842" s="232"/>
      <c r="AM842" s="242">
        <f t="shared" si="297"/>
        <v>0</v>
      </c>
      <c r="AN842" s="228">
        <f>15</f>
        <v>15</v>
      </c>
      <c r="AO842" s="228">
        <v>0.75</v>
      </c>
      <c r="AP842" s="242" t="str">
        <f t="shared" si="298"/>
        <v>-</v>
      </c>
      <c r="AQ842" s="242" t="str">
        <f t="shared" si="299"/>
        <v>-</v>
      </c>
      <c r="AR842" s="245" t="str" cm="1">
        <f t="array" ref="AR842">IF($AM$20="A",
IFERROR(INDEX($BZ$33:$CC$35, $BQ842,), "-"),
IFERROR(INDEX(($BZ$26:$CC$28,$BZ$29:$CC$31), $BQ842, , $BR842), "-"))</f>
        <v>-</v>
      </c>
      <c r="AS842" s="245"/>
      <c r="AT842" s="245"/>
      <c r="AU842" s="245"/>
      <c r="AV842" s="246" t="str" cm="1">
        <f t="array" ref="AV842">IF($AM$20="A",
IFERROR(INDEX($CE$33:$CE$35, $BQ842), "-"),
IFERROR(INDEX(($CE$26:$CE$28, $CE$29:$CE$31), $BQ842, , $BR842), "-"))</f>
        <v>-</v>
      </c>
      <c r="AW842" s="242" t="str">
        <f t="shared" si="300"/>
        <v>-</v>
      </c>
      <c r="AX842" s="242" t="str">
        <f t="shared" si="284"/>
        <v>-</v>
      </c>
      <c r="AY842" s="242" t="str">
        <f t="shared" si="284"/>
        <v>-</v>
      </c>
      <c r="AZ842" s="242" t="str">
        <f t="shared" si="284"/>
        <v>-</v>
      </c>
      <c r="BA842" s="242" t="str">
        <f t="shared" si="301"/>
        <v>-</v>
      </c>
      <c r="BB842" s="242" t="str">
        <f t="shared" si="285"/>
        <v>-</v>
      </c>
      <c r="BC842" s="242" t="str">
        <f t="shared" si="285"/>
        <v>-</v>
      </c>
      <c r="BD842" s="242" t="str">
        <f t="shared" si="285"/>
        <v>-</v>
      </c>
      <c r="BE842" s="242" t="str">
        <f t="shared" si="302"/>
        <v>-</v>
      </c>
      <c r="BF842" s="242" t="str">
        <f t="shared" si="286"/>
        <v>-</v>
      </c>
      <c r="BG842" s="242" t="str">
        <f t="shared" si="286"/>
        <v>-</v>
      </c>
      <c r="BH842" s="242" t="str">
        <f t="shared" si="286"/>
        <v>-</v>
      </c>
      <c r="BI842" s="242" t="str">
        <f t="shared" si="303"/>
        <v>-</v>
      </c>
      <c r="BJ842" s="242" t="str">
        <f t="shared" si="287"/>
        <v>-</v>
      </c>
      <c r="BK842" s="242" t="str">
        <f t="shared" si="287"/>
        <v>-</v>
      </c>
      <c r="BL842" s="242" t="str">
        <f t="shared" si="287"/>
        <v>-</v>
      </c>
      <c r="BM842" s="245" t="str" cm="1">
        <f t="array" ref="BM842">IFERROR(INDEX($CD$38:$CD$41, $BT842), "-")</f>
        <v>-</v>
      </c>
      <c r="BN842" s="242" t="str" cm="1">
        <f t="array" ref="BN842">IFERROR(INDEX($CD$38:$CD$41, $BS842), "-")</f>
        <v>-</v>
      </c>
      <c r="BO842" s="242">
        <f t="shared" si="304"/>
        <v>0</v>
      </c>
      <c r="BP842" s="242">
        <f t="shared" si="305"/>
        <v>0</v>
      </c>
      <c r="BQ842" s="247" t="str">
        <f t="shared" si="288"/>
        <v>-</v>
      </c>
      <c r="BR842" s="247" t="str">
        <f t="shared" si="289"/>
        <v>-</v>
      </c>
      <c r="BS842" s="247" t="str">
        <f t="shared" si="290"/>
        <v>-</v>
      </c>
      <c r="BT842" s="247" t="str">
        <f t="shared" si="291"/>
        <v>-</v>
      </c>
      <c r="BU842" s="247">
        <f t="shared" si="306"/>
        <v>0</v>
      </c>
      <c r="BV842" s="247" t="str">
        <f t="shared" si="307"/>
        <v>-</v>
      </c>
      <c r="BW842" s="232"/>
      <c r="CF842" s="232"/>
    </row>
    <row r="843" spans="1:84" ht="12.75" customHeight="1" x14ac:dyDescent="0.2">
      <c r="A843" s="240"/>
      <c r="B843" s="228">
        <v>820</v>
      </c>
      <c r="C843" s="137"/>
      <c r="D843" s="65"/>
      <c r="E843" s="241" t="str">
        <f>IF(ISBLANK(D843), "", VLOOKUP(D843, Z!$A$2:$C$4127, 3, FALSE))</f>
        <v/>
      </c>
      <c r="F843" s="138"/>
      <c r="G843" s="120"/>
      <c r="H843" s="120"/>
      <c r="I843" s="120"/>
      <c r="J843" s="120"/>
      <c r="K843" s="139"/>
      <c r="L843" s="168"/>
      <c r="M843" s="139"/>
      <c r="N843" s="139"/>
      <c r="O843" s="242">
        <f t="shared" si="283"/>
        <v>0</v>
      </c>
      <c r="P843" s="139"/>
      <c r="Q843" s="242">
        <f t="shared" si="292"/>
        <v>0</v>
      </c>
      <c r="R843" s="242" t="str">
        <f t="shared" si="293"/>
        <v>-</v>
      </c>
      <c r="S843" s="140"/>
      <c r="T843" s="141"/>
      <c r="U843" s="120"/>
      <c r="V843" s="139"/>
      <c r="W843" s="166"/>
      <c r="X843" s="243">
        <f t="shared" si="294"/>
        <v>0</v>
      </c>
      <c r="Y843" s="140"/>
      <c r="Z843" s="141"/>
      <c r="AA843" s="139"/>
      <c r="AB843" s="120"/>
      <c r="AC843" s="139"/>
      <c r="AD843" s="166"/>
      <c r="AE843" s="243">
        <f t="shared" si="295"/>
        <v>0</v>
      </c>
      <c r="AF843" s="142"/>
      <c r="AG843" s="137"/>
      <c r="AH843" s="65"/>
      <c r="AI843" s="241" t="str">
        <f>IF(ISBLANK(AH843), "", VLOOKUP(AH843, Z!$A$2:$C$4127, 3, FALSE))</f>
        <v/>
      </c>
      <c r="AJ843" s="143"/>
      <c r="AK843" s="244">
        <f t="shared" si="296"/>
        <v>0</v>
      </c>
      <c r="AL843" s="232"/>
      <c r="AM843" s="242">
        <f t="shared" si="297"/>
        <v>0</v>
      </c>
      <c r="AN843" s="228">
        <f>15</f>
        <v>15</v>
      </c>
      <c r="AO843" s="228">
        <v>0.75</v>
      </c>
      <c r="AP843" s="242" t="str">
        <f t="shared" si="298"/>
        <v>-</v>
      </c>
      <c r="AQ843" s="242" t="str">
        <f t="shared" si="299"/>
        <v>-</v>
      </c>
      <c r="AR843" s="245" t="str" cm="1">
        <f t="array" ref="AR843">IF($AM$20="A",
IFERROR(INDEX($BZ$33:$CC$35, $BQ843,), "-"),
IFERROR(INDEX(($BZ$26:$CC$28,$BZ$29:$CC$31), $BQ843, , $BR843), "-"))</f>
        <v>-</v>
      </c>
      <c r="AS843" s="245"/>
      <c r="AT843" s="245"/>
      <c r="AU843" s="245"/>
      <c r="AV843" s="246" t="str" cm="1">
        <f t="array" ref="AV843">IF($AM$20="A",
IFERROR(INDEX($CE$33:$CE$35, $BQ843), "-"),
IFERROR(INDEX(($CE$26:$CE$28, $CE$29:$CE$31), $BQ843, , $BR843), "-"))</f>
        <v>-</v>
      </c>
      <c r="AW843" s="242" t="str">
        <f t="shared" si="300"/>
        <v>-</v>
      </c>
      <c r="AX843" s="242" t="str">
        <f t="shared" si="284"/>
        <v>-</v>
      </c>
      <c r="AY843" s="242" t="str">
        <f t="shared" si="284"/>
        <v>-</v>
      </c>
      <c r="AZ843" s="242" t="str">
        <f t="shared" si="284"/>
        <v>-</v>
      </c>
      <c r="BA843" s="242" t="str">
        <f t="shared" si="301"/>
        <v>-</v>
      </c>
      <c r="BB843" s="242" t="str">
        <f t="shared" si="285"/>
        <v>-</v>
      </c>
      <c r="BC843" s="242" t="str">
        <f t="shared" si="285"/>
        <v>-</v>
      </c>
      <c r="BD843" s="242" t="str">
        <f t="shared" si="285"/>
        <v>-</v>
      </c>
      <c r="BE843" s="242" t="str">
        <f t="shared" si="302"/>
        <v>-</v>
      </c>
      <c r="BF843" s="242" t="str">
        <f t="shared" si="286"/>
        <v>-</v>
      </c>
      <c r="BG843" s="242" t="str">
        <f t="shared" si="286"/>
        <v>-</v>
      </c>
      <c r="BH843" s="242" t="str">
        <f t="shared" si="286"/>
        <v>-</v>
      </c>
      <c r="BI843" s="242" t="str">
        <f t="shared" si="303"/>
        <v>-</v>
      </c>
      <c r="BJ843" s="242" t="str">
        <f t="shared" si="287"/>
        <v>-</v>
      </c>
      <c r="BK843" s="242" t="str">
        <f t="shared" si="287"/>
        <v>-</v>
      </c>
      <c r="BL843" s="242" t="str">
        <f t="shared" si="287"/>
        <v>-</v>
      </c>
      <c r="BM843" s="245" t="str" cm="1">
        <f t="array" ref="BM843">IFERROR(INDEX($CD$38:$CD$41, $BT843), "-")</f>
        <v>-</v>
      </c>
      <c r="BN843" s="242" t="str" cm="1">
        <f t="array" ref="BN843">IFERROR(INDEX($CD$38:$CD$41, $BS843), "-")</f>
        <v>-</v>
      </c>
      <c r="BO843" s="242">
        <f t="shared" si="304"/>
        <v>0</v>
      </c>
      <c r="BP843" s="242">
        <f t="shared" si="305"/>
        <v>0</v>
      </c>
      <c r="BQ843" s="247" t="str">
        <f t="shared" si="288"/>
        <v>-</v>
      </c>
      <c r="BR843" s="247" t="str">
        <f t="shared" si="289"/>
        <v>-</v>
      </c>
      <c r="BS843" s="247" t="str">
        <f t="shared" si="290"/>
        <v>-</v>
      </c>
      <c r="BT843" s="247" t="str">
        <f t="shared" si="291"/>
        <v>-</v>
      </c>
      <c r="BU843" s="247">
        <f t="shared" si="306"/>
        <v>0</v>
      </c>
      <c r="BV843" s="247" t="str">
        <f t="shared" si="307"/>
        <v>-</v>
      </c>
      <c r="BW843" s="232"/>
      <c r="CF843" s="232"/>
    </row>
    <row r="844" spans="1:84" ht="12.75" customHeight="1" x14ac:dyDescent="0.2">
      <c r="A844" s="240"/>
      <c r="B844" s="228">
        <v>821</v>
      </c>
      <c r="C844" s="137"/>
      <c r="D844" s="65"/>
      <c r="E844" s="241" t="str">
        <f>IF(ISBLANK(D844), "", VLOOKUP(D844, Z!$A$2:$C$4127, 3, FALSE))</f>
        <v/>
      </c>
      <c r="F844" s="138"/>
      <c r="G844" s="120"/>
      <c r="H844" s="120"/>
      <c r="I844" s="120"/>
      <c r="J844" s="120"/>
      <c r="K844" s="139"/>
      <c r="L844" s="168"/>
      <c r="M844" s="139"/>
      <c r="N844" s="139"/>
      <c r="O844" s="242">
        <f t="shared" si="283"/>
        <v>0</v>
      </c>
      <c r="P844" s="139"/>
      <c r="Q844" s="242">
        <f t="shared" si="292"/>
        <v>0</v>
      </c>
      <c r="R844" s="242" t="str">
        <f t="shared" si="293"/>
        <v>-</v>
      </c>
      <c r="S844" s="140"/>
      <c r="T844" s="141"/>
      <c r="U844" s="120"/>
      <c r="V844" s="139"/>
      <c r="W844" s="166"/>
      <c r="X844" s="243">
        <f t="shared" si="294"/>
        <v>0</v>
      </c>
      <c r="Y844" s="140"/>
      <c r="Z844" s="141"/>
      <c r="AA844" s="139"/>
      <c r="AB844" s="120"/>
      <c r="AC844" s="139"/>
      <c r="AD844" s="166"/>
      <c r="AE844" s="243">
        <f t="shared" si="295"/>
        <v>0</v>
      </c>
      <c r="AF844" s="142"/>
      <c r="AG844" s="137"/>
      <c r="AH844" s="65"/>
      <c r="AI844" s="241" t="str">
        <f>IF(ISBLANK(AH844), "", VLOOKUP(AH844, Z!$A$2:$C$4127, 3, FALSE))</f>
        <v/>
      </c>
      <c r="AJ844" s="143"/>
      <c r="AK844" s="244">
        <f t="shared" si="296"/>
        <v>0</v>
      </c>
      <c r="AL844" s="232"/>
      <c r="AM844" s="242">
        <f t="shared" si="297"/>
        <v>0</v>
      </c>
      <c r="AN844" s="228">
        <f>15</f>
        <v>15</v>
      </c>
      <c r="AO844" s="228">
        <v>0.75</v>
      </c>
      <c r="AP844" s="242" t="str">
        <f t="shared" si="298"/>
        <v>-</v>
      </c>
      <c r="AQ844" s="242" t="str">
        <f t="shared" si="299"/>
        <v>-</v>
      </c>
      <c r="AR844" s="245" t="str" cm="1">
        <f t="array" ref="AR844">IF($AM$20="A",
IFERROR(INDEX($BZ$33:$CC$35, $BQ844,), "-"),
IFERROR(INDEX(($BZ$26:$CC$28,$BZ$29:$CC$31), $BQ844, , $BR844), "-"))</f>
        <v>-</v>
      </c>
      <c r="AS844" s="245"/>
      <c r="AT844" s="245"/>
      <c r="AU844" s="245"/>
      <c r="AV844" s="246" t="str" cm="1">
        <f t="array" ref="AV844">IF($AM$20="A",
IFERROR(INDEX($CE$33:$CE$35, $BQ844), "-"),
IFERROR(INDEX(($CE$26:$CE$28, $CE$29:$CE$31), $BQ844, , $BR844), "-"))</f>
        <v>-</v>
      </c>
      <c r="AW844" s="242" t="str">
        <f t="shared" si="300"/>
        <v>-</v>
      </c>
      <c r="AX844" s="242" t="str">
        <f t="shared" si="284"/>
        <v>-</v>
      </c>
      <c r="AY844" s="242" t="str">
        <f t="shared" si="284"/>
        <v>-</v>
      </c>
      <c r="AZ844" s="242" t="str">
        <f t="shared" si="284"/>
        <v>-</v>
      </c>
      <c r="BA844" s="242" t="str">
        <f t="shared" si="301"/>
        <v>-</v>
      </c>
      <c r="BB844" s="242" t="str">
        <f t="shared" si="285"/>
        <v>-</v>
      </c>
      <c r="BC844" s="242" t="str">
        <f t="shared" si="285"/>
        <v>-</v>
      </c>
      <c r="BD844" s="242" t="str">
        <f t="shared" si="285"/>
        <v>-</v>
      </c>
      <c r="BE844" s="242" t="str">
        <f t="shared" si="302"/>
        <v>-</v>
      </c>
      <c r="BF844" s="242" t="str">
        <f t="shared" si="286"/>
        <v>-</v>
      </c>
      <c r="BG844" s="242" t="str">
        <f t="shared" si="286"/>
        <v>-</v>
      </c>
      <c r="BH844" s="242" t="str">
        <f t="shared" si="286"/>
        <v>-</v>
      </c>
      <c r="BI844" s="242" t="str">
        <f t="shared" si="303"/>
        <v>-</v>
      </c>
      <c r="BJ844" s="242" t="str">
        <f t="shared" si="287"/>
        <v>-</v>
      </c>
      <c r="BK844" s="242" t="str">
        <f t="shared" si="287"/>
        <v>-</v>
      </c>
      <c r="BL844" s="242" t="str">
        <f t="shared" si="287"/>
        <v>-</v>
      </c>
      <c r="BM844" s="245" t="str" cm="1">
        <f t="array" ref="BM844">IFERROR(INDEX($CD$38:$CD$41, $BT844), "-")</f>
        <v>-</v>
      </c>
      <c r="BN844" s="242" t="str" cm="1">
        <f t="array" ref="BN844">IFERROR(INDEX($CD$38:$CD$41, $BS844), "-")</f>
        <v>-</v>
      </c>
      <c r="BO844" s="242">
        <f t="shared" si="304"/>
        <v>0</v>
      </c>
      <c r="BP844" s="242">
        <f t="shared" si="305"/>
        <v>0</v>
      </c>
      <c r="BQ844" s="247" t="str">
        <f t="shared" si="288"/>
        <v>-</v>
      </c>
      <c r="BR844" s="247" t="str">
        <f t="shared" si="289"/>
        <v>-</v>
      </c>
      <c r="BS844" s="247" t="str">
        <f t="shared" si="290"/>
        <v>-</v>
      </c>
      <c r="BT844" s="247" t="str">
        <f t="shared" si="291"/>
        <v>-</v>
      </c>
      <c r="BU844" s="247">
        <f t="shared" si="306"/>
        <v>0</v>
      </c>
      <c r="BV844" s="247" t="str">
        <f t="shared" si="307"/>
        <v>-</v>
      </c>
      <c r="BW844" s="232"/>
      <c r="CF844" s="232"/>
    </row>
    <row r="845" spans="1:84" ht="12.75" customHeight="1" x14ac:dyDescent="0.2">
      <c r="A845" s="240"/>
      <c r="B845" s="228">
        <v>822</v>
      </c>
      <c r="C845" s="137"/>
      <c r="D845" s="65"/>
      <c r="E845" s="241" t="str">
        <f>IF(ISBLANK(D845), "", VLOOKUP(D845, Z!$A$2:$C$4127, 3, FALSE))</f>
        <v/>
      </c>
      <c r="F845" s="138"/>
      <c r="G845" s="120"/>
      <c r="H845" s="120"/>
      <c r="I845" s="120"/>
      <c r="J845" s="120"/>
      <c r="K845" s="139"/>
      <c r="L845" s="168"/>
      <c r="M845" s="139"/>
      <c r="N845" s="139"/>
      <c r="O845" s="242">
        <f t="shared" si="283"/>
        <v>0</v>
      </c>
      <c r="P845" s="139"/>
      <c r="Q845" s="242">
        <f t="shared" si="292"/>
        <v>0</v>
      </c>
      <c r="R845" s="242" t="str">
        <f t="shared" si="293"/>
        <v>-</v>
      </c>
      <c r="S845" s="140"/>
      <c r="T845" s="141"/>
      <c r="U845" s="120"/>
      <c r="V845" s="139"/>
      <c r="W845" s="166"/>
      <c r="X845" s="243">
        <f t="shared" si="294"/>
        <v>0</v>
      </c>
      <c r="Y845" s="140"/>
      <c r="Z845" s="141"/>
      <c r="AA845" s="139"/>
      <c r="AB845" s="120"/>
      <c r="AC845" s="139"/>
      <c r="AD845" s="166"/>
      <c r="AE845" s="243">
        <f t="shared" si="295"/>
        <v>0</v>
      </c>
      <c r="AF845" s="142"/>
      <c r="AG845" s="137"/>
      <c r="AH845" s="65"/>
      <c r="AI845" s="241" t="str">
        <f>IF(ISBLANK(AH845), "", VLOOKUP(AH845, Z!$A$2:$C$4127, 3, FALSE))</f>
        <v/>
      </c>
      <c r="AJ845" s="143"/>
      <c r="AK845" s="244">
        <f t="shared" si="296"/>
        <v>0</v>
      </c>
      <c r="AL845" s="232"/>
      <c r="AM845" s="242">
        <f t="shared" si="297"/>
        <v>0</v>
      </c>
      <c r="AN845" s="228">
        <f>15</f>
        <v>15</v>
      </c>
      <c r="AO845" s="228">
        <v>0.75</v>
      </c>
      <c r="AP845" s="242" t="str">
        <f t="shared" si="298"/>
        <v>-</v>
      </c>
      <c r="AQ845" s="242" t="str">
        <f t="shared" si="299"/>
        <v>-</v>
      </c>
      <c r="AR845" s="245" t="str" cm="1">
        <f t="array" ref="AR845">IF($AM$20="A",
IFERROR(INDEX($BZ$33:$CC$35, $BQ845,), "-"),
IFERROR(INDEX(($BZ$26:$CC$28,$BZ$29:$CC$31), $BQ845, , $BR845), "-"))</f>
        <v>-</v>
      </c>
      <c r="AS845" s="245"/>
      <c r="AT845" s="245"/>
      <c r="AU845" s="245"/>
      <c r="AV845" s="246" t="str" cm="1">
        <f t="array" ref="AV845">IF($AM$20="A",
IFERROR(INDEX($CE$33:$CE$35, $BQ845), "-"),
IFERROR(INDEX(($CE$26:$CE$28, $CE$29:$CE$31), $BQ845, , $BR845), "-"))</f>
        <v>-</v>
      </c>
      <c r="AW845" s="242" t="str">
        <f t="shared" si="300"/>
        <v>-</v>
      </c>
      <c r="AX845" s="242" t="str">
        <f t="shared" si="284"/>
        <v>-</v>
      </c>
      <c r="AY845" s="242" t="str">
        <f t="shared" si="284"/>
        <v>-</v>
      </c>
      <c r="AZ845" s="242" t="str">
        <f t="shared" si="284"/>
        <v>-</v>
      </c>
      <c r="BA845" s="242" t="str">
        <f t="shared" si="301"/>
        <v>-</v>
      </c>
      <c r="BB845" s="242" t="str">
        <f t="shared" si="285"/>
        <v>-</v>
      </c>
      <c r="BC845" s="242" t="str">
        <f t="shared" si="285"/>
        <v>-</v>
      </c>
      <c r="BD845" s="242" t="str">
        <f t="shared" si="285"/>
        <v>-</v>
      </c>
      <c r="BE845" s="242" t="str">
        <f t="shared" si="302"/>
        <v>-</v>
      </c>
      <c r="BF845" s="242" t="str">
        <f t="shared" si="286"/>
        <v>-</v>
      </c>
      <c r="BG845" s="242" t="str">
        <f t="shared" si="286"/>
        <v>-</v>
      </c>
      <c r="BH845" s="242" t="str">
        <f t="shared" si="286"/>
        <v>-</v>
      </c>
      <c r="BI845" s="242" t="str">
        <f t="shared" si="303"/>
        <v>-</v>
      </c>
      <c r="BJ845" s="242" t="str">
        <f t="shared" si="287"/>
        <v>-</v>
      </c>
      <c r="BK845" s="242" t="str">
        <f t="shared" si="287"/>
        <v>-</v>
      </c>
      <c r="BL845" s="242" t="str">
        <f t="shared" si="287"/>
        <v>-</v>
      </c>
      <c r="BM845" s="245" t="str" cm="1">
        <f t="array" ref="BM845">IFERROR(INDEX($CD$38:$CD$41, $BT845), "-")</f>
        <v>-</v>
      </c>
      <c r="BN845" s="242" t="str" cm="1">
        <f t="array" ref="BN845">IFERROR(INDEX($CD$38:$CD$41, $BS845), "-")</f>
        <v>-</v>
      </c>
      <c r="BO845" s="242">
        <f t="shared" si="304"/>
        <v>0</v>
      </c>
      <c r="BP845" s="242">
        <f t="shared" si="305"/>
        <v>0</v>
      </c>
      <c r="BQ845" s="247" t="str">
        <f t="shared" si="288"/>
        <v>-</v>
      </c>
      <c r="BR845" s="247" t="str">
        <f t="shared" si="289"/>
        <v>-</v>
      </c>
      <c r="BS845" s="247" t="str">
        <f t="shared" si="290"/>
        <v>-</v>
      </c>
      <c r="BT845" s="247" t="str">
        <f t="shared" si="291"/>
        <v>-</v>
      </c>
      <c r="BU845" s="247">
        <f t="shared" si="306"/>
        <v>0</v>
      </c>
      <c r="BV845" s="247" t="str">
        <f t="shared" si="307"/>
        <v>-</v>
      </c>
      <c r="BW845" s="232"/>
      <c r="CF845" s="232"/>
    </row>
    <row r="846" spans="1:84" ht="12.75" customHeight="1" x14ac:dyDescent="0.2">
      <c r="A846" s="240"/>
      <c r="B846" s="228">
        <v>823</v>
      </c>
      <c r="C846" s="137"/>
      <c r="D846" s="65"/>
      <c r="E846" s="241" t="str">
        <f>IF(ISBLANK(D846), "", VLOOKUP(D846, Z!$A$2:$C$4127, 3, FALSE))</f>
        <v/>
      </c>
      <c r="F846" s="138"/>
      <c r="G846" s="120"/>
      <c r="H846" s="120"/>
      <c r="I846" s="120"/>
      <c r="J846" s="120"/>
      <c r="K846" s="139"/>
      <c r="L846" s="168"/>
      <c r="M846" s="139"/>
      <c r="N846" s="139"/>
      <c r="O846" s="242">
        <f t="shared" si="283"/>
        <v>0</v>
      </c>
      <c r="P846" s="139"/>
      <c r="Q846" s="242">
        <f t="shared" si="292"/>
        <v>0</v>
      </c>
      <c r="R846" s="242" t="str">
        <f t="shared" si="293"/>
        <v>-</v>
      </c>
      <c r="S846" s="140"/>
      <c r="T846" s="141"/>
      <c r="U846" s="120"/>
      <c r="V846" s="139"/>
      <c r="W846" s="166"/>
      <c r="X846" s="243">
        <f t="shared" si="294"/>
        <v>0</v>
      </c>
      <c r="Y846" s="140"/>
      <c r="Z846" s="141"/>
      <c r="AA846" s="139"/>
      <c r="AB846" s="120"/>
      <c r="AC846" s="139"/>
      <c r="AD846" s="166"/>
      <c r="AE846" s="243">
        <f t="shared" si="295"/>
        <v>0</v>
      </c>
      <c r="AF846" s="142"/>
      <c r="AG846" s="137"/>
      <c r="AH846" s="65"/>
      <c r="AI846" s="241" t="str">
        <f>IF(ISBLANK(AH846), "", VLOOKUP(AH846, Z!$A$2:$C$4127, 3, FALSE))</f>
        <v/>
      </c>
      <c r="AJ846" s="143"/>
      <c r="AK846" s="244">
        <f t="shared" si="296"/>
        <v>0</v>
      </c>
      <c r="AL846" s="232"/>
      <c r="AM846" s="242">
        <f t="shared" si="297"/>
        <v>0</v>
      </c>
      <c r="AN846" s="228">
        <f>15</f>
        <v>15</v>
      </c>
      <c r="AO846" s="228">
        <v>0.75</v>
      </c>
      <c r="AP846" s="242" t="str">
        <f t="shared" si="298"/>
        <v>-</v>
      </c>
      <c r="AQ846" s="242" t="str">
        <f t="shared" si="299"/>
        <v>-</v>
      </c>
      <c r="AR846" s="245" t="str" cm="1">
        <f t="array" ref="AR846">IF($AM$20="A",
IFERROR(INDEX($BZ$33:$CC$35, $BQ846,), "-"),
IFERROR(INDEX(($BZ$26:$CC$28,$BZ$29:$CC$31), $BQ846, , $BR846), "-"))</f>
        <v>-</v>
      </c>
      <c r="AS846" s="245"/>
      <c r="AT846" s="245"/>
      <c r="AU846" s="245"/>
      <c r="AV846" s="246" t="str" cm="1">
        <f t="array" ref="AV846">IF($AM$20="A",
IFERROR(INDEX($CE$33:$CE$35, $BQ846), "-"),
IFERROR(INDEX(($CE$26:$CE$28, $CE$29:$CE$31), $BQ846, , $BR846), "-"))</f>
        <v>-</v>
      </c>
      <c r="AW846" s="242" t="str">
        <f t="shared" si="300"/>
        <v>-</v>
      </c>
      <c r="AX846" s="242" t="str">
        <f t="shared" si="284"/>
        <v>-</v>
      </c>
      <c r="AY846" s="242" t="str">
        <f t="shared" si="284"/>
        <v>-</v>
      </c>
      <c r="AZ846" s="242" t="str">
        <f t="shared" si="284"/>
        <v>-</v>
      </c>
      <c r="BA846" s="242" t="str">
        <f t="shared" si="301"/>
        <v>-</v>
      </c>
      <c r="BB846" s="242" t="str">
        <f t="shared" si="285"/>
        <v>-</v>
      </c>
      <c r="BC846" s="242" t="str">
        <f t="shared" si="285"/>
        <v>-</v>
      </c>
      <c r="BD846" s="242" t="str">
        <f t="shared" si="285"/>
        <v>-</v>
      </c>
      <c r="BE846" s="242" t="str">
        <f t="shared" si="302"/>
        <v>-</v>
      </c>
      <c r="BF846" s="242" t="str">
        <f t="shared" si="286"/>
        <v>-</v>
      </c>
      <c r="BG846" s="242" t="str">
        <f t="shared" si="286"/>
        <v>-</v>
      </c>
      <c r="BH846" s="242" t="str">
        <f t="shared" si="286"/>
        <v>-</v>
      </c>
      <c r="BI846" s="242" t="str">
        <f t="shared" si="303"/>
        <v>-</v>
      </c>
      <c r="BJ846" s="242" t="str">
        <f t="shared" si="287"/>
        <v>-</v>
      </c>
      <c r="BK846" s="242" t="str">
        <f t="shared" si="287"/>
        <v>-</v>
      </c>
      <c r="BL846" s="242" t="str">
        <f t="shared" si="287"/>
        <v>-</v>
      </c>
      <c r="BM846" s="245" t="str" cm="1">
        <f t="array" ref="BM846">IFERROR(INDEX($CD$38:$CD$41, $BT846), "-")</f>
        <v>-</v>
      </c>
      <c r="BN846" s="242" t="str" cm="1">
        <f t="array" ref="BN846">IFERROR(INDEX($CD$38:$CD$41, $BS846), "-")</f>
        <v>-</v>
      </c>
      <c r="BO846" s="242">
        <f t="shared" si="304"/>
        <v>0</v>
      </c>
      <c r="BP846" s="242">
        <f t="shared" si="305"/>
        <v>0</v>
      </c>
      <c r="BQ846" s="247" t="str">
        <f t="shared" si="288"/>
        <v>-</v>
      </c>
      <c r="BR846" s="247" t="str">
        <f t="shared" si="289"/>
        <v>-</v>
      </c>
      <c r="BS846" s="247" t="str">
        <f t="shared" si="290"/>
        <v>-</v>
      </c>
      <c r="BT846" s="247" t="str">
        <f t="shared" si="291"/>
        <v>-</v>
      </c>
      <c r="BU846" s="247">
        <f t="shared" si="306"/>
        <v>0</v>
      </c>
      <c r="BV846" s="247" t="str">
        <f t="shared" si="307"/>
        <v>-</v>
      </c>
      <c r="BW846" s="232"/>
      <c r="CF846" s="232"/>
    </row>
    <row r="847" spans="1:84" ht="12.75" customHeight="1" x14ac:dyDescent="0.2">
      <c r="A847" s="240"/>
      <c r="B847" s="228">
        <v>824</v>
      </c>
      <c r="C847" s="137"/>
      <c r="D847" s="65"/>
      <c r="E847" s="241" t="str">
        <f>IF(ISBLANK(D847), "", VLOOKUP(D847, Z!$A$2:$C$4127, 3, FALSE))</f>
        <v/>
      </c>
      <c r="F847" s="138"/>
      <c r="G847" s="120"/>
      <c r="H847" s="120"/>
      <c r="I847" s="120"/>
      <c r="J847" s="120"/>
      <c r="K847" s="139"/>
      <c r="L847" s="168"/>
      <c r="M847" s="139"/>
      <c r="N847" s="139"/>
      <c r="O847" s="242">
        <f t="shared" si="283"/>
        <v>0</v>
      </c>
      <c r="P847" s="139"/>
      <c r="Q847" s="242">
        <f t="shared" si="292"/>
        <v>0</v>
      </c>
      <c r="R847" s="242" t="str">
        <f t="shared" si="293"/>
        <v>-</v>
      </c>
      <c r="S847" s="140"/>
      <c r="T847" s="141"/>
      <c r="U847" s="120"/>
      <c r="V847" s="139"/>
      <c r="W847" s="166"/>
      <c r="X847" s="243">
        <f t="shared" si="294"/>
        <v>0</v>
      </c>
      <c r="Y847" s="140"/>
      <c r="Z847" s="141"/>
      <c r="AA847" s="139"/>
      <c r="AB847" s="120"/>
      <c r="AC847" s="139"/>
      <c r="AD847" s="166"/>
      <c r="AE847" s="243">
        <f t="shared" si="295"/>
        <v>0</v>
      </c>
      <c r="AF847" s="142"/>
      <c r="AG847" s="137"/>
      <c r="AH847" s="65"/>
      <c r="AI847" s="241" t="str">
        <f>IF(ISBLANK(AH847), "", VLOOKUP(AH847, Z!$A$2:$C$4127, 3, FALSE))</f>
        <v/>
      </c>
      <c r="AJ847" s="143"/>
      <c r="AK847" s="244">
        <f t="shared" si="296"/>
        <v>0</v>
      </c>
      <c r="AL847" s="232"/>
      <c r="AM847" s="242">
        <f t="shared" si="297"/>
        <v>0</v>
      </c>
      <c r="AN847" s="228">
        <f>15</f>
        <v>15</v>
      </c>
      <c r="AO847" s="228">
        <v>0.75</v>
      </c>
      <c r="AP847" s="242" t="str">
        <f t="shared" si="298"/>
        <v>-</v>
      </c>
      <c r="AQ847" s="242" t="str">
        <f t="shared" si="299"/>
        <v>-</v>
      </c>
      <c r="AR847" s="245" t="str" cm="1">
        <f t="array" ref="AR847">IF($AM$20="A",
IFERROR(INDEX($BZ$33:$CC$35, $BQ847,), "-"),
IFERROR(INDEX(($BZ$26:$CC$28,$BZ$29:$CC$31), $BQ847, , $BR847), "-"))</f>
        <v>-</v>
      </c>
      <c r="AS847" s="245"/>
      <c r="AT847" s="245"/>
      <c r="AU847" s="245"/>
      <c r="AV847" s="246" t="str" cm="1">
        <f t="array" ref="AV847">IF($AM$20="A",
IFERROR(INDEX($CE$33:$CE$35, $BQ847), "-"),
IFERROR(INDEX(($CE$26:$CE$28, $CE$29:$CE$31), $BQ847, , $BR847), "-"))</f>
        <v>-</v>
      </c>
      <c r="AW847" s="242" t="str">
        <f t="shared" si="300"/>
        <v>-</v>
      </c>
      <c r="AX847" s="242" t="str">
        <f t="shared" si="284"/>
        <v>-</v>
      </c>
      <c r="AY847" s="242" t="str">
        <f t="shared" si="284"/>
        <v>-</v>
      </c>
      <c r="AZ847" s="242" t="str">
        <f t="shared" si="284"/>
        <v>-</v>
      </c>
      <c r="BA847" s="242" t="str">
        <f t="shared" si="301"/>
        <v>-</v>
      </c>
      <c r="BB847" s="242" t="str">
        <f t="shared" si="285"/>
        <v>-</v>
      </c>
      <c r="BC847" s="242" t="str">
        <f t="shared" si="285"/>
        <v>-</v>
      </c>
      <c r="BD847" s="242" t="str">
        <f t="shared" si="285"/>
        <v>-</v>
      </c>
      <c r="BE847" s="242" t="str">
        <f t="shared" si="302"/>
        <v>-</v>
      </c>
      <c r="BF847" s="242" t="str">
        <f t="shared" si="286"/>
        <v>-</v>
      </c>
      <c r="BG847" s="242" t="str">
        <f t="shared" si="286"/>
        <v>-</v>
      </c>
      <c r="BH847" s="242" t="str">
        <f t="shared" si="286"/>
        <v>-</v>
      </c>
      <c r="BI847" s="242" t="str">
        <f t="shared" si="303"/>
        <v>-</v>
      </c>
      <c r="BJ847" s="242" t="str">
        <f t="shared" si="287"/>
        <v>-</v>
      </c>
      <c r="BK847" s="242" t="str">
        <f t="shared" si="287"/>
        <v>-</v>
      </c>
      <c r="BL847" s="242" t="str">
        <f t="shared" si="287"/>
        <v>-</v>
      </c>
      <c r="BM847" s="245" t="str" cm="1">
        <f t="array" ref="BM847">IFERROR(INDEX($CD$38:$CD$41, $BT847), "-")</f>
        <v>-</v>
      </c>
      <c r="BN847" s="242" t="str" cm="1">
        <f t="array" ref="BN847">IFERROR(INDEX($CD$38:$CD$41, $BS847), "-")</f>
        <v>-</v>
      </c>
      <c r="BO847" s="242">
        <f t="shared" si="304"/>
        <v>0</v>
      </c>
      <c r="BP847" s="242">
        <f t="shared" si="305"/>
        <v>0</v>
      </c>
      <c r="BQ847" s="247" t="str">
        <f t="shared" si="288"/>
        <v>-</v>
      </c>
      <c r="BR847" s="247" t="str">
        <f t="shared" si="289"/>
        <v>-</v>
      </c>
      <c r="BS847" s="247" t="str">
        <f t="shared" si="290"/>
        <v>-</v>
      </c>
      <c r="BT847" s="247" t="str">
        <f t="shared" si="291"/>
        <v>-</v>
      </c>
      <c r="BU847" s="247">
        <f t="shared" si="306"/>
        <v>0</v>
      </c>
      <c r="BV847" s="247" t="str">
        <f t="shared" si="307"/>
        <v>-</v>
      </c>
      <c r="BW847" s="232"/>
      <c r="CF847" s="232"/>
    </row>
    <row r="848" spans="1:84" ht="12.75" customHeight="1" x14ac:dyDescent="0.2">
      <c r="A848" s="240"/>
      <c r="B848" s="228">
        <v>825</v>
      </c>
      <c r="C848" s="137"/>
      <c r="D848" s="65"/>
      <c r="E848" s="241" t="str">
        <f>IF(ISBLANK(D848), "", VLOOKUP(D848, Z!$A$2:$C$4127, 3, FALSE))</f>
        <v/>
      </c>
      <c r="F848" s="138"/>
      <c r="G848" s="120"/>
      <c r="H848" s="120"/>
      <c r="I848" s="120"/>
      <c r="J848" s="120"/>
      <c r="K848" s="139"/>
      <c r="L848" s="168"/>
      <c r="M848" s="139"/>
      <c r="N848" s="139"/>
      <c r="O848" s="242">
        <f t="shared" si="283"/>
        <v>0</v>
      </c>
      <c r="P848" s="139"/>
      <c r="Q848" s="242">
        <f t="shared" si="292"/>
        <v>0</v>
      </c>
      <c r="R848" s="242" t="str">
        <f t="shared" si="293"/>
        <v>-</v>
      </c>
      <c r="S848" s="140"/>
      <c r="T848" s="141"/>
      <c r="U848" s="120"/>
      <c r="V848" s="139"/>
      <c r="W848" s="166"/>
      <c r="X848" s="243">
        <f t="shared" si="294"/>
        <v>0</v>
      </c>
      <c r="Y848" s="140"/>
      <c r="Z848" s="141"/>
      <c r="AA848" s="139"/>
      <c r="AB848" s="120"/>
      <c r="AC848" s="139"/>
      <c r="AD848" s="166"/>
      <c r="AE848" s="243">
        <f t="shared" si="295"/>
        <v>0</v>
      </c>
      <c r="AF848" s="142"/>
      <c r="AG848" s="137"/>
      <c r="AH848" s="65"/>
      <c r="AI848" s="241" t="str">
        <f>IF(ISBLANK(AH848), "", VLOOKUP(AH848, Z!$A$2:$C$4127, 3, FALSE))</f>
        <v/>
      </c>
      <c r="AJ848" s="143"/>
      <c r="AK848" s="244">
        <f t="shared" si="296"/>
        <v>0</v>
      </c>
      <c r="AL848" s="232"/>
      <c r="AM848" s="242">
        <f t="shared" si="297"/>
        <v>0</v>
      </c>
      <c r="AN848" s="228">
        <f>15</f>
        <v>15</v>
      </c>
      <c r="AO848" s="228">
        <v>0.75</v>
      </c>
      <c r="AP848" s="242" t="str">
        <f t="shared" si="298"/>
        <v>-</v>
      </c>
      <c r="AQ848" s="242" t="str">
        <f t="shared" si="299"/>
        <v>-</v>
      </c>
      <c r="AR848" s="245" t="str" cm="1">
        <f t="array" ref="AR848">IF($AM$20="A",
IFERROR(INDEX($BZ$33:$CC$35, $BQ848,), "-"),
IFERROR(INDEX(($BZ$26:$CC$28,$BZ$29:$CC$31), $BQ848, , $BR848), "-"))</f>
        <v>-</v>
      </c>
      <c r="AS848" s="245"/>
      <c r="AT848" s="245"/>
      <c r="AU848" s="245"/>
      <c r="AV848" s="246" t="str" cm="1">
        <f t="array" ref="AV848">IF($AM$20="A",
IFERROR(INDEX($CE$33:$CE$35, $BQ848), "-"),
IFERROR(INDEX(($CE$26:$CE$28, $CE$29:$CE$31), $BQ848, , $BR848), "-"))</f>
        <v>-</v>
      </c>
      <c r="AW848" s="242" t="str">
        <f t="shared" si="300"/>
        <v>-</v>
      </c>
      <c r="AX848" s="242" t="str">
        <f t="shared" si="284"/>
        <v>-</v>
      </c>
      <c r="AY848" s="242" t="str">
        <f t="shared" si="284"/>
        <v>-</v>
      </c>
      <c r="AZ848" s="242" t="str">
        <f t="shared" si="284"/>
        <v>-</v>
      </c>
      <c r="BA848" s="242" t="str">
        <f t="shared" si="301"/>
        <v>-</v>
      </c>
      <c r="BB848" s="242" t="str">
        <f t="shared" si="285"/>
        <v>-</v>
      </c>
      <c r="BC848" s="242" t="str">
        <f t="shared" si="285"/>
        <v>-</v>
      </c>
      <c r="BD848" s="242" t="str">
        <f t="shared" si="285"/>
        <v>-</v>
      </c>
      <c r="BE848" s="242" t="str">
        <f t="shared" si="302"/>
        <v>-</v>
      </c>
      <c r="BF848" s="242" t="str">
        <f t="shared" si="286"/>
        <v>-</v>
      </c>
      <c r="BG848" s="242" t="str">
        <f t="shared" si="286"/>
        <v>-</v>
      </c>
      <c r="BH848" s="242" t="str">
        <f t="shared" si="286"/>
        <v>-</v>
      </c>
      <c r="BI848" s="242" t="str">
        <f t="shared" si="303"/>
        <v>-</v>
      </c>
      <c r="BJ848" s="242" t="str">
        <f t="shared" si="287"/>
        <v>-</v>
      </c>
      <c r="BK848" s="242" t="str">
        <f t="shared" si="287"/>
        <v>-</v>
      </c>
      <c r="BL848" s="242" t="str">
        <f t="shared" si="287"/>
        <v>-</v>
      </c>
      <c r="BM848" s="245" t="str" cm="1">
        <f t="array" ref="BM848">IFERROR(INDEX($CD$38:$CD$41, $BT848), "-")</f>
        <v>-</v>
      </c>
      <c r="BN848" s="242" t="str" cm="1">
        <f t="array" ref="BN848">IFERROR(INDEX($CD$38:$CD$41, $BS848), "-")</f>
        <v>-</v>
      </c>
      <c r="BO848" s="242">
        <f t="shared" si="304"/>
        <v>0</v>
      </c>
      <c r="BP848" s="242">
        <f t="shared" si="305"/>
        <v>0</v>
      </c>
      <c r="BQ848" s="247" t="str">
        <f t="shared" si="288"/>
        <v>-</v>
      </c>
      <c r="BR848" s="247" t="str">
        <f t="shared" si="289"/>
        <v>-</v>
      </c>
      <c r="BS848" s="247" t="str">
        <f t="shared" si="290"/>
        <v>-</v>
      </c>
      <c r="BT848" s="247" t="str">
        <f t="shared" si="291"/>
        <v>-</v>
      </c>
      <c r="BU848" s="247">
        <f t="shared" si="306"/>
        <v>0</v>
      </c>
      <c r="BV848" s="247" t="str">
        <f t="shared" si="307"/>
        <v>-</v>
      </c>
      <c r="BW848" s="232"/>
      <c r="CF848" s="232"/>
    </row>
    <row r="849" spans="1:84" ht="12.75" customHeight="1" x14ac:dyDescent="0.2">
      <c r="A849" s="240"/>
      <c r="B849" s="228">
        <v>826</v>
      </c>
      <c r="C849" s="137"/>
      <c r="D849" s="65"/>
      <c r="E849" s="241" t="str">
        <f>IF(ISBLANK(D849), "", VLOOKUP(D849, Z!$A$2:$C$4127, 3, FALSE))</f>
        <v/>
      </c>
      <c r="F849" s="138"/>
      <c r="G849" s="120"/>
      <c r="H849" s="120"/>
      <c r="I849" s="120"/>
      <c r="J849" s="120"/>
      <c r="K849" s="139"/>
      <c r="L849" s="168"/>
      <c r="M849" s="139"/>
      <c r="N849" s="139"/>
      <c r="O849" s="242">
        <f t="shared" si="283"/>
        <v>0</v>
      </c>
      <c r="P849" s="139"/>
      <c r="Q849" s="242">
        <f t="shared" si="292"/>
        <v>0</v>
      </c>
      <c r="R849" s="242" t="str">
        <f t="shared" si="293"/>
        <v>-</v>
      </c>
      <c r="S849" s="140"/>
      <c r="T849" s="141"/>
      <c r="U849" s="120"/>
      <c r="V849" s="139"/>
      <c r="W849" s="166"/>
      <c r="X849" s="243">
        <f t="shared" si="294"/>
        <v>0</v>
      </c>
      <c r="Y849" s="140"/>
      <c r="Z849" s="141"/>
      <c r="AA849" s="139"/>
      <c r="AB849" s="120"/>
      <c r="AC849" s="139"/>
      <c r="AD849" s="166"/>
      <c r="AE849" s="243">
        <f t="shared" si="295"/>
        <v>0</v>
      </c>
      <c r="AF849" s="142"/>
      <c r="AG849" s="137"/>
      <c r="AH849" s="65"/>
      <c r="AI849" s="241" t="str">
        <f>IF(ISBLANK(AH849), "", VLOOKUP(AH849, Z!$A$2:$C$4127, 3, FALSE))</f>
        <v/>
      </c>
      <c r="AJ849" s="143"/>
      <c r="AK849" s="244">
        <f t="shared" si="296"/>
        <v>0</v>
      </c>
      <c r="AL849" s="232"/>
      <c r="AM849" s="242">
        <f t="shared" si="297"/>
        <v>0</v>
      </c>
      <c r="AN849" s="228">
        <f>15</f>
        <v>15</v>
      </c>
      <c r="AO849" s="228">
        <v>0.75</v>
      </c>
      <c r="AP849" s="242" t="str">
        <f t="shared" si="298"/>
        <v>-</v>
      </c>
      <c r="AQ849" s="242" t="str">
        <f t="shared" si="299"/>
        <v>-</v>
      </c>
      <c r="AR849" s="245" t="str" cm="1">
        <f t="array" ref="AR849">IF($AM$20="A",
IFERROR(INDEX($BZ$33:$CC$35, $BQ849,), "-"),
IFERROR(INDEX(($BZ$26:$CC$28,$BZ$29:$CC$31), $BQ849, , $BR849), "-"))</f>
        <v>-</v>
      </c>
      <c r="AS849" s="245"/>
      <c r="AT849" s="245"/>
      <c r="AU849" s="245"/>
      <c r="AV849" s="246" t="str" cm="1">
        <f t="array" ref="AV849">IF($AM$20="A",
IFERROR(INDEX($CE$33:$CE$35, $BQ849), "-"),
IFERROR(INDEX(($CE$26:$CE$28, $CE$29:$CE$31), $BQ849, , $BR849), "-"))</f>
        <v>-</v>
      </c>
      <c r="AW849" s="242" t="str">
        <f t="shared" si="300"/>
        <v>-</v>
      </c>
      <c r="AX849" s="242" t="str">
        <f t="shared" si="284"/>
        <v>-</v>
      </c>
      <c r="AY849" s="242" t="str">
        <f t="shared" si="284"/>
        <v>-</v>
      </c>
      <c r="AZ849" s="242" t="str">
        <f t="shared" si="284"/>
        <v>-</v>
      </c>
      <c r="BA849" s="242" t="str">
        <f t="shared" si="301"/>
        <v>-</v>
      </c>
      <c r="BB849" s="242" t="str">
        <f t="shared" si="285"/>
        <v>-</v>
      </c>
      <c r="BC849" s="242" t="str">
        <f t="shared" si="285"/>
        <v>-</v>
      </c>
      <c r="BD849" s="242" t="str">
        <f t="shared" si="285"/>
        <v>-</v>
      </c>
      <c r="BE849" s="242" t="str">
        <f t="shared" si="302"/>
        <v>-</v>
      </c>
      <c r="BF849" s="242" t="str">
        <f t="shared" si="286"/>
        <v>-</v>
      </c>
      <c r="BG849" s="242" t="str">
        <f t="shared" si="286"/>
        <v>-</v>
      </c>
      <c r="BH849" s="242" t="str">
        <f t="shared" si="286"/>
        <v>-</v>
      </c>
      <c r="BI849" s="242" t="str">
        <f t="shared" si="303"/>
        <v>-</v>
      </c>
      <c r="BJ849" s="242" t="str">
        <f t="shared" si="287"/>
        <v>-</v>
      </c>
      <c r="BK849" s="242" t="str">
        <f t="shared" si="287"/>
        <v>-</v>
      </c>
      <c r="BL849" s="242" t="str">
        <f t="shared" si="287"/>
        <v>-</v>
      </c>
      <c r="BM849" s="245" t="str" cm="1">
        <f t="array" ref="BM849">IFERROR(INDEX($CD$38:$CD$41, $BT849), "-")</f>
        <v>-</v>
      </c>
      <c r="BN849" s="242" t="str" cm="1">
        <f t="array" ref="BN849">IFERROR(INDEX($CD$38:$CD$41, $BS849), "-")</f>
        <v>-</v>
      </c>
      <c r="BO849" s="242">
        <f t="shared" si="304"/>
        <v>0</v>
      </c>
      <c r="BP849" s="242">
        <f t="shared" si="305"/>
        <v>0</v>
      </c>
      <c r="BQ849" s="247" t="str">
        <f t="shared" si="288"/>
        <v>-</v>
      </c>
      <c r="BR849" s="247" t="str">
        <f t="shared" si="289"/>
        <v>-</v>
      </c>
      <c r="BS849" s="247" t="str">
        <f t="shared" si="290"/>
        <v>-</v>
      </c>
      <c r="BT849" s="247" t="str">
        <f t="shared" si="291"/>
        <v>-</v>
      </c>
      <c r="BU849" s="247">
        <f t="shared" si="306"/>
        <v>0</v>
      </c>
      <c r="BV849" s="247" t="str">
        <f t="shared" si="307"/>
        <v>-</v>
      </c>
      <c r="BW849" s="232"/>
      <c r="CF849" s="232"/>
    </row>
    <row r="850" spans="1:84" ht="12.75" customHeight="1" x14ac:dyDescent="0.2">
      <c r="A850" s="240"/>
      <c r="B850" s="228">
        <v>827</v>
      </c>
      <c r="C850" s="137"/>
      <c r="D850" s="65"/>
      <c r="E850" s="241" t="str">
        <f>IF(ISBLANK(D850), "", VLOOKUP(D850, Z!$A$2:$C$4127, 3, FALSE))</f>
        <v/>
      </c>
      <c r="F850" s="138"/>
      <c r="G850" s="120"/>
      <c r="H850" s="120"/>
      <c r="I850" s="120"/>
      <c r="J850" s="120"/>
      <c r="K850" s="139"/>
      <c r="L850" s="168"/>
      <c r="M850" s="139"/>
      <c r="N850" s="139"/>
      <c r="O850" s="242">
        <f t="shared" si="283"/>
        <v>0</v>
      </c>
      <c r="P850" s="139"/>
      <c r="Q850" s="242">
        <f t="shared" si="292"/>
        <v>0</v>
      </c>
      <c r="R850" s="242" t="str">
        <f t="shared" si="293"/>
        <v>-</v>
      </c>
      <c r="S850" s="140"/>
      <c r="T850" s="141"/>
      <c r="U850" s="120"/>
      <c r="V850" s="139"/>
      <c r="W850" s="166"/>
      <c r="X850" s="243">
        <f t="shared" si="294"/>
        <v>0</v>
      </c>
      <c r="Y850" s="140"/>
      <c r="Z850" s="141"/>
      <c r="AA850" s="139"/>
      <c r="AB850" s="120"/>
      <c r="AC850" s="139"/>
      <c r="AD850" s="166"/>
      <c r="AE850" s="243">
        <f t="shared" si="295"/>
        <v>0</v>
      </c>
      <c r="AF850" s="142"/>
      <c r="AG850" s="137"/>
      <c r="AH850" s="65"/>
      <c r="AI850" s="241" t="str">
        <f>IF(ISBLANK(AH850), "", VLOOKUP(AH850, Z!$A$2:$C$4127, 3, FALSE))</f>
        <v/>
      </c>
      <c r="AJ850" s="143"/>
      <c r="AK850" s="244">
        <f t="shared" si="296"/>
        <v>0</v>
      </c>
      <c r="AL850" s="232"/>
      <c r="AM850" s="242">
        <f t="shared" si="297"/>
        <v>0</v>
      </c>
      <c r="AN850" s="228">
        <f>15</f>
        <v>15</v>
      </c>
      <c r="AO850" s="228">
        <v>0.75</v>
      </c>
      <c r="AP850" s="242" t="str">
        <f t="shared" si="298"/>
        <v>-</v>
      </c>
      <c r="AQ850" s="242" t="str">
        <f t="shared" si="299"/>
        <v>-</v>
      </c>
      <c r="AR850" s="245" t="str" cm="1">
        <f t="array" ref="AR850">IF($AM$20="A",
IFERROR(INDEX($BZ$33:$CC$35, $BQ850,), "-"),
IFERROR(INDEX(($BZ$26:$CC$28,$BZ$29:$CC$31), $BQ850, , $BR850), "-"))</f>
        <v>-</v>
      </c>
      <c r="AS850" s="245"/>
      <c r="AT850" s="245"/>
      <c r="AU850" s="245"/>
      <c r="AV850" s="246" t="str" cm="1">
        <f t="array" ref="AV850">IF($AM$20="A",
IFERROR(INDEX($CE$33:$CE$35, $BQ850), "-"),
IFERROR(INDEX(($CE$26:$CE$28, $CE$29:$CE$31), $BQ850, , $BR850), "-"))</f>
        <v>-</v>
      </c>
      <c r="AW850" s="242" t="str">
        <f t="shared" si="300"/>
        <v>-</v>
      </c>
      <c r="AX850" s="242" t="str">
        <f t="shared" si="284"/>
        <v>-</v>
      </c>
      <c r="AY850" s="242" t="str">
        <f t="shared" si="284"/>
        <v>-</v>
      </c>
      <c r="AZ850" s="242" t="str">
        <f t="shared" si="284"/>
        <v>-</v>
      </c>
      <c r="BA850" s="242" t="str">
        <f t="shared" si="301"/>
        <v>-</v>
      </c>
      <c r="BB850" s="242" t="str">
        <f t="shared" si="285"/>
        <v>-</v>
      </c>
      <c r="BC850" s="242" t="str">
        <f t="shared" si="285"/>
        <v>-</v>
      </c>
      <c r="BD850" s="242" t="str">
        <f t="shared" si="285"/>
        <v>-</v>
      </c>
      <c r="BE850" s="242" t="str">
        <f t="shared" si="302"/>
        <v>-</v>
      </c>
      <c r="BF850" s="242" t="str">
        <f t="shared" si="286"/>
        <v>-</v>
      </c>
      <c r="BG850" s="242" t="str">
        <f t="shared" si="286"/>
        <v>-</v>
      </c>
      <c r="BH850" s="242" t="str">
        <f t="shared" si="286"/>
        <v>-</v>
      </c>
      <c r="BI850" s="242" t="str">
        <f t="shared" si="303"/>
        <v>-</v>
      </c>
      <c r="BJ850" s="242" t="str">
        <f t="shared" si="287"/>
        <v>-</v>
      </c>
      <c r="BK850" s="242" t="str">
        <f t="shared" si="287"/>
        <v>-</v>
      </c>
      <c r="BL850" s="242" t="str">
        <f t="shared" si="287"/>
        <v>-</v>
      </c>
      <c r="BM850" s="245" t="str" cm="1">
        <f t="array" ref="BM850">IFERROR(INDEX($CD$38:$CD$41, $BT850), "-")</f>
        <v>-</v>
      </c>
      <c r="BN850" s="242" t="str" cm="1">
        <f t="array" ref="BN850">IFERROR(INDEX($CD$38:$CD$41, $BS850), "-")</f>
        <v>-</v>
      </c>
      <c r="BO850" s="242">
        <f t="shared" si="304"/>
        <v>0</v>
      </c>
      <c r="BP850" s="242">
        <f t="shared" si="305"/>
        <v>0</v>
      </c>
      <c r="BQ850" s="247" t="str">
        <f t="shared" si="288"/>
        <v>-</v>
      </c>
      <c r="BR850" s="247" t="str">
        <f t="shared" si="289"/>
        <v>-</v>
      </c>
      <c r="BS850" s="247" t="str">
        <f t="shared" si="290"/>
        <v>-</v>
      </c>
      <c r="BT850" s="247" t="str">
        <f t="shared" si="291"/>
        <v>-</v>
      </c>
      <c r="BU850" s="247">
        <f t="shared" si="306"/>
        <v>0</v>
      </c>
      <c r="BV850" s="247" t="str">
        <f t="shared" si="307"/>
        <v>-</v>
      </c>
      <c r="BW850" s="232"/>
      <c r="CF850" s="232"/>
    </row>
    <row r="851" spans="1:84" ht="12.75" customHeight="1" x14ac:dyDescent="0.2">
      <c r="A851" s="240"/>
      <c r="B851" s="228">
        <v>828</v>
      </c>
      <c r="C851" s="137"/>
      <c r="D851" s="65"/>
      <c r="E851" s="241" t="str">
        <f>IF(ISBLANK(D851), "", VLOOKUP(D851, Z!$A$2:$C$4127, 3, FALSE))</f>
        <v/>
      </c>
      <c r="F851" s="138"/>
      <c r="G851" s="120"/>
      <c r="H851" s="120"/>
      <c r="I851" s="120"/>
      <c r="J851" s="120"/>
      <c r="K851" s="139"/>
      <c r="L851" s="168"/>
      <c r="M851" s="139"/>
      <c r="N851" s="139"/>
      <c r="O851" s="242">
        <f t="shared" si="283"/>
        <v>0</v>
      </c>
      <c r="P851" s="139"/>
      <c r="Q851" s="242">
        <f t="shared" si="292"/>
        <v>0</v>
      </c>
      <c r="R851" s="242" t="str">
        <f t="shared" si="293"/>
        <v>-</v>
      </c>
      <c r="S851" s="140"/>
      <c r="T851" s="141"/>
      <c r="U851" s="120"/>
      <c r="V851" s="139"/>
      <c r="W851" s="166"/>
      <c r="X851" s="243">
        <f t="shared" si="294"/>
        <v>0</v>
      </c>
      <c r="Y851" s="140"/>
      <c r="Z851" s="141"/>
      <c r="AA851" s="139"/>
      <c r="AB851" s="120"/>
      <c r="AC851" s="139"/>
      <c r="AD851" s="166"/>
      <c r="AE851" s="243">
        <f t="shared" si="295"/>
        <v>0</v>
      </c>
      <c r="AF851" s="142"/>
      <c r="AG851" s="137"/>
      <c r="AH851" s="65"/>
      <c r="AI851" s="241" t="str">
        <f>IF(ISBLANK(AH851), "", VLOOKUP(AH851, Z!$A$2:$C$4127, 3, FALSE))</f>
        <v/>
      </c>
      <c r="AJ851" s="143"/>
      <c r="AK851" s="244">
        <f t="shared" si="296"/>
        <v>0</v>
      </c>
      <c r="AL851" s="232"/>
      <c r="AM851" s="242">
        <f t="shared" si="297"/>
        <v>0</v>
      </c>
      <c r="AN851" s="228">
        <f>15</f>
        <v>15</v>
      </c>
      <c r="AO851" s="228">
        <v>0.75</v>
      </c>
      <c r="AP851" s="242" t="str">
        <f t="shared" si="298"/>
        <v>-</v>
      </c>
      <c r="AQ851" s="242" t="str">
        <f t="shared" si="299"/>
        <v>-</v>
      </c>
      <c r="AR851" s="245" t="str" cm="1">
        <f t="array" ref="AR851">IF($AM$20="A",
IFERROR(INDEX($BZ$33:$CC$35, $BQ851,), "-"),
IFERROR(INDEX(($BZ$26:$CC$28,$BZ$29:$CC$31), $BQ851, , $BR851), "-"))</f>
        <v>-</v>
      </c>
      <c r="AS851" s="245"/>
      <c r="AT851" s="245"/>
      <c r="AU851" s="245"/>
      <c r="AV851" s="246" t="str" cm="1">
        <f t="array" ref="AV851">IF($AM$20="A",
IFERROR(INDEX($CE$33:$CE$35, $BQ851), "-"),
IFERROR(INDEX(($CE$26:$CE$28, $CE$29:$CE$31), $BQ851, , $BR851), "-"))</f>
        <v>-</v>
      </c>
      <c r="AW851" s="242" t="str">
        <f t="shared" si="300"/>
        <v>-</v>
      </c>
      <c r="AX851" s="242" t="str">
        <f t="shared" si="284"/>
        <v>-</v>
      </c>
      <c r="AY851" s="242" t="str">
        <f t="shared" si="284"/>
        <v>-</v>
      </c>
      <c r="AZ851" s="242" t="str">
        <f t="shared" si="284"/>
        <v>-</v>
      </c>
      <c r="BA851" s="242" t="str">
        <f t="shared" si="301"/>
        <v>-</v>
      </c>
      <c r="BB851" s="242" t="str">
        <f t="shared" si="285"/>
        <v>-</v>
      </c>
      <c r="BC851" s="242" t="str">
        <f t="shared" si="285"/>
        <v>-</v>
      </c>
      <c r="BD851" s="242" t="str">
        <f t="shared" si="285"/>
        <v>-</v>
      </c>
      <c r="BE851" s="242" t="str">
        <f t="shared" si="302"/>
        <v>-</v>
      </c>
      <c r="BF851" s="242" t="str">
        <f t="shared" si="286"/>
        <v>-</v>
      </c>
      <c r="BG851" s="242" t="str">
        <f t="shared" si="286"/>
        <v>-</v>
      </c>
      <c r="BH851" s="242" t="str">
        <f t="shared" si="286"/>
        <v>-</v>
      </c>
      <c r="BI851" s="242" t="str">
        <f t="shared" si="303"/>
        <v>-</v>
      </c>
      <c r="BJ851" s="242" t="str">
        <f t="shared" si="287"/>
        <v>-</v>
      </c>
      <c r="BK851" s="242" t="str">
        <f t="shared" si="287"/>
        <v>-</v>
      </c>
      <c r="BL851" s="242" t="str">
        <f t="shared" si="287"/>
        <v>-</v>
      </c>
      <c r="BM851" s="245" t="str" cm="1">
        <f t="array" ref="BM851">IFERROR(INDEX($CD$38:$CD$41, $BT851), "-")</f>
        <v>-</v>
      </c>
      <c r="BN851" s="242" t="str" cm="1">
        <f t="array" ref="BN851">IFERROR(INDEX($CD$38:$CD$41, $BS851), "-")</f>
        <v>-</v>
      </c>
      <c r="BO851" s="242">
        <f t="shared" si="304"/>
        <v>0</v>
      </c>
      <c r="BP851" s="242">
        <f t="shared" si="305"/>
        <v>0</v>
      </c>
      <c r="BQ851" s="247" t="str">
        <f t="shared" si="288"/>
        <v>-</v>
      </c>
      <c r="BR851" s="247" t="str">
        <f t="shared" si="289"/>
        <v>-</v>
      </c>
      <c r="BS851" s="247" t="str">
        <f t="shared" si="290"/>
        <v>-</v>
      </c>
      <c r="BT851" s="247" t="str">
        <f t="shared" si="291"/>
        <v>-</v>
      </c>
      <c r="BU851" s="247">
        <f t="shared" si="306"/>
        <v>0</v>
      </c>
      <c r="BV851" s="247" t="str">
        <f t="shared" si="307"/>
        <v>-</v>
      </c>
      <c r="BW851" s="232"/>
      <c r="CF851" s="232"/>
    </row>
    <row r="852" spans="1:84" ht="12.75" customHeight="1" x14ac:dyDescent="0.2">
      <c r="A852" s="240"/>
      <c r="B852" s="228">
        <v>829</v>
      </c>
      <c r="C852" s="137"/>
      <c r="D852" s="65"/>
      <c r="E852" s="241" t="str">
        <f>IF(ISBLANK(D852), "", VLOOKUP(D852, Z!$A$2:$C$4127, 3, FALSE))</f>
        <v/>
      </c>
      <c r="F852" s="138"/>
      <c r="G852" s="120"/>
      <c r="H852" s="120"/>
      <c r="I852" s="120"/>
      <c r="J852" s="120"/>
      <c r="K852" s="139"/>
      <c r="L852" s="168"/>
      <c r="M852" s="139"/>
      <c r="N852" s="139"/>
      <c r="O852" s="242">
        <f t="shared" si="283"/>
        <v>0</v>
      </c>
      <c r="P852" s="139"/>
      <c r="Q852" s="242">
        <f t="shared" si="292"/>
        <v>0</v>
      </c>
      <c r="R852" s="242" t="str">
        <f t="shared" si="293"/>
        <v>-</v>
      </c>
      <c r="S852" s="140"/>
      <c r="T852" s="141"/>
      <c r="U852" s="120"/>
      <c r="V852" s="139"/>
      <c r="W852" s="166"/>
      <c r="X852" s="243">
        <f t="shared" si="294"/>
        <v>0</v>
      </c>
      <c r="Y852" s="140"/>
      <c r="Z852" s="141"/>
      <c r="AA852" s="139"/>
      <c r="AB852" s="120"/>
      <c r="AC852" s="139"/>
      <c r="AD852" s="166"/>
      <c r="AE852" s="243">
        <f t="shared" si="295"/>
        <v>0</v>
      </c>
      <c r="AF852" s="142"/>
      <c r="AG852" s="137"/>
      <c r="AH852" s="65"/>
      <c r="AI852" s="241" t="str">
        <f>IF(ISBLANK(AH852), "", VLOOKUP(AH852, Z!$A$2:$C$4127, 3, FALSE))</f>
        <v/>
      </c>
      <c r="AJ852" s="143"/>
      <c r="AK852" s="244">
        <f t="shared" si="296"/>
        <v>0</v>
      </c>
      <c r="AL852" s="232"/>
      <c r="AM852" s="242">
        <f t="shared" si="297"/>
        <v>0</v>
      </c>
      <c r="AN852" s="228">
        <f>15</f>
        <v>15</v>
      </c>
      <c r="AO852" s="228">
        <v>0.75</v>
      </c>
      <c r="AP852" s="242" t="str">
        <f t="shared" si="298"/>
        <v>-</v>
      </c>
      <c r="AQ852" s="242" t="str">
        <f t="shared" si="299"/>
        <v>-</v>
      </c>
      <c r="AR852" s="245" t="str" cm="1">
        <f t="array" ref="AR852">IF($AM$20="A",
IFERROR(INDEX($BZ$33:$CC$35, $BQ852,), "-"),
IFERROR(INDEX(($BZ$26:$CC$28,$BZ$29:$CC$31), $BQ852, , $BR852), "-"))</f>
        <v>-</v>
      </c>
      <c r="AS852" s="245"/>
      <c r="AT852" s="245"/>
      <c r="AU852" s="245"/>
      <c r="AV852" s="246" t="str" cm="1">
        <f t="array" ref="AV852">IF($AM$20="A",
IFERROR(INDEX($CE$33:$CE$35, $BQ852), "-"),
IFERROR(INDEX(($CE$26:$CE$28, $CE$29:$CE$31), $BQ852, , $BR852), "-"))</f>
        <v>-</v>
      </c>
      <c r="AW852" s="242" t="str">
        <f t="shared" si="300"/>
        <v>-</v>
      </c>
      <c r="AX852" s="242" t="str">
        <f t="shared" si="284"/>
        <v>-</v>
      </c>
      <c r="AY852" s="242" t="str">
        <f t="shared" si="284"/>
        <v>-</v>
      </c>
      <c r="AZ852" s="242" t="str">
        <f t="shared" si="284"/>
        <v>-</v>
      </c>
      <c r="BA852" s="242" t="str">
        <f t="shared" si="301"/>
        <v>-</v>
      </c>
      <c r="BB852" s="242" t="str">
        <f t="shared" si="285"/>
        <v>-</v>
      </c>
      <c r="BC852" s="242" t="str">
        <f t="shared" si="285"/>
        <v>-</v>
      </c>
      <c r="BD852" s="242" t="str">
        <f t="shared" si="285"/>
        <v>-</v>
      </c>
      <c r="BE852" s="242" t="str">
        <f t="shared" si="302"/>
        <v>-</v>
      </c>
      <c r="BF852" s="242" t="str">
        <f t="shared" si="286"/>
        <v>-</v>
      </c>
      <c r="BG852" s="242" t="str">
        <f t="shared" si="286"/>
        <v>-</v>
      </c>
      <c r="BH852" s="242" t="str">
        <f t="shared" si="286"/>
        <v>-</v>
      </c>
      <c r="BI852" s="242" t="str">
        <f t="shared" si="303"/>
        <v>-</v>
      </c>
      <c r="BJ852" s="242" t="str">
        <f t="shared" si="287"/>
        <v>-</v>
      </c>
      <c r="BK852" s="242" t="str">
        <f t="shared" si="287"/>
        <v>-</v>
      </c>
      <c r="BL852" s="242" t="str">
        <f t="shared" si="287"/>
        <v>-</v>
      </c>
      <c r="BM852" s="245" t="str" cm="1">
        <f t="array" ref="BM852">IFERROR(INDEX($CD$38:$CD$41, $BT852), "-")</f>
        <v>-</v>
      </c>
      <c r="BN852" s="242" t="str" cm="1">
        <f t="array" ref="BN852">IFERROR(INDEX($CD$38:$CD$41, $BS852), "-")</f>
        <v>-</v>
      </c>
      <c r="BO852" s="242">
        <f t="shared" si="304"/>
        <v>0</v>
      </c>
      <c r="BP852" s="242">
        <f t="shared" si="305"/>
        <v>0</v>
      </c>
      <c r="BQ852" s="247" t="str">
        <f t="shared" si="288"/>
        <v>-</v>
      </c>
      <c r="BR852" s="247" t="str">
        <f t="shared" si="289"/>
        <v>-</v>
      </c>
      <c r="BS852" s="247" t="str">
        <f t="shared" si="290"/>
        <v>-</v>
      </c>
      <c r="BT852" s="247" t="str">
        <f t="shared" si="291"/>
        <v>-</v>
      </c>
      <c r="BU852" s="247">
        <f t="shared" si="306"/>
        <v>0</v>
      </c>
      <c r="BV852" s="247" t="str">
        <f t="shared" si="307"/>
        <v>-</v>
      </c>
      <c r="BW852" s="232"/>
      <c r="CF852" s="232"/>
    </row>
    <row r="853" spans="1:84" ht="12.75" customHeight="1" x14ac:dyDescent="0.2">
      <c r="A853" s="240"/>
      <c r="B853" s="228">
        <v>830</v>
      </c>
      <c r="C853" s="137"/>
      <c r="D853" s="65"/>
      <c r="E853" s="241" t="str">
        <f>IF(ISBLANK(D853), "", VLOOKUP(D853, Z!$A$2:$C$4127, 3, FALSE))</f>
        <v/>
      </c>
      <c r="F853" s="138"/>
      <c r="G853" s="120"/>
      <c r="H853" s="120"/>
      <c r="I853" s="120"/>
      <c r="J853" s="120"/>
      <c r="K853" s="139"/>
      <c r="L853" s="168"/>
      <c r="M853" s="139"/>
      <c r="N853" s="139"/>
      <c r="O853" s="242">
        <f t="shared" si="283"/>
        <v>0</v>
      </c>
      <c r="P853" s="139"/>
      <c r="Q853" s="242">
        <f t="shared" si="292"/>
        <v>0</v>
      </c>
      <c r="R853" s="242" t="str">
        <f t="shared" si="293"/>
        <v>-</v>
      </c>
      <c r="S853" s="140"/>
      <c r="T853" s="141"/>
      <c r="U853" s="120"/>
      <c r="V853" s="139"/>
      <c r="W853" s="166"/>
      <c r="X853" s="243">
        <f t="shared" si="294"/>
        <v>0</v>
      </c>
      <c r="Y853" s="140"/>
      <c r="Z853" s="141"/>
      <c r="AA853" s="139"/>
      <c r="AB853" s="120"/>
      <c r="AC853" s="139"/>
      <c r="AD853" s="166"/>
      <c r="AE853" s="243">
        <f t="shared" si="295"/>
        <v>0</v>
      </c>
      <c r="AF853" s="142"/>
      <c r="AG853" s="137"/>
      <c r="AH853" s="65"/>
      <c r="AI853" s="241" t="str">
        <f>IF(ISBLANK(AH853), "", VLOOKUP(AH853, Z!$A$2:$C$4127, 3, FALSE))</f>
        <v/>
      </c>
      <c r="AJ853" s="143"/>
      <c r="AK853" s="244">
        <f t="shared" si="296"/>
        <v>0</v>
      </c>
      <c r="AL853" s="232"/>
      <c r="AM853" s="242">
        <f t="shared" si="297"/>
        <v>0</v>
      </c>
      <c r="AN853" s="228">
        <f>15</f>
        <v>15</v>
      </c>
      <c r="AO853" s="228">
        <v>0.75</v>
      </c>
      <c r="AP853" s="242" t="str">
        <f t="shared" si="298"/>
        <v>-</v>
      </c>
      <c r="AQ853" s="242" t="str">
        <f t="shared" si="299"/>
        <v>-</v>
      </c>
      <c r="AR853" s="245" t="str" cm="1">
        <f t="array" ref="AR853">IF($AM$20="A",
IFERROR(INDEX($BZ$33:$CC$35, $BQ853,), "-"),
IFERROR(INDEX(($BZ$26:$CC$28,$BZ$29:$CC$31), $BQ853, , $BR853), "-"))</f>
        <v>-</v>
      </c>
      <c r="AS853" s="245"/>
      <c r="AT853" s="245"/>
      <c r="AU853" s="245"/>
      <c r="AV853" s="246" t="str" cm="1">
        <f t="array" ref="AV853">IF($AM$20="A",
IFERROR(INDEX($CE$33:$CE$35, $BQ853), "-"),
IFERROR(INDEX(($CE$26:$CE$28, $CE$29:$CE$31), $BQ853, , $BR853), "-"))</f>
        <v>-</v>
      </c>
      <c r="AW853" s="242" t="str">
        <f t="shared" si="300"/>
        <v>-</v>
      </c>
      <c r="AX853" s="242" t="str">
        <f t="shared" si="284"/>
        <v>-</v>
      </c>
      <c r="AY853" s="242" t="str">
        <f t="shared" si="284"/>
        <v>-</v>
      </c>
      <c r="AZ853" s="242" t="str">
        <f t="shared" si="284"/>
        <v>-</v>
      </c>
      <c r="BA853" s="242" t="str">
        <f t="shared" si="301"/>
        <v>-</v>
      </c>
      <c r="BB853" s="242" t="str">
        <f t="shared" si="285"/>
        <v>-</v>
      </c>
      <c r="BC853" s="242" t="str">
        <f t="shared" si="285"/>
        <v>-</v>
      </c>
      <c r="BD853" s="242" t="str">
        <f t="shared" si="285"/>
        <v>-</v>
      </c>
      <c r="BE853" s="242" t="str">
        <f t="shared" si="302"/>
        <v>-</v>
      </c>
      <c r="BF853" s="242" t="str">
        <f t="shared" si="286"/>
        <v>-</v>
      </c>
      <c r="BG853" s="242" t="str">
        <f t="shared" si="286"/>
        <v>-</v>
      </c>
      <c r="BH853" s="242" t="str">
        <f t="shared" si="286"/>
        <v>-</v>
      </c>
      <c r="BI853" s="242" t="str">
        <f t="shared" si="303"/>
        <v>-</v>
      </c>
      <c r="BJ853" s="242" t="str">
        <f t="shared" si="287"/>
        <v>-</v>
      </c>
      <c r="BK853" s="242" t="str">
        <f t="shared" si="287"/>
        <v>-</v>
      </c>
      <c r="BL853" s="242" t="str">
        <f t="shared" si="287"/>
        <v>-</v>
      </c>
      <c r="BM853" s="245" t="str" cm="1">
        <f t="array" ref="BM853">IFERROR(INDEX($CD$38:$CD$41, $BT853), "-")</f>
        <v>-</v>
      </c>
      <c r="BN853" s="242" t="str" cm="1">
        <f t="array" ref="BN853">IFERROR(INDEX($CD$38:$CD$41, $BS853), "-")</f>
        <v>-</v>
      </c>
      <c r="BO853" s="242">
        <f t="shared" si="304"/>
        <v>0</v>
      </c>
      <c r="BP853" s="242">
        <f t="shared" si="305"/>
        <v>0</v>
      </c>
      <c r="BQ853" s="247" t="str">
        <f t="shared" si="288"/>
        <v>-</v>
      </c>
      <c r="BR853" s="247" t="str">
        <f t="shared" si="289"/>
        <v>-</v>
      </c>
      <c r="BS853" s="247" t="str">
        <f t="shared" si="290"/>
        <v>-</v>
      </c>
      <c r="BT853" s="247" t="str">
        <f t="shared" si="291"/>
        <v>-</v>
      </c>
      <c r="BU853" s="247">
        <f t="shared" si="306"/>
        <v>0</v>
      </c>
      <c r="BV853" s="247" t="str">
        <f t="shared" si="307"/>
        <v>-</v>
      </c>
      <c r="BW853" s="232"/>
      <c r="CF853" s="232"/>
    </row>
    <row r="854" spans="1:84" ht="12.75" customHeight="1" x14ac:dyDescent="0.2">
      <c r="A854" s="240"/>
      <c r="B854" s="228">
        <v>831</v>
      </c>
      <c r="C854" s="137"/>
      <c r="D854" s="65"/>
      <c r="E854" s="241" t="str">
        <f>IF(ISBLANK(D854), "", VLOOKUP(D854, Z!$A$2:$C$4127, 3, FALSE))</f>
        <v/>
      </c>
      <c r="F854" s="138"/>
      <c r="G854" s="120"/>
      <c r="H854" s="120"/>
      <c r="I854" s="120"/>
      <c r="J854" s="120"/>
      <c r="K854" s="139"/>
      <c r="L854" s="168"/>
      <c r="M854" s="139"/>
      <c r="N854" s="139"/>
      <c r="O854" s="242">
        <f t="shared" si="283"/>
        <v>0</v>
      </c>
      <c r="P854" s="139"/>
      <c r="Q854" s="242">
        <f t="shared" si="292"/>
        <v>0</v>
      </c>
      <c r="R854" s="242" t="str">
        <f t="shared" si="293"/>
        <v>-</v>
      </c>
      <c r="S854" s="140"/>
      <c r="T854" s="141"/>
      <c r="U854" s="120"/>
      <c r="V854" s="139"/>
      <c r="W854" s="166"/>
      <c r="X854" s="243">
        <f t="shared" si="294"/>
        <v>0</v>
      </c>
      <c r="Y854" s="140"/>
      <c r="Z854" s="141"/>
      <c r="AA854" s="139"/>
      <c r="AB854" s="120"/>
      <c r="AC854" s="139"/>
      <c r="AD854" s="166"/>
      <c r="AE854" s="243">
        <f t="shared" si="295"/>
        <v>0</v>
      </c>
      <c r="AF854" s="142"/>
      <c r="AG854" s="137"/>
      <c r="AH854" s="65"/>
      <c r="AI854" s="241" t="str">
        <f>IF(ISBLANK(AH854), "", VLOOKUP(AH854, Z!$A$2:$C$4127, 3, FALSE))</f>
        <v/>
      </c>
      <c r="AJ854" s="143"/>
      <c r="AK854" s="244">
        <f t="shared" si="296"/>
        <v>0</v>
      </c>
      <c r="AL854" s="232"/>
      <c r="AM854" s="242">
        <f t="shared" si="297"/>
        <v>0</v>
      </c>
      <c r="AN854" s="228">
        <f>15</f>
        <v>15</v>
      </c>
      <c r="AO854" s="228">
        <v>0.75</v>
      </c>
      <c r="AP854" s="242" t="str">
        <f t="shared" si="298"/>
        <v>-</v>
      </c>
      <c r="AQ854" s="242" t="str">
        <f t="shared" si="299"/>
        <v>-</v>
      </c>
      <c r="AR854" s="245" t="str" cm="1">
        <f t="array" ref="AR854">IF($AM$20="A",
IFERROR(INDEX($BZ$33:$CC$35, $BQ854,), "-"),
IFERROR(INDEX(($BZ$26:$CC$28,$BZ$29:$CC$31), $BQ854, , $BR854), "-"))</f>
        <v>-</v>
      </c>
      <c r="AS854" s="245"/>
      <c r="AT854" s="245"/>
      <c r="AU854" s="245"/>
      <c r="AV854" s="246" t="str" cm="1">
        <f t="array" ref="AV854">IF($AM$20="A",
IFERROR(INDEX($CE$33:$CE$35, $BQ854), "-"),
IFERROR(INDEX(($CE$26:$CE$28, $CE$29:$CE$31), $BQ854, , $BR854), "-"))</f>
        <v>-</v>
      </c>
      <c r="AW854" s="242" t="str">
        <f t="shared" si="300"/>
        <v>-</v>
      </c>
      <c r="AX854" s="242" t="str">
        <f t="shared" si="284"/>
        <v>-</v>
      </c>
      <c r="AY854" s="242" t="str">
        <f t="shared" si="284"/>
        <v>-</v>
      </c>
      <c r="AZ854" s="242" t="str">
        <f t="shared" si="284"/>
        <v>-</v>
      </c>
      <c r="BA854" s="242" t="str">
        <f t="shared" si="301"/>
        <v>-</v>
      </c>
      <c r="BB854" s="242" t="str">
        <f t="shared" si="285"/>
        <v>-</v>
      </c>
      <c r="BC854" s="242" t="str">
        <f t="shared" si="285"/>
        <v>-</v>
      </c>
      <c r="BD854" s="242" t="str">
        <f t="shared" si="285"/>
        <v>-</v>
      </c>
      <c r="BE854" s="242" t="str">
        <f t="shared" si="302"/>
        <v>-</v>
      </c>
      <c r="BF854" s="242" t="str">
        <f t="shared" si="286"/>
        <v>-</v>
      </c>
      <c r="BG854" s="242" t="str">
        <f t="shared" si="286"/>
        <v>-</v>
      </c>
      <c r="BH854" s="242" t="str">
        <f t="shared" si="286"/>
        <v>-</v>
      </c>
      <c r="BI854" s="242" t="str">
        <f t="shared" si="303"/>
        <v>-</v>
      </c>
      <c r="BJ854" s="242" t="str">
        <f t="shared" si="287"/>
        <v>-</v>
      </c>
      <c r="BK854" s="242" t="str">
        <f t="shared" si="287"/>
        <v>-</v>
      </c>
      <c r="BL854" s="242" t="str">
        <f t="shared" si="287"/>
        <v>-</v>
      </c>
      <c r="BM854" s="245" t="str" cm="1">
        <f t="array" ref="BM854">IFERROR(INDEX($CD$38:$CD$41, $BT854), "-")</f>
        <v>-</v>
      </c>
      <c r="BN854" s="242" t="str" cm="1">
        <f t="array" ref="BN854">IFERROR(INDEX($CD$38:$CD$41, $BS854), "-")</f>
        <v>-</v>
      </c>
      <c r="BO854" s="242">
        <f t="shared" si="304"/>
        <v>0</v>
      </c>
      <c r="BP854" s="242">
        <f t="shared" si="305"/>
        <v>0</v>
      </c>
      <c r="BQ854" s="247" t="str">
        <f t="shared" si="288"/>
        <v>-</v>
      </c>
      <c r="BR854" s="247" t="str">
        <f t="shared" si="289"/>
        <v>-</v>
      </c>
      <c r="BS854" s="247" t="str">
        <f t="shared" si="290"/>
        <v>-</v>
      </c>
      <c r="BT854" s="247" t="str">
        <f t="shared" si="291"/>
        <v>-</v>
      </c>
      <c r="BU854" s="247">
        <f t="shared" si="306"/>
        <v>0</v>
      </c>
      <c r="BV854" s="247" t="str">
        <f t="shared" si="307"/>
        <v>-</v>
      </c>
      <c r="BW854" s="232"/>
      <c r="CF854" s="232"/>
    </row>
    <row r="855" spans="1:84" ht="12.75" customHeight="1" x14ac:dyDescent="0.2">
      <c r="A855" s="240"/>
      <c r="B855" s="228">
        <v>832</v>
      </c>
      <c r="C855" s="137"/>
      <c r="D855" s="65"/>
      <c r="E855" s="241" t="str">
        <f>IF(ISBLANK(D855), "", VLOOKUP(D855, Z!$A$2:$C$4127, 3, FALSE))</f>
        <v/>
      </c>
      <c r="F855" s="138"/>
      <c r="G855" s="120"/>
      <c r="H855" s="120"/>
      <c r="I855" s="120"/>
      <c r="J855" s="120"/>
      <c r="K855" s="139"/>
      <c r="L855" s="168"/>
      <c r="M855" s="139"/>
      <c r="N855" s="139"/>
      <c r="O855" s="242">
        <f t="shared" si="283"/>
        <v>0</v>
      </c>
      <c r="P855" s="139"/>
      <c r="Q855" s="242">
        <f t="shared" si="292"/>
        <v>0</v>
      </c>
      <c r="R855" s="242" t="str">
        <f t="shared" si="293"/>
        <v>-</v>
      </c>
      <c r="S855" s="140"/>
      <c r="T855" s="141"/>
      <c r="U855" s="120"/>
      <c r="V855" s="139"/>
      <c r="W855" s="166"/>
      <c r="X855" s="243">
        <f t="shared" si="294"/>
        <v>0</v>
      </c>
      <c r="Y855" s="140"/>
      <c r="Z855" s="141"/>
      <c r="AA855" s="139"/>
      <c r="AB855" s="120"/>
      <c r="AC855" s="139"/>
      <c r="AD855" s="166"/>
      <c r="AE855" s="243">
        <f t="shared" si="295"/>
        <v>0</v>
      </c>
      <c r="AF855" s="142"/>
      <c r="AG855" s="137"/>
      <c r="AH855" s="65"/>
      <c r="AI855" s="241" t="str">
        <f>IF(ISBLANK(AH855), "", VLOOKUP(AH855, Z!$A$2:$C$4127, 3, FALSE))</f>
        <v/>
      </c>
      <c r="AJ855" s="143"/>
      <c r="AK855" s="244">
        <f t="shared" si="296"/>
        <v>0</v>
      </c>
      <c r="AL855" s="232"/>
      <c r="AM855" s="242">
        <f t="shared" si="297"/>
        <v>0</v>
      </c>
      <c r="AN855" s="228">
        <f>15</f>
        <v>15</v>
      </c>
      <c r="AO855" s="228">
        <v>0.75</v>
      </c>
      <c r="AP855" s="242" t="str">
        <f t="shared" si="298"/>
        <v>-</v>
      </c>
      <c r="AQ855" s="242" t="str">
        <f t="shared" si="299"/>
        <v>-</v>
      </c>
      <c r="AR855" s="245" t="str" cm="1">
        <f t="array" ref="AR855">IF($AM$20="A",
IFERROR(INDEX($BZ$33:$CC$35, $BQ855,), "-"),
IFERROR(INDEX(($BZ$26:$CC$28,$BZ$29:$CC$31), $BQ855, , $BR855), "-"))</f>
        <v>-</v>
      </c>
      <c r="AS855" s="245"/>
      <c r="AT855" s="245"/>
      <c r="AU855" s="245"/>
      <c r="AV855" s="246" t="str" cm="1">
        <f t="array" ref="AV855">IF($AM$20="A",
IFERROR(INDEX($CE$33:$CE$35, $BQ855), "-"),
IFERROR(INDEX(($CE$26:$CE$28, $CE$29:$CE$31), $BQ855, , $BR855), "-"))</f>
        <v>-</v>
      </c>
      <c r="AW855" s="242" t="str">
        <f t="shared" si="300"/>
        <v>-</v>
      </c>
      <c r="AX855" s="242" t="str">
        <f t="shared" si="284"/>
        <v>-</v>
      </c>
      <c r="AY855" s="242" t="str">
        <f t="shared" si="284"/>
        <v>-</v>
      </c>
      <c r="AZ855" s="242" t="str">
        <f t="shared" si="284"/>
        <v>-</v>
      </c>
      <c r="BA855" s="242" t="str">
        <f t="shared" si="301"/>
        <v>-</v>
      </c>
      <c r="BB855" s="242" t="str">
        <f t="shared" si="285"/>
        <v>-</v>
      </c>
      <c r="BC855" s="242" t="str">
        <f t="shared" si="285"/>
        <v>-</v>
      </c>
      <c r="BD855" s="242" t="str">
        <f t="shared" si="285"/>
        <v>-</v>
      </c>
      <c r="BE855" s="242" t="str">
        <f t="shared" si="302"/>
        <v>-</v>
      </c>
      <c r="BF855" s="242" t="str">
        <f t="shared" si="286"/>
        <v>-</v>
      </c>
      <c r="BG855" s="242" t="str">
        <f t="shared" si="286"/>
        <v>-</v>
      </c>
      <c r="BH855" s="242" t="str">
        <f t="shared" si="286"/>
        <v>-</v>
      </c>
      <c r="BI855" s="242" t="str">
        <f t="shared" si="303"/>
        <v>-</v>
      </c>
      <c r="BJ855" s="242" t="str">
        <f t="shared" si="287"/>
        <v>-</v>
      </c>
      <c r="BK855" s="242" t="str">
        <f t="shared" si="287"/>
        <v>-</v>
      </c>
      <c r="BL855" s="242" t="str">
        <f t="shared" si="287"/>
        <v>-</v>
      </c>
      <c r="BM855" s="245" t="str" cm="1">
        <f t="array" ref="BM855">IFERROR(INDEX($CD$38:$CD$41, $BT855), "-")</f>
        <v>-</v>
      </c>
      <c r="BN855" s="242" t="str" cm="1">
        <f t="array" ref="BN855">IFERROR(INDEX($CD$38:$CD$41, $BS855), "-")</f>
        <v>-</v>
      </c>
      <c r="BO855" s="242">
        <f t="shared" si="304"/>
        <v>0</v>
      </c>
      <c r="BP855" s="242">
        <f t="shared" si="305"/>
        <v>0</v>
      </c>
      <c r="BQ855" s="247" t="str">
        <f t="shared" si="288"/>
        <v>-</v>
      </c>
      <c r="BR855" s="247" t="str">
        <f t="shared" si="289"/>
        <v>-</v>
      </c>
      <c r="BS855" s="247" t="str">
        <f t="shared" si="290"/>
        <v>-</v>
      </c>
      <c r="BT855" s="247" t="str">
        <f t="shared" si="291"/>
        <v>-</v>
      </c>
      <c r="BU855" s="247">
        <f t="shared" si="306"/>
        <v>0</v>
      </c>
      <c r="BV855" s="247" t="str">
        <f t="shared" si="307"/>
        <v>-</v>
      </c>
      <c r="BW855" s="232"/>
      <c r="CF855" s="232"/>
    </row>
    <row r="856" spans="1:84" ht="12.75" customHeight="1" x14ac:dyDescent="0.2">
      <c r="A856" s="240"/>
      <c r="B856" s="228">
        <v>833</v>
      </c>
      <c r="C856" s="137"/>
      <c r="D856" s="65"/>
      <c r="E856" s="241" t="str">
        <f>IF(ISBLANK(D856), "", VLOOKUP(D856, Z!$A$2:$C$4127, 3, FALSE))</f>
        <v/>
      </c>
      <c r="F856" s="138"/>
      <c r="G856" s="120"/>
      <c r="H856" s="120"/>
      <c r="I856" s="120"/>
      <c r="J856" s="120"/>
      <c r="K856" s="139"/>
      <c r="L856" s="168"/>
      <c r="M856" s="139"/>
      <c r="N856" s="139"/>
      <c r="O856" s="242">
        <f t="shared" ref="O856:O919" si="308">IFERROR(M856 / (1.18*N856), 0)</f>
        <v>0</v>
      </c>
      <c r="P856" s="139"/>
      <c r="Q856" s="242">
        <f t="shared" si="292"/>
        <v>0</v>
      </c>
      <c r="R856" s="242" t="str">
        <f t="shared" si="293"/>
        <v>-</v>
      </c>
      <c r="S856" s="140"/>
      <c r="T856" s="141"/>
      <c r="U856" s="120"/>
      <c r="V856" s="139"/>
      <c r="W856" s="166"/>
      <c r="X856" s="243">
        <f t="shared" si="294"/>
        <v>0</v>
      </c>
      <c r="Y856" s="140"/>
      <c r="Z856" s="141"/>
      <c r="AA856" s="139"/>
      <c r="AB856" s="120"/>
      <c r="AC856" s="139"/>
      <c r="AD856" s="166"/>
      <c r="AE856" s="243">
        <f t="shared" si="295"/>
        <v>0</v>
      </c>
      <c r="AF856" s="142"/>
      <c r="AG856" s="137"/>
      <c r="AH856" s="65"/>
      <c r="AI856" s="241" t="str">
        <f>IF(ISBLANK(AH856), "", VLOOKUP(AH856, Z!$A$2:$C$4127, 3, FALSE))</f>
        <v/>
      </c>
      <c r="AJ856" s="143"/>
      <c r="AK856" s="244">
        <f t="shared" si="296"/>
        <v>0</v>
      </c>
      <c r="AL856" s="232"/>
      <c r="AM856" s="242">
        <f t="shared" si="297"/>
        <v>0</v>
      </c>
      <c r="AN856" s="228">
        <f>15</f>
        <v>15</v>
      </c>
      <c r="AO856" s="228">
        <v>0.75</v>
      </c>
      <c r="AP856" s="242" t="str">
        <f t="shared" si="298"/>
        <v>-</v>
      </c>
      <c r="AQ856" s="242" t="str">
        <f t="shared" si="299"/>
        <v>-</v>
      </c>
      <c r="AR856" s="245" t="str" cm="1">
        <f t="array" ref="AR856">IF($AM$20="A",
IFERROR(INDEX($BZ$33:$CC$35, $BQ856,), "-"),
IFERROR(INDEX(($BZ$26:$CC$28,$BZ$29:$CC$31), $BQ856, , $BR856), "-"))</f>
        <v>-</v>
      </c>
      <c r="AS856" s="245"/>
      <c r="AT856" s="245"/>
      <c r="AU856" s="245"/>
      <c r="AV856" s="246" t="str" cm="1">
        <f t="array" ref="AV856">IF($AM$20="A",
IFERROR(INDEX($CE$33:$CE$35, $BQ856), "-"),
IFERROR(INDEX(($CE$26:$CE$28, $CE$29:$CE$31), $BQ856, , $BR856), "-"))</f>
        <v>-</v>
      </c>
      <c r="AW856" s="242" t="str">
        <f t="shared" si="300"/>
        <v>-</v>
      </c>
      <c r="AX856" s="242" t="str">
        <f t="shared" si="300"/>
        <v>-</v>
      </c>
      <c r="AY856" s="242" t="str">
        <f t="shared" si="300"/>
        <v>-</v>
      </c>
      <c r="AZ856" s="242" t="str">
        <f t="shared" si="300"/>
        <v>-</v>
      </c>
      <c r="BA856" s="242" t="str">
        <f t="shared" si="301"/>
        <v>-</v>
      </c>
      <c r="BB856" s="242" t="str">
        <f t="shared" si="301"/>
        <v>-</v>
      </c>
      <c r="BC856" s="242" t="str">
        <f t="shared" si="301"/>
        <v>-</v>
      </c>
      <c r="BD856" s="242" t="str">
        <f t="shared" si="301"/>
        <v>-</v>
      </c>
      <c r="BE856" s="242" t="str">
        <f t="shared" si="302"/>
        <v>-</v>
      </c>
      <c r="BF856" s="242" t="str">
        <f t="shared" si="302"/>
        <v>-</v>
      </c>
      <c r="BG856" s="242" t="str">
        <f t="shared" si="302"/>
        <v>-</v>
      </c>
      <c r="BH856" s="242" t="str">
        <f t="shared" si="302"/>
        <v>-</v>
      </c>
      <c r="BI856" s="242" t="str">
        <f t="shared" si="303"/>
        <v>-</v>
      </c>
      <c r="BJ856" s="242" t="str">
        <f t="shared" si="303"/>
        <v>-</v>
      </c>
      <c r="BK856" s="242" t="str">
        <f t="shared" si="303"/>
        <v>-</v>
      </c>
      <c r="BL856" s="242" t="str">
        <f t="shared" si="303"/>
        <v>-</v>
      </c>
      <c r="BM856" s="245" t="str" cm="1">
        <f t="array" ref="BM856">IFERROR(INDEX($CD$38:$CD$41, $BT856), "-")</f>
        <v>-</v>
      </c>
      <c r="BN856" s="242" t="str" cm="1">
        <f t="array" ref="BN856">IFERROR(INDEX($CD$38:$CD$41, $BS856), "-")</f>
        <v>-</v>
      </c>
      <c r="BO856" s="242">
        <f t="shared" si="304"/>
        <v>0</v>
      </c>
      <c r="BP856" s="242">
        <f t="shared" si="305"/>
        <v>0</v>
      </c>
      <c r="BQ856" s="247" t="str">
        <f t="shared" ref="BQ856:BQ919" si="309">IF($AM$20="A",
IFERROR(MATCH($I856,INDEX(Kat_A,,1),0),IFERROR(MATCH($I856,INDEX(Kat_A,,2),0),IFERROR(MATCH($I856,INDEX(Kat_A,,3),0),"-"))),
IFERROR(MATCH($G856,INDEX(Kat_B,,1),0),IFERROR(MATCH($G856,INDEX(Kat_B,,2),0),IFERROR(MATCH($G856,INDEX(Kat_B,,3),0),"-")))
)</f>
        <v>-</v>
      </c>
      <c r="BR856" s="247" t="str">
        <f t="shared" ref="BR856:BR919" si="310">IF($AM$20="A",
IFERROR(MATCH($J856,INDEX(Sys_A,,1),0),IFERROR(MATCH($J856,INDEX(Sys_A,,2),0),IFERROR(MATCH($J856,INDEX(Sys_A,,3),0),"-"))),
IFERROR(MATCH($H856,INDEX(Sys_B,,1),0),IFERROR(MATCH($H856,INDEX(Sys_B,,2),0),IFERROR(MATCH($H856,INDEX(Sys_B,,3),0),"-")))
)</f>
        <v>-</v>
      </c>
      <c r="BS856" s="247" t="str">
        <f t="shared" ref="BS856:BS919" si="311">IF($AM$20="B", 1, IFERROR(MATCH($U856,INDEX(Reg,,1),0),IFERROR(MATCH($U856,INDEX(Reg,,2),0),IFERROR(MATCH($U856,INDEX(Reg,,3),0),"-"))))</f>
        <v>-</v>
      </c>
      <c r="BT856" s="247" t="str">
        <f t="shared" ref="BT856:BT919" si="312">IF($AM$20="B", 1, IFERROR(MATCH($AB856,INDEX(Reg,,1),0),IFERROR(MATCH($AB856,INDEX(Reg,,2),0),IFERROR(MATCH($AB856,INDEX(Reg,,3),0),"-"))))</f>
        <v>-</v>
      </c>
      <c r="BU856" s="247">
        <f t="shared" si="306"/>
        <v>0</v>
      </c>
      <c r="BV856" s="247" t="str">
        <f t="shared" si="307"/>
        <v>-</v>
      </c>
      <c r="BW856" s="232"/>
      <c r="CF856" s="232"/>
    </row>
    <row r="857" spans="1:84" ht="12.75" customHeight="1" x14ac:dyDescent="0.2">
      <c r="A857" s="240"/>
      <c r="B857" s="228">
        <v>834</v>
      </c>
      <c r="C857" s="137"/>
      <c r="D857" s="65"/>
      <c r="E857" s="241" t="str">
        <f>IF(ISBLANK(D857), "", VLOOKUP(D857, Z!$A$2:$C$4127, 3, FALSE))</f>
        <v/>
      </c>
      <c r="F857" s="138"/>
      <c r="G857" s="120"/>
      <c r="H857" s="120"/>
      <c r="I857" s="120"/>
      <c r="J857" s="120"/>
      <c r="K857" s="139"/>
      <c r="L857" s="168"/>
      <c r="M857" s="139"/>
      <c r="N857" s="139"/>
      <c r="O857" s="242">
        <f t="shared" si="308"/>
        <v>0</v>
      </c>
      <c r="P857" s="139"/>
      <c r="Q857" s="242">
        <f t="shared" ref="Q857:Q920" si="313">P857*O857*9.82/3.6</f>
        <v>0</v>
      </c>
      <c r="R857" s="242" t="str">
        <f t="shared" ref="R857:R920" si="314">BV857</f>
        <v>-</v>
      </c>
      <c r="S857" s="140"/>
      <c r="T857" s="141"/>
      <c r="U857" s="120"/>
      <c r="V857" s="139"/>
      <c r="W857" s="166"/>
      <c r="X857" s="243">
        <f t="shared" ref="X857:X920" si="315">IFERROR(AQ857*1000, 0)</f>
        <v>0</v>
      </c>
      <c r="Y857" s="140"/>
      <c r="Z857" s="141"/>
      <c r="AA857" s="139"/>
      <c r="AB857" s="120"/>
      <c r="AC857" s="139"/>
      <c r="AD857" s="166"/>
      <c r="AE857" s="243">
        <f t="shared" ref="AE857:AE920" si="316">IFERROR(AP857*1000, 0)</f>
        <v>0</v>
      </c>
      <c r="AF857" s="142"/>
      <c r="AG857" s="137"/>
      <c r="AH857" s="65"/>
      <c r="AI857" s="241" t="str">
        <f>IF(ISBLANK(AH857), "", VLOOKUP(AH857, Z!$A$2:$C$4127, 3, FALSE))</f>
        <v/>
      </c>
      <c r="AJ857" s="143"/>
      <c r="AK857" s="244">
        <f t="shared" ref="AK857:AK920" si="317">IFERROR(AM857*1000, 0)</f>
        <v>0</v>
      </c>
      <c r="AL857" s="232"/>
      <c r="AM857" s="242">
        <f t="shared" ref="AM857:AM920" si="318">IFERROR(AO857*AN857*(AQ857-AP857), 0)</f>
        <v>0</v>
      </c>
      <c r="AN857" s="228">
        <f>15</f>
        <v>15</v>
      </c>
      <c r="AO857" s="228">
        <v>0.75</v>
      </c>
      <c r="AP857" s="242" t="str">
        <f t="shared" ref="AP857:AP920" si="319">IFERROR((SUMPRODUCT($AW857:$AZ857,_xlfn.ANCHORARRAY( $AR857)) + SUMPRODUCT($BE857:$BH857,_xlfn.ANCHORARRAY( $AR857))) * $AV857/1000/1000, "-")</f>
        <v>-</v>
      </c>
      <c r="AQ857" s="242" t="str">
        <f t="shared" ref="AQ857:AQ920" si="320">IFERROR((SUMPRODUCT($BA857:$BD857,_xlfn.ANCHORARRAY( $AR857)) + SUMPRODUCT($BI857:$BL857,_xlfn.ANCHORARRAY( $AR857))) * $AV857/1000/1000, "-")</f>
        <v>-</v>
      </c>
      <c r="AR857" s="245" t="str" cm="1">
        <f t="array" ref="AR857">IF($AM$20="A",
IFERROR(INDEX($BZ$33:$CC$35, $BQ857,), "-"),
IFERROR(INDEX(($BZ$26:$CC$28,$BZ$29:$CC$31), $BQ857, , $BR857), "-"))</f>
        <v>-</v>
      </c>
      <c r="AS857" s="245"/>
      <c r="AT857" s="245"/>
      <c r="AU857" s="245"/>
      <c r="AV857" s="246" t="str" cm="1">
        <f t="array" ref="AV857">IF($AM$20="A",
IFERROR(INDEX($CE$33:$CE$35, $BQ857), "-"),
IFERROR(INDEX(($CE$26:$CE$28, $CE$29:$CE$31), $BQ857, , $BR857), "-"))</f>
        <v>-</v>
      </c>
      <c r="AW857" s="242" t="str">
        <f t="shared" ref="AW857:AZ888" si="321">IF($BT857=1, $BO857 * (-0.34*AW$23^2 + 0.67*AW$23 + 0.67), "-")</f>
        <v>-</v>
      </c>
      <c r="AX857" s="242" t="str">
        <f t="shared" si="321"/>
        <v>-</v>
      </c>
      <c r="AY857" s="242" t="str">
        <f t="shared" si="321"/>
        <v>-</v>
      </c>
      <c r="AZ857" s="242" t="str">
        <f t="shared" si="321"/>
        <v>-</v>
      </c>
      <c r="BA857" s="242" t="str">
        <f t="shared" ref="BA857:BD888" si="322">IF($BS857=1, $BP857 * (-0.34*BA$23^2 + 0.67*BA$23 + 0.67), "-")</f>
        <v>-</v>
      </c>
      <c r="BB857" s="242" t="str">
        <f t="shared" si="322"/>
        <v>-</v>
      </c>
      <c r="BC857" s="242" t="str">
        <f t="shared" si="322"/>
        <v>-</v>
      </c>
      <c r="BD857" s="242" t="str">
        <f t="shared" si="322"/>
        <v>-</v>
      </c>
      <c r="BE857" s="242" t="str">
        <f t="shared" ref="BE857:BH888" si="323">IFERROR(BE$23 * (1 - (1-BE$23)/0.75 * (1-$BM857)) * $BO857 * 1 / (-(BE$23^2) + 2*BE$23), "-")</f>
        <v>-</v>
      </c>
      <c r="BF857" s="242" t="str">
        <f t="shared" si="323"/>
        <v>-</v>
      </c>
      <c r="BG857" s="242" t="str">
        <f t="shared" si="323"/>
        <v>-</v>
      </c>
      <c r="BH857" s="242" t="str">
        <f t="shared" si="323"/>
        <v>-</v>
      </c>
      <c r="BI857" s="242" t="str">
        <f t="shared" ref="BI857:BL888" si="324">IFERROR(BI$23 * (1 - (1-BI$23)/0.75 * (1-$BN857)) * $BP857 * 1 / (-(BI$23^2) + 2*BI$23), "-")</f>
        <v>-</v>
      </c>
      <c r="BJ857" s="242" t="str">
        <f t="shared" si="324"/>
        <v>-</v>
      </c>
      <c r="BK857" s="242" t="str">
        <f t="shared" si="324"/>
        <v>-</v>
      </c>
      <c r="BL857" s="242" t="str">
        <f t="shared" si="324"/>
        <v>-</v>
      </c>
      <c r="BM857" s="245" t="str" cm="1">
        <f t="array" ref="BM857">IFERROR(INDEX($CD$38:$CD$41, $BT857), "-")</f>
        <v>-</v>
      </c>
      <c r="BN857" s="242" t="str" cm="1">
        <f t="array" ref="BN857">IFERROR(INDEX($CD$38:$CD$41, $BS857), "-")</f>
        <v>-</v>
      </c>
      <c r="BO857" s="242">
        <f t="shared" ref="BO857:BO920" si="325">IFERROR(IF(ISBLANK(AD857), AC857, AD857), 0)</f>
        <v>0</v>
      </c>
      <c r="BP857" s="242">
        <f t="shared" ref="BP857:BP920" si="326">IFERROR(IF(ISBLANK(W857), V857, W857), 0)</f>
        <v>0</v>
      </c>
      <c r="BQ857" s="247" t="str">
        <f t="shared" si="309"/>
        <v>-</v>
      </c>
      <c r="BR857" s="247" t="str">
        <f t="shared" si="310"/>
        <v>-</v>
      </c>
      <c r="BS857" s="247" t="str">
        <f t="shared" si="311"/>
        <v>-</v>
      </c>
      <c r="BT857" s="247" t="str">
        <f t="shared" si="312"/>
        <v>-</v>
      </c>
      <c r="BU857" s="247">
        <f t="shared" ref="BU857:BU920" si="327">IF($K857&gt;0, $K857, IF($L857&gt;0, 26+0.1*$L857, 0))</f>
        <v>0</v>
      </c>
      <c r="BV857" s="247" t="str">
        <f t="shared" ref="BV857:BV920" si="328">IF(AND(BR857=1, BU857&gt; 0), 0.5*(8+0.2*BU857) + 0.5*(3+0.1*BU857), "-")</f>
        <v>-</v>
      </c>
      <c r="BW857" s="232"/>
      <c r="CF857" s="232"/>
    </row>
    <row r="858" spans="1:84" ht="12.75" customHeight="1" x14ac:dyDescent="0.2">
      <c r="A858" s="240"/>
      <c r="B858" s="228">
        <v>835</v>
      </c>
      <c r="C858" s="137"/>
      <c r="D858" s="65"/>
      <c r="E858" s="241" t="str">
        <f>IF(ISBLANK(D858), "", VLOOKUP(D858, Z!$A$2:$C$4127, 3, FALSE))</f>
        <v/>
      </c>
      <c r="F858" s="138"/>
      <c r="G858" s="120"/>
      <c r="H858" s="120"/>
      <c r="I858" s="120"/>
      <c r="J858" s="120"/>
      <c r="K858" s="139"/>
      <c r="L858" s="168"/>
      <c r="M858" s="139"/>
      <c r="N858" s="139"/>
      <c r="O858" s="242">
        <f t="shared" si="308"/>
        <v>0</v>
      </c>
      <c r="P858" s="139"/>
      <c r="Q858" s="242">
        <f t="shared" si="313"/>
        <v>0</v>
      </c>
      <c r="R858" s="242" t="str">
        <f t="shared" si="314"/>
        <v>-</v>
      </c>
      <c r="S858" s="140"/>
      <c r="T858" s="141"/>
      <c r="U858" s="120"/>
      <c r="V858" s="139"/>
      <c r="W858" s="166"/>
      <c r="X858" s="243">
        <f t="shared" si="315"/>
        <v>0</v>
      </c>
      <c r="Y858" s="140"/>
      <c r="Z858" s="141"/>
      <c r="AA858" s="139"/>
      <c r="AB858" s="120"/>
      <c r="AC858" s="139"/>
      <c r="AD858" s="166"/>
      <c r="AE858" s="243">
        <f t="shared" si="316"/>
        <v>0</v>
      </c>
      <c r="AF858" s="142"/>
      <c r="AG858" s="137"/>
      <c r="AH858" s="65"/>
      <c r="AI858" s="241" t="str">
        <f>IF(ISBLANK(AH858), "", VLOOKUP(AH858, Z!$A$2:$C$4127, 3, FALSE))</f>
        <v/>
      </c>
      <c r="AJ858" s="143"/>
      <c r="AK858" s="244">
        <f t="shared" si="317"/>
        <v>0</v>
      </c>
      <c r="AL858" s="232"/>
      <c r="AM858" s="242">
        <f t="shared" si="318"/>
        <v>0</v>
      </c>
      <c r="AN858" s="228">
        <f>15</f>
        <v>15</v>
      </c>
      <c r="AO858" s="228">
        <v>0.75</v>
      </c>
      <c r="AP858" s="242" t="str">
        <f t="shared" si="319"/>
        <v>-</v>
      </c>
      <c r="AQ858" s="242" t="str">
        <f t="shared" si="320"/>
        <v>-</v>
      </c>
      <c r="AR858" s="245" t="str" cm="1">
        <f t="array" ref="AR858">IF($AM$20="A",
IFERROR(INDEX($BZ$33:$CC$35, $BQ858,), "-"),
IFERROR(INDEX(($BZ$26:$CC$28,$BZ$29:$CC$31), $BQ858, , $BR858), "-"))</f>
        <v>-</v>
      </c>
      <c r="AS858" s="245"/>
      <c r="AT858" s="245"/>
      <c r="AU858" s="245"/>
      <c r="AV858" s="246" t="str" cm="1">
        <f t="array" ref="AV858">IF($AM$20="A",
IFERROR(INDEX($CE$33:$CE$35, $BQ858), "-"),
IFERROR(INDEX(($CE$26:$CE$28, $CE$29:$CE$31), $BQ858, , $BR858), "-"))</f>
        <v>-</v>
      </c>
      <c r="AW858" s="242" t="str">
        <f t="shared" si="321"/>
        <v>-</v>
      </c>
      <c r="AX858" s="242" t="str">
        <f t="shared" si="321"/>
        <v>-</v>
      </c>
      <c r="AY858" s="242" t="str">
        <f t="shared" si="321"/>
        <v>-</v>
      </c>
      <c r="AZ858" s="242" t="str">
        <f t="shared" si="321"/>
        <v>-</v>
      </c>
      <c r="BA858" s="242" t="str">
        <f t="shared" si="322"/>
        <v>-</v>
      </c>
      <c r="BB858" s="242" t="str">
        <f t="shared" si="322"/>
        <v>-</v>
      </c>
      <c r="BC858" s="242" t="str">
        <f t="shared" si="322"/>
        <v>-</v>
      </c>
      <c r="BD858" s="242" t="str">
        <f t="shared" si="322"/>
        <v>-</v>
      </c>
      <c r="BE858" s="242" t="str">
        <f t="shared" si="323"/>
        <v>-</v>
      </c>
      <c r="BF858" s="242" t="str">
        <f t="shared" si="323"/>
        <v>-</v>
      </c>
      <c r="BG858" s="242" t="str">
        <f t="shared" si="323"/>
        <v>-</v>
      </c>
      <c r="BH858" s="242" t="str">
        <f t="shared" si="323"/>
        <v>-</v>
      </c>
      <c r="BI858" s="242" t="str">
        <f t="shared" si="324"/>
        <v>-</v>
      </c>
      <c r="BJ858" s="242" t="str">
        <f t="shared" si="324"/>
        <v>-</v>
      </c>
      <c r="BK858" s="242" t="str">
        <f t="shared" si="324"/>
        <v>-</v>
      </c>
      <c r="BL858" s="242" t="str">
        <f t="shared" si="324"/>
        <v>-</v>
      </c>
      <c r="BM858" s="245" t="str" cm="1">
        <f t="array" ref="BM858">IFERROR(INDEX($CD$38:$CD$41, $BT858), "-")</f>
        <v>-</v>
      </c>
      <c r="BN858" s="242" t="str" cm="1">
        <f t="array" ref="BN858">IFERROR(INDEX($CD$38:$CD$41, $BS858), "-")</f>
        <v>-</v>
      </c>
      <c r="BO858" s="242">
        <f t="shared" si="325"/>
        <v>0</v>
      </c>
      <c r="BP858" s="242">
        <f t="shared" si="326"/>
        <v>0</v>
      </c>
      <c r="BQ858" s="247" t="str">
        <f t="shared" si="309"/>
        <v>-</v>
      </c>
      <c r="BR858" s="247" t="str">
        <f t="shared" si="310"/>
        <v>-</v>
      </c>
      <c r="BS858" s="247" t="str">
        <f t="shared" si="311"/>
        <v>-</v>
      </c>
      <c r="BT858" s="247" t="str">
        <f t="shared" si="312"/>
        <v>-</v>
      </c>
      <c r="BU858" s="247">
        <f t="shared" si="327"/>
        <v>0</v>
      </c>
      <c r="BV858" s="247" t="str">
        <f t="shared" si="328"/>
        <v>-</v>
      </c>
      <c r="BW858" s="232"/>
      <c r="CF858" s="232"/>
    </row>
    <row r="859" spans="1:84" ht="12.75" customHeight="1" x14ac:dyDescent="0.2">
      <c r="A859" s="240"/>
      <c r="B859" s="228">
        <v>836</v>
      </c>
      <c r="C859" s="137"/>
      <c r="D859" s="65"/>
      <c r="E859" s="241" t="str">
        <f>IF(ISBLANK(D859), "", VLOOKUP(D859, Z!$A$2:$C$4127, 3, FALSE))</f>
        <v/>
      </c>
      <c r="F859" s="138"/>
      <c r="G859" s="120"/>
      <c r="H859" s="120"/>
      <c r="I859" s="120"/>
      <c r="J859" s="120"/>
      <c r="K859" s="139"/>
      <c r="L859" s="168"/>
      <c r="M859" s="139"/>
      <c r="N859" s="139"/>
      <c r="O859" s="242">
        <f t="shared" si="308"/>
        <v>0</v>
      </c>
      <c r="P859" s="139"/>
      <c r="Q859" s="242">
        <f t="shared" si="313"/>
        <v>0</v>
      </c>
      <c r="R859" s="242" t="str">
        <f t="shared" si="314"/>
        <v>-</v>
      </c>
      <c r="S859" s="140"/>
      <c r="T859" s="141"/>
      <c r="U859" s="120"/>
      <c r="V859" s="139"/>
      <c r="W859" s="166"/>
      <c r="X859" s="243">
        <f t="shared" si="315"/>
        <v>0</v>
      </c>
      <c r="Y859" s="140"/>
      <c r="Z859" s="141"/>
      <c r="AA859" s="139"/>
      <c r="AB859" s="120"/>
      <c r="AC859" s="139"/>
      <c r="AD859" s="166"/>
      <c r="AE859" s="243">
        <f t="shared" si="316"/>
        <v>0</v>
      </c>
      <c r="AF859" s="142"/>
      <c r="AG859" s="137"/>
      <c r="AH859" s="65"/>
      <c r="AI859" s="241" t="str">
        <f>IF(ISBLANK(AH859), "", VLOOKUP(AH859, Z!$A$2:$C$4127, 3, FALSE))</f>
        <v/>
      </c>
      <c r="AJ859" s="143"/>
      <c r="AK859" s="244">
        <f t="shared" si="317"/>
        <v>0</v>
      </c>
      <c r="AL859" s="232"/>
      <c r="AM859" s="242">
        <f t="shared" si="318"/>
        <v>0</v>
      </c>
      <c r="AN859" s="228">
        <f>15</f>
        <v>15</v>
      </c>
      <c r="AO859" s="228">
        <v>0.75</v>
      </c>
      <c r="AP859" s="242" t="str">
        <f t="shared" si="319"/>
        <v>-</v>
      </c>
      <c r="AQ859" s="242" t="str">
        <f t="shared" si="320"/>
        <v>-</v>
      </c>
      <c r="AR859" s="245" t="str" cm="1">
        <f t="array" ref="AR859">IF($AM$20="A",
IFERROR(INDEX($BZ$33:$CC$35, $BQ859,), "-"),
IFERROR(INDEX(($BZ$26:$CC$28,$BZ$29:$CC$31), $BQ859, , $BR859), "-"))</f>
        <v>-</v>
      </c>
      <c r="AS859" s="245"/>
      <c r="AT859" s="245"/>
      <c r="AU859" s="245"/>
      <c r="AV859" s="246" t="str" cm="1">
        <f t="array" ref="AV859">IF($AM$20="A",
IFERROR(INDEX($CE$33:$CE$35, $BQ859), "-"),
IFERROR(INDEX(($CE$26:$CE$28, $CE$29:$CE$31), $BQ859, , $BR859), "-"))</f>
        <v>-</v>
      </c>
      <c r="AW859" s="242" t="str">
        <f t="shared" si="321"/>
        <v>-</v>
      </c>
      <c r="AX859" s="242" t="str">
        <f t="shared" si="321"/>
        <v>-</v>
      </c>
      <c r="AY859" s="242" t="str">
        <f t="shared" si="321"/>
        <v>-</v>
      </c>
      <c r="AZ859" s="242" t="str">
        <f t="shared" si="321"/>
        <v>-</v>
      </c>
      <c r="BA859" s="242" t="str">
        <f t="shared" si="322"/>
        <v>-</v>
      </c>
      <c r="BB859" s="242" t="str">
        <f t="shared" si="322"/>
        <v>-</v>
      </c>
      <c r="BC859" s="242" t="str">
        <f t="shared" si="322"/>
        <v>-</v>
      </c>
      <c r="BD859" s="242" t="str">
        <f t="shared" si="322"/>
        <v>-</v>
      </c>
      <c r="BE859" s="242" t="str">
        <f t="shared" si="323"/>
        <v>-</v>
      </c>
      <c r="BF859" s="242" t="str">
        <f t="shared" si="323"/>
        <v>-</v>
      </c>
      <c r="BG859" s="242" t="str">
        <f t="shared" si="323"/>
        <v>-</v>
      </c>
      <c r="BH859" s="242" t="str">
        <f t="shared" si="323"/>
        <v>-</v>
      </c>
      <c r="BI859" s="242" t="str">
        <f t="shared" si="324"/>
        <v>-</v>
      </c>
      <c r="BJ859" s="242" t="str">
        <f t="shared" si="324"/>
        <v>-</v>
      </c>
      <c r="BK859" s="242" t="str">
        <f t="shared" si="324"/>
        <v>-</v>
      </c>
      <c r="BL859" s="242" t="str">
        <f t="shared" si="324"/>
        <v>-</v>
      </c>
      <c r="BM859" s="245" t="str" cm="1">
        <f t="array" ref="BM859">IFERROR(INDEX($CD$38:$CD$41, $BT859), "-")</f>
        <v>-</v>
      </c>
      <c r="BN859" s="242" t="str" cm="1">
        <f t="array" ref="BN859">IFERROR(INDEX($CD$38:$CD$41, $BS859), "-")</f>
        <v>-</v>
      </c>
      <c r="BO859" s="242">
        <f t="shared" si="325"/>
        <v>0</v>
      </c>
      <c r="BP859" s="242">
        <f t="shared" si="326"/>
        <v>0</v>
      </c>
      <c r="BQ859" s="247" t="str">
        <f t="shared" si="309"/>
        <v>-</v>
      </c>
      <c r="BR859" s="247" t="str">
        <f t="shared" si="310"/>
        <v>-</v>
      </c>
      <c r="BS859" s="247" t="str">
        <f t="shared" si="311"/>
        <v>-</v>
      </c>
      <c r="BT859" s="247" t="str">
        <f t="shared" si="312"/>
        <v>-</v>
      </c>
      <c r="BU859" s="247">
        <f t="shared" si="327"/>
        <v>0</v>
      </c>
      <c r="BV859" s="247" t="str">
        <f t="shared" si="328"/>
        <v>-</v>
      </c>
      <c r="BW859" s="232"/>
      <c r="CF859" s="232"/>
    </row>
    <row r="860" spans="1:84" ht="12.75" customHeight="1" x14ac:dyDescent="0.2">
      <c r="A860" s="240"/>
      <c r="B860" s="228">
        <v>837</v>
      </c>
      <c r="C860" s="137"/>
      <c r="D860" s="65"/>
      <c r="E860" s="241" t="str">
        <f>IF(ISBLANK(D860), "", VLOOKUP(D860, Z!$A$2:$C$4127, 3, FALSE))</f>
        <v/>
      </c>
      <c r="F860" s="138"/>
      <c r="G860" s="120"/>
      <c r="H860" s="120"/>
      <c r="I860" s="120"/>
      <c r="J860" s="120"/>
      <c r="K860" s="139"/>
      <c r="L860" s="168"/>
      <c r="M860" s="139"/>
      <c r="N860" s="139"/>
      <c r="O860" s="242">
        <f t="shared" si="308"/>
        <v>0</v>
      </c>
      <c r="P860" s="139"/>
      <c r="Q860" s="242">
        <f t="shared" si="313"/>
        <v>0</v>
      </c>
      <c r="R860" s="242" t="str">
        <f t="shared" si="314"/>
        <v>-</v>
      </c>
      <c r="S860" s="140"/>
      <c r="T860" s="141"/>
      <c r="U860" s="120"/>
      <c r="V860" s="139"/>
      <c r="W860" s="166"/>
      <c r="X860" s="243">
        <f t="shared" si="315"/>
        <v>0</v>
      </c>
      <c r="Y860" s="140"/>
      <c r="Z860" s="141"/>
      <c r="AA860" s="139"/>
      <c r="AB860" s="120"/>
      <c r="AC860" s="139"/>
      <c r="AD860" s="166"/>
      <c r="AE860" s="243">
        <f t="shared" si="316"/>
        <v>0</v>
      </c>
      <c r="AF860" s="142"/>
      <c r="AG860" s="137"/>
      <c r="AH860" s="65"/>
      <c r="AI860" s="241" t="str">
        <f>IF(ISBLANK(AH860), "", VLOOKUP(AH860, Z!$A$2:$C$4127, 3, FALSE))</f>
        <v/>
      </c>
      <c r="AJ860" s="143"/>
      <c r="AK860" s="244">
        <f t="shared" si="317"/>
        <v>0</v>
      </c>
      <c r="AL860" s="232"/>
      <c r="AM860" s="242">
        <f t="shared" si="318"/>
        <v>0</v>
      </c>
      <c r="AN860" s="228">
        <f>15</f>
        <v>15</v>
      </c>
      <c r="AO860" s="228">
        <v>0.75</v>
      </c>
      <c r="AP860" s="242" t="str">
        <f t="shared" si="319"/>
        <v>-</v>
      </c>
      <c r="AQ860" s="242" t="str">
        <f t="shared" si="320"/>
        <v>-</v>
      </c>
      <c r="AR860" s="245" t="str" cm="1">
        <f t="array" ref="AR860">IF($AM$20="A",
IFERROR(INDEX($BZ$33:$CC$35, $BQ860,), "-"),
IFERROR(INDEX(($BZ$26:$CC$28,$BZ$29:$CC$31), $BQ860, , $BR860), "-"))</f>
        <v>-</v>
      </c>
      <c r="AS860" s="245"/>
      <c r="AT860" s="245"/>
      <c r="AU860" s="245"/>
      <c r="AV860" s="246" t="str" cm="1">
        <f t="array" ref="AV860">IF($AM$20="A",
IFERROR(INDEX($CE$33:$CE$35, $BQ860), "-"),
IFERROR(INDEX(($CE$26:$CE$28, $CE$29:$CE$31), $BQ860, , $BR860), "-"))</f>
        <v>-</v>
      </c>
      <c r="AW860" s="242" t="str">
        <f t="shared" si="321"/>
        <v>-</v>
      </c>
      <c r="AX860" s="242" t="str">
        <f t="shared" si="321"/>
        <v>-</v>
      </c>
      <c r="AY860" s="242" t="str">
        <f t="shared" si="321"/>
        <v>-</v>
      </c>
      <c r="AZ860" s="242" t="str">
        <f t="shared" si="321"/>
        <v>-</v>
      </c>
      <c r="BA860" s="242" t="str">
        <f t="shared" si="322"/>
        <v>-</v>
      </c>
      <c r="BB860" s="242" t="str">
        <f t="shared" si="322"/>
        <v>-</v>
      </c>
      <c r="BC860" s="242" t="str">
        <f t="shared" si="322"/>
        <v>-</v>
      </c>
      <c r="BD860" s="242" t="str">
        <f t="shared" si="322"/>
        <v>-</v>
      </c>
      <c r="BE860" s="242" t="str">
        <f t="shared" si="323"/>
        <v>-</v>
      </c>
      <c r="BF860" s="242" t="str">
        <f t="shared" si="323"/>
        <v>-</v>
      </c>
      <c r="BG860" s="242" t="str">
        <f t="shared" si="323"/>
        <v>-</v>
      </c>
      <c r="BH860" s="242" t="str">
        <f t="shared" si="323"/>
        <v>-</v>
      </c>
      <c r="BI860" s="242" t="str">
        <f t="shared" si="324"/>
        <v>-</v>
      </c>
      <c r="BJ860" s="242" t="str">
        <f t="shared" si="324"/>
        <v>-</v>
      </c>
      <c r="BK860" s="242" t="str">
        <f t="shared" si="324"/>
        <v>-</v>
      </c>
      <c r="BL860" s="242" t="str">
        <f t="shared" si="324"/>
        <v>-</v>
      </c>
      <c r="BM860" s="245" t="str" cm="1">
        <f t="array" ref="BM860">IFERROR(INDEX($CD$38:$CD$41, $BT860), "-")</f>
        <v>-</v>
      </c>
      <c r="BN860" s="242" t="str" cm="1">
        <f t="array" ref="BN860">IFERROR(INDEX($CD$38:$CD$41, $BS860), "-")</f>
        <v>-</v>
      </c>
      <c r="BO860" s="242">
        <f t="shared" si="325"/>
        <v>0</v>
      </c>
      <c r="BP860" s="242">
        <f t="shared" si="326"/>
        <v>0</v>
      </c>
      <c r="BQ860" s="247" t="str">
        <f t="shared" si="309"/>
        <v>-</v>
      </c>
      <c r="BR860" s="247" t="str">
        <f t="shared" si="310"/>
        <v>-</v>
      </c>
      <c r="BS860" s="247" t="str">
        <f t="shared" si="311"/>
        <v>-</v>
      </c>
      <c r="BT860" s="247" t="str">
        <f t="shared" si="312"/>
        <v>-</v>
      </c>
      <c r="BU860" s="247">
        <f t="shared" si="327"/>
        <v>0</v>
      </c>
      <c r="BV860" s="247" t="str">
        <f t="shared" si="328"/>
        <v>-</v>
      </c>
      <c r="BW860" s="232"/>
      <c r="CF860" s="232"/>
    </row>
    <row r="861" spans="1:84" ht="12.75" customHeight="1" x14ac:dyDescent="0.2">
      <c r="A861" s="240"/>
      <c r="B861" s="228">
        <v>838</v>
      </c>
      <c r="C861" s="137"/>
      <c r="D861" s="65"/>
      <c r="E861" s="241" t="str">
        <f>IF(ISBLANK(D861), "", VLOOKUP(D861, Z!$A$2:$C$4127, 3, FALSE))</f>
        <v/>
      </c>
      <c r="F861" s="138"/>
      <c r="G861" s="120"/>
      <c r="H861" s="120"/>
      <c r="I861" s="120"/>
      <c r="J861" s="120"/>
      <c r="K861" s="139"/>
      <c r="L861" s="168"/>
      <c r="M861" s="139"/>
      <c r="N861" s="139"/>
      <c r="O861" s="242">
        <f t="shared" si="308"/>
        <v>0</v>
      </c>
      <c r="P861" s="139"/>
      <c r="Q861" s="242">
        <f t="shared" si="313"/>
        <v>0</v>
      </c>
      <c r="R861" s="242" t="str">
        <f t="shared" si="314"/>
        <v>-</v>
      </c>
      <c r="S861" s="140"/>
      <c r="T861" s="141"/>
      <c r="U861" s="120"/>
      <c r="V861" s="139"/>
      <c r="W861" s="166"/>
      <c r="X861" s="243">
        <f t="shared" si="315"/>
        <v>0</v>
      </c>
      <c r="Y861" s="140"/>
      <c r="Z861" s="141"/>
      <c r="AA861" s="139"/>
      <c r="AB861" s="120"/>
      <c r="AC861" s="139"/>
      <c r="AD861" s="166"/>
      <c r="AE861" s="243">
        <f t="shared" si="316"/>
        <v>0</v>
      </c>
      <c r="AF861" s="142"/>
      <c r="AG861" s="137"/>
      <c r="AH861" s="65"/>
      <c r="AI861" s="241" t="str">
        <f>IF(ISBLANK(AH861), "", VLOOKUP(AH861, Z!$A$2:$C$4127, 3, FALSE))</f>
        <v/>
      </c>
      <c r="AJ861" s="143"/>
      <c r="AK861" s="244">
        <f t="shared" si="317"/>
        <v>0</v>
      </c>
      <c r="AL861" s="232"/>
      <c r="AM861" s="242">
        <f t="shared" si="318"/>
        <v>0</v>
      </c>
      <c r="AN861" s="228">
        <f>15</f>
        <v>15</v>
      </c>
      <c r="AO861" s="228">
        <v>0.75</v>
      </c>
      <c r="AP861" s="242" t="str">
        <f t="shared" si="319"/>
        <v>-</v>
      </c>
      <c r="AQ861" s="242" t="str">
        <f t="shared" si="320"/>
        <v>-</v>
      </c>
      <c r="AR861" s="245" t="str" cm="1">
        <f t="array" ref="AR861">IF($AM$20="A",
IFERROR(INDEX($BZ$33:$CC$35, $BQ861,), "-"),
IFERROR(INDEX(($BZ$26:$CC$28,$BZ$29:$CC$31), $BQ861, , $BR861), "-"))</f>
        <v>-</v>
      </c>
      <c r="AS861" s="245"/>
      <c r="AT861" s="245"/>
      <c r="AU861" s="245"/>
      <c r="AV861" s="246" t="str" cm="1">
        <f t="array" ref="AV861">IF($AM$20="A",
IFERROR(INDEX($CE$33:$CE$35, $BQ861), "-"),
IFERROR(INDEX(($CE$26:$CE$28, $CE$29:$CE$31), $BQ861, , $BR861), "-"))</f>
        <v>-</v>
      </c>
      <c r="AW861" s="242" t="str">
        <f t="shared" si="321"/>
        <v>-</v>
      </c>
      <c r="AX861" s="242" t="str">
        <f t="shared" si="321"/>
        <v>-</v>
      </c>
      <c r="AY861" s="242" t="str">
        <f t="shared" si="321"/>
        <v>-</v>
      </c>
      <c r="AZ861" s="242" t="str">
        <f t="shared" si="321"/>
        <v>-</v>
      </c>
      <c r="BA861" s="242" t="str">
        <f t="shared" si="322"/>
        <v>-</v>
      </c>
      <c r="BB861" s="242" t="str">
        <f t="shared" si="322"/>
        <v>-</v>
      </c>
      <c r="BC861" s="242" t="str">
        <f t="shared" si="322"/>
        <v>-</v>
      </c>
      <c r="BD861" s="242" t="str">
        <f t="shared" si="322"/>
        <v>-</v>
      </c>
      <c r="BE861" s="242" t="str">
        <f t="shared" si="323"/>
        <v>-</v>
      </c>
      <c r="BF861" s="242" t="str">
        <f t="shared" si="323"/>
        <v>-</v>
      </c>
      <c r="BG861" s="242" t="str">
        <f t="shared" si="323"/>
        <v>-</v>
      </c>
      <c r="BH861" s="242" t="str">
        <f t="shared" si="323"/>
        <v>-</v>
      </c>
      <c r="BI861" s="242" t="str">
        <f t="shared" si="324"/>
        <v>-</v>
      </c>
      <c r="BJ861" s="242" t="str">
        <f t="shared" si="324"/>
        <v>-</v>
      </c>
      <c r="BK861" s="242" t="str">
        <f t="shared" si="324"/>
        <v>-</v>
      </c>
      <c r="BL861" s="242" t="str">
        <f t="shared" si="324"/>
        <v>-</v>
      </c>
      <c r="BM861" s="245" t="str" cm="1">
        <f t="array" ref="BM861">IFERROR(INDEX($CD$38:$CD$41, $BT861), "-")</f>
        <v>-</v>
      </c>
      <c r="BN861" s="242" t="str" cm="1">
        <f t="array" ref="BN861">IFERROR(INDEX($CD$38:$CD$41, $BS861), "-")</f>
        <v>-</v>
      </c>
      <c r="BO861" s="242">
        <f t="shared" si="325"/>
        <v>0</v>
      </c>
      <c r="BP861" s="242">
        <f t="shared" si="326"/>
        <v>0</v>
      </c>
      <c r="BQ861" s="247" t="str">
        <f t="shared" si="309"/>
        <v>-</v>
      </c>
      <c r="BR861" s="247" t="str">
        <f t="shared" si="310"/>
        <v>-</v>
      </c>
      <c r="BS861" s="247" t="str">
        <f t="shared" si="311"/>
        <v>-</v>
      </c>
      <c r="BT861" s="247" t="str">
        <f t="shared" si="312"/>
        <v>-</v>
      </c>
      <c r="BU861" s="247">
        <f t="shared" si="327"/>
        <v>0</v>
      </c>
      <c r="BV861" s="247" t="str">
        <f t="shared" si="328"/>
        <v>-</v>
      </c>
      <c r="BW861" s="232"/>
      <c r="CF861" s="232"/>
    </row>
    <row r="862" spans="1:84" ht="12.75" customHeight="1" x14ac:dyDescent="0.2">
      <c r="A862" s="240"/>
      <c r="B862" s="228">
        <v>839</v>
      </c>
      <c r="C862" s="137"/>
      <c r="D862" s="65"/>
      <c r="E862" s="241" t="str">
        <f>IF(ISBLANK(D862), "", VLOOKUP(D862, Z!$A$2:$C$4127, 3, FALSE))</f>
        <v/>
      </c>
      <c r="F862" s="138"/>
      <c r="G862" s="120"/>
      <c r="H862" s="120"/>
      <c r="I862" s="120"/>
      <c r="J862" s="120"/>
      <c r="K862" s="139"/>
      <c r="L862" s="168"/>
      <c r="M862" s="139"/>
      <c r="N862" s="139"/>
      <c r="O862" s="242">
        <f t="shared" si="308"/>
        <v>0</v>
      </c>
      <c r="P862" s="139"/>
      <c r="Q862" s="242">
        <f t="shared" si="313"/>
        <v>0</v>
      </c>
      <c r="R862" s="242" t="str">
        <f t="shared" si="314"/>
        <v>-</v>
      </c>
      <c r="S862" s="140"/>
      <c r="T862" s="141"/>
      <c r="U862" s="120"/>
      <c r="V862" s="139"/>
      <c r="W862" s="166"/>
      <c r="X862" s="243">
        <f t="shared" si="315"/>
        <v>0</v>
      </c>
      <c r="Y862" s="140"/>
      <c r="Z862" s="141"/>
      <c r="AA862" s="139"/>
      <c r="AB862" s="120"/>
      <c r="AC862" s="139"/>
      <c r="AD862" s="166"/>
      <c r="AE862" s="243">
        <f t="shared" si="316"/>
        <v>0</v>
      </c>
      <c r="AF862" s="142"/>
      <c r="AG862" s="137"/>
      <c r="AH862" s="65"/>
      <c r="AI862" s="241" t="str">
        <f>IF(ISBLANK(AH862), "", VLOOKUP(AH862, Z!$A$2:$C$4127, 3, FALSE))</f>
        <v/>
      </c>
      <c r="AJ862" s="143"/>
      <c r="AK862" s="244">
        <f t="shared" si="317"/>
        <v>0</v>
      </c>
      <c r="AL862" s="232"/>
      <c r="AM862" s="242">
        <f t="shared" si="318"/>
        <v>0</v>
      </c>
      <c r="AN862" s="228">
        <f>15</f>
        <v>15</v>
      </c>
      <c r="AO862" s="228">
        <v>0.75</v>
      </c>
      <c r="AP862" s="242" t="str">
        <f t="shared" si="319"/>
        <v>-</v>
      </c>
      <c r="AQ862" s="242" t="str">
        <f t="shared" si="320"/>
        <v>-</v>
      </c>
      <c r="AR862" s="245" t="str" cm="1">
        <f t="array" ref="AR862">IF($AM$20="A",
IFERROR(INDEX($BZ$33:$CC$35, $BQ862,), "-"),
IFERROR(INDEX(($BZ$26:$CC$28,$BZ$29:$CC$31), $BQ862, , $BR862), "-"))</f>
        <v>-</v>
      </c>
      <c r="AS862" s="245"/>
      <c r="AT862" s="245"/>
      <c r="AU862" s="245"/>
      <c r="AV862" s="246" t="str" cm="1">
        <f t="array" ref="AV862">IF($AM$20="A",
IFERROR(INDEX($CE$33:$CE$35, $BQ862), "-"),
IFERROR(INDEX(($CE$26:$CE$28, $CE$29:$CE$31), $BQ862, , $BR862), "-"))</f>
        <v>-</v>
      </c>
      <c r="AW862" s="242" t="str">
        <f t="shared" si="321"/>
        <v>-</v>
      </c>
      <c r="AX862" s="242" t="str">
        <f t="shared" si="321"/>
        <v>-</v>
      </c>
      <c r="AY862" s="242" t="str">
        <f t="shared" si="321"/>
        <v>-</v>
      </c>
      <c r="AZ862" s="242" t="str">
        <f t="shared" si="321"/>
        <v>-</v>
      </c>
      <c r="BA862" s="242" t="str">
        <f t="shared" si="322"/>
        <v>-</v>
      </c>
      <c r="BB862" s="242" t="str">
        <f t="shared" si="322"/>
        <v>-</v>
      </c>
      <c r="BC862" s="242" t="str">
        <f t="shared" si="322"/>
        <v>-</v>
      </c>
      <c r="BD862" s="242" t="str">
        <f t="shared" si="322"/>
        <v>-</v>
      </c>
      <c r="BE862" s="242" t="str">
        <f t="shared" si="323"/>
        <v>-</v>
      </c>
      <c r="BF862" s="242" t="str">
        <f t="shared" si="323"/>
        <v>-</v>
      </c>
      <c r="BG862" s="242" t="str">
        <f t="shared" si="323"/>
        <v>-</v>
      </c>
      <c r="BH862" s="242" t="str">
        <f t="shared" si="323"/>
        <v>-</v>
      </c>
      <c r="BI862" s="242" t="str">
        <f t="shared" si="324"/>
        <v>-</v>
      </c>
      <c r="BJ862" s="242" t="str">
        <f t="shared" si="324"/>
        <v>-</v>
      </c>
      <c r="BK862" s="242" t="str">
        <f t="shared" si="324"/>
        <v>-</v>
      </c>
      <c r="BL862" s="242" t="str">
        <f t="shared" si="324"/>
        <v>-</v>
      </c>
      <c r="BM862" s="245" t="str" cm="1">
        <f t="array" ref="BM862">IFERROR(INDEX($CD$38:$CD$41, $BT862), "-")</f>
        <v>-</v>
      </c>
      <c r="BN862" s="242" t="str" cm="1">
        <f t="array" ref="BN862">IFERROR(INDEX($CD$38:$CD$41, $BS862), "-")</f>
        <v>-</v>
      </c>
      <c r="BO862" s="242">
        <f t="shared" si="325"/>
        <v>0</v>
      </c>
      <c r="BP862" s="242">
        <f t="shared" si="326"/>
        <v>0</v>
      </c>
      <c r="BQ862" s="247" t="str">
        <f t="shared" si="309"/>
        <v>-</v>
      </c>
      <c r="BR862" s="247" t="str">
        <f t="shared" si="310"/>
        <v>-</v>
      </c>
      <c r="BS862" s="247" t="str">
        <f t="shared" si="311"/>
        <v>-</v>
      </c>
      <c r="BT862" s="247" t="str">
        <f t="shared" si="312"/>
        <v>-</v>
      </c>
      <c r="BU862" s="247">
        <f t="shared" si="327"/>
        <v>0</v>
      </c>
      <c r="BV862" s="247" t="str">
        <f t="shared" si="328"/>
        <v>-</v>
      </c>
      <c r="BW862" s="232"/>
      <c r="CF862" s="232"/>
    </row>
    <row r="863" spans="1:84" ht="12.75" customHeight="1" x14ac:dyDescent="0.2">
      <c r="A863" s="240"/>
      <c r="B863" s="228">
        <v>840</v>
      </c>
      <c r="C863" s="137"/>
      <c r="D863" s="65"/>
      <c r="E863" s="241" t="str">
        <f>IF(ISBLANK(D863), "", VLOOKUP(D863, Z!$A$2:$C$4127, 3, FALSE))</f>
        <v/>
      </c>
      <c r="F863" s="138"/>
      <c r="G863" s="120"/>
      <c r="H863" s="120"/>
      <c r="I863" s="120"/>
      <c r="J863" s="120"/>
      <c r="K863" s="139"/>
      <c r="L863" s="168"/>
      <c r="M863" s="139"/>
      <c r="N863" s="139"/>
      <c r="O863" s="242">
        <f t="shared" si="308"/>
        <v>0</v>
      </c>
      <c r="P863" s="139"/>
      <c r="Q863" s="242">
        <f t="shared" si="313"/>
        <v>0</v>
      </c>
      <c r="R863" s="242" t="str">
        <f t="shared" si="314"/>
        <v>-</v>
      </c>
      <c r="S863" s="140"/>
      <c r="T863" s="141"/>
      <c r="U863" s="120"/>
      <c r="V863" s="139"/>
      <c r="W863" s="166"/>
      <c r="X863" s="243">
        <f t="shared" si="315"/>
        <v>0</v>
      </c>
      <c r="Y863" s="140"/>
      <c r="Z863" s="141"/>
      <c r="AA863" s="139"/>
      <c r="AB863" s="120"/>
      <c r="AC863" s="139"/>
      <c r="AD863" s="166"/>
      <c r="AE863" s="243">
        <f t="shared" si="316"/>
        <v>0</v>
      </c>
      <c r="AF863" s="142"/>
      <c r="AG863" s="137"/>
      <c r="AH863" s="65"/>
      <c r="AI863" s="241" t="str">
        <f>IF(ISBLANK(AH863), "", VLOOKUP(AH863, Z!$A$2:$C$4127, 3, FALSE))</f>
        <v/>
      </c>
      <c r="AJ863" s="143"/>
      <c r="AK863" s="244">
        <f t="shared" si="317"/>
        <v>0</v>
      </c>
      <c r="AL863" s="232"/>
      <c r="AM863" s="242">
        <f t="shared" si="318"/>
        <v>0</v>
      </c>
      <c r="AN863" s="228">
        <f>15</f>
        <v>15</v>
      </c>
      <c r="AO863" s="228">
        <v>0.75</v>
      </c>
      <c r="AP863" s="242" t="str">
        <f t="shared" si="319"/>
        <v>-</v>
      </c>
      <c r="AQ863" s="242" t="str">
        <f t="shared" si="320"/>
        <v>-</v>
      </c>
      <c r="AR863" s="245" t="str" cm="1">
        <f t="array" ref="AR863">IF($AM$20="A",
IFERROR(INDEX($BZ$33:$CC$35, $BQ863,), "-"),
IFERROR(INDEX(($BZ$26:$CC$28,$BZ$29:$CC$31), $BQ863, , $BR863), "-"))</f>
        <v>-</v>
      </c>
      <c r="AS863" s="245"/>
      <c r="AT863" s="245"/>
      <c r="AU863" s="245"/>
      <c r="AV863" s="246" t="str" cm="1">
        <f t="array" ref="AV863">IF($AM$20="A",
IFERROR(INDEX($CE$33:$CE$35, $BQ863), "-"),
IFERROR(INDEX(($CE$26:$CE$28, $CE$29:$CE$31), $BQ863, , $BR863), "-"))</f>
        <v>-</v>
      </c>
      <c r="AW863" s="242" t="str">
        <f t="shared" si="321"/>
        <v>-</v>
      </c>
      <c r="AX863" s="242" t="str">
        <f t="shared" si="321"/>
        <v>-</v>
      </c>
      <c r="AY863" s="242" t="str">
        <f t="shared" si="321"/>
        <v>-</v>
      </c>
      <c r="AZ863" s="242" t="str">
        <f t="shared" si="321"/>
        <v>-</v>
      </c>
      <c r="BA863" s="242" t="str">
        <f t="shared" si="322"/>
        <v>-</v>
      </c>
      <c r="BB863" s="242" t="str">
        <f t="shared" si="322"/>
        <v>-</v>
      </c>
      <c r="BC863" s="242" t="str">
        <f t="shared" si="322"/>
        <v>-</v>
      </c>
      <c r="BD863" s="242" t="str">
        <f t="shared" si="322"/>
        <v>-</v>
      </c>
      <c r="BE863" s="242" t="str">
        <f t="shared" si="323"/>
        <v>-</v>
      </c>
      <c r="BF863" s="242" t="str">
        <f t="shared" si="323"/>
        <v>-</v>
      </c>
      <c r="BG863" s="242" t="str">
        <f t="shared" si="323"/>
        <v>-</v>
      </c>
      <c r="BH863" s="242" t="str">
        <f t="shared" si="323"/>
        <v>-</v>
      </c>
      <c r="BI863" s="242" t="str">
        <f t="shared" si="324"/>
        <v>-</v>
      </c>
      <c r="BJ863" s="242" t="str">
        <f t="shared" si="324"/>
        <v>-</v>
      </c>
      <c r="BK863" s="242" t="str">
        <f t="shared" si="324"/>
        <v>-</v>
      </c>
      <c r="BL863" s="242" t="str">
        <f t="shared" si="324"/>
        <v>-</v>
      </c>
      <c r="BM863" s="245" t="str" cm="1">
        <f t="array" ref="BM863">IFERROR(INDEX($CD$38:$CD$41, $BT863), "-")</f>
        <v>-</v>
      </c>
      <c r="BN863" s="242" t="str" cm="1">
        <f t="array" ref="BN863">IFERROR(INDEX($CD$38:$CD$41, $BS863), "-")</f>
        <v>-</v>
      </c>
      <c r="BO863" s="242">
        <f t="shared" si="325"/>
        <v>0</v>
      </c>
      <c r="BP863" s="242">
        <f t="shared" si="326"/>
        <v>0</v>
      </c>
      <c r="BQ863" s="247" t="str">
        <f t="shared" si="309"/>
        <v>-</v>
      </c>
      <c r="BR863" s="247" t="str">
        <f t="shared" si="310"/>
        <v>-</v>
      </c>
      <c r="BS863" s="247" t="str">
        <f t="shared" si="311"/>
        <v>-</v>
      </c>
      <c r="BT863" s="247" t="str">
        <f t="shared" si="312"/>
        <v>-</v>
      </c>
      <c r="BU863" s="247">
        <f t="shared" si="327"/>
        <v>0</v>
      </c>
      <c r="BV863" s="247" t="str">
        <f t="shared" si="328"/>
        <v>-</v>
      </c>
      <c r="BW863" s="232"/>
      <c r="CF863" s="232"/>
    </row>
    <row r="864" spans="1:84" ht="12.75" customHeight="1" x14ac:dyDescent="0.2">
      <c r="A864" s="240"/>
      <c r="B864" s="228">
        <v>841</v>
      </c>
      <c r="C864" s="137"/>
      <c r="D864" s="65"/>
      <c r="E864" s="241" t="str">
        <f>IF(ISBLANK(D864), "", VLOOKUP(D864, Z!$A$2:$C$4127, 3, FALSE))</f>
        <v/>
      </c>
      <c r="F864" s="138"/>
      <c r="G864" s="120"/>
      <c r="H864" s="120"/>
      <c r="I864" s="120"/>
      <c r="J864" s="120"/>
      <c r="K864" s="139"/>
      <c r="L864" s="168"/>
      <c r="M864" s="139"/>
      <c r="N864" s="139"/>
      <c r="O864" s="242">
        <f t="shared" si="308"/>
        <v>0</v>
      </c>
      <c r="P864" s="139"/>
      <c r="Q864" s="242">
        <f t="shared" si="313"/>
        <v>0</v>
      </c>
      <c r="R864" s="242" t="str">
        <f t="shared" si="314"/>
        <v>-</v>
      </c>
      <c r="S864" s="140"/>
      <c r="T864" s="141"/>
      <c r="U864" s="120"/>
      <c r="V864" s="139"/>
      <c r="W864" s="166"/>
      <c r="X864" s="243">
        <f t="shared" si="315"/>
        <v>0</v>
      </c>
      <c r="Y864" s="140"/>
      <c r="Z864" s="141"/>
      <c r="AA864" s="139"/>
      <c r="AB864" s="120"/>
      <c r="AC864" s="139"/>
      <c r="AD864" s="166"/>
      <c r="AE864" s="243">
        <f t="shared" si="316"/>
        <v>0</v>
      </c>
      <c r="AF864" s="142"/>
      <c r="AG864" s="137"/>
      <c r="AH864" s="65"/>
      <c r="AI864" s="241" t="str">
        <f>IF(ISBLANK(AH864), "", VLOOKUP(AH864, Z!$A$2:$C$4127, 3, FALSE))</f>
        <v/>
      </c>
      <c r="AJ864" s="143"/>
      <c r="AK864" s="244">
        <f t="shared" si="317"/>
        <v>0</v>
      </c>
      <c r="AL864" s="232"/>
      <c r="AM864" s="242">
        <f t="shared" si="318"/>
        <v>0</v>
      </c>
      <c r="AN864" s="228">
        <f>15</f>
        <v>15</v>
      </c>
      <c r="AO864" s="228">
        <v>0.75</v>
      </c>
      <c r="AP864" s="242" t="str">
        <f t="shared" si="319"/>
        <v>-</v>
      </c>
      <c r="AQ864" s="242" t="str">
        <f t="shared" si="320"/>
        <v>-</v>
      </c>
      <c r="AR864" s="245" t="str" cm="1">
        <f t="array" ref="AR864">IF($AM$20="A",
IFERROR(INDEX($BZ$33:$CC$35, $BQ864,), "-"),
IFERROR(INDEX(($BZ$26:$CC$28,$BZ$29:$CC$31), $BQ864, , $BR864), "-"))</f>
        <v>-</v>
      </c>
      <c r="AS864" s="245"/>
      <c r="AT864" s="245"/>
      <c r="AU864" s="245"/>
      <c r="AV864" s="246" t="str" cm="1">
        <f t="array" ref="AV864">IF($AM$20="A",
IFERROR(INDEX($CE$33:$CE$35, $BQ864), "-"),
IFERROR(INDEX(($CE$26:$CE$28, $CE$29:$CE$31), $BQ864, , $BR864), "-"))</f>
        <v>-</v>
      </c>
      <c r="AW864" s="242" t="str">
        <f t="shared" si="321"/>
        <v>-</v>
      </c>
      <c r="AX864" s="242" t="str">
        <f t="shared" si="321"/>
        <v>-</v>
      </c>
      <c r="AY864" s="242" t="str">
        <f t="shared" si="321"/>
        <v>-</v>
      </c>
      <c r="AZ864" s="242" t="str">
        <f t="shared" si="321"/>
        <v>-</v>
      </c>
      <c r="BA864" s="242" t="str">
        <f t="shared" si="322"/>
        <v>-</v>
      </c>
      <c r="BB864" s="242" t="str">
        <f t="shared" si="322"/>
        <v>-</v>
      </c>
      <c r="BC864" s="242" t="str">
        <f t="shared" si="322"/>
        <v>-</v>
      </c>
      <c r="BD864" s="242" t="str">
        <f t="shared" si="322"/>
        <v>-</v>
      </c>
      <c r="BE864" s="242" t="str">
        <f t="shared" si="323"/>
        <v>-</v>
      </c>
      <c r="BF864" s="242" t="str">
        <f t="shared" si="323"/>
        <v>-</v>
      </c>
      <c r="BG864" s="242" t="str">
        <f t="shared" si="323"/>
        <v>-</v>
      </c>
      <c r="BH864" s="242" t="str">
        <f t="shared" si="323"/>
        <v>-</v>
      </c>
      <c r="BI864" s="242" t="str">
        <f t="shared" si="324"/>
        <v>-</v>
      </c>
      <c r="BJ864" s="242" t="str">
        <f t="shared" si="324"/>
        <v>-</v>
      </c>
      <c r="BK864" s="242" t="str">
        <f t="shared" si="324"/>
        <v>-</v>
      </c>
      <c r="BL864" s="242" t="str">
        <f t="shared" si="324"/>
        <v>-</v>
      </c>
      <c r="BM864" s="245" t="str" cm="1">
        <f t="array" ref="BM864">IFERROR(INDEX($CD$38:$CD$41, $BT864), "-")</f>
        <v>-</v>
      </c>
      <c r="BN864" s="242" t="str" cm="1">
        <f t="array" ref="BN864">IFERROR(INDEX($CD$38:$CD$41, $BS864), "-")</f>
        <v>-</v>
      </c>
      <c r="BO864" s="242">
        <f t="shared" si="325"/>
        <v>0</v>
      </c>
      <c r="BP864" s="242">
        <f t="shared" si="326"/>
        <v>0</v>
      </c>
      <c r="BQ864" s="247" t="str">
        <f t="shared" si="309"/>
        <v>-</v>
      </c>
      <c r="BR864" s="247" t="str">
        <f t="shared" si="310"/>
        <v>-</v>
      </c>
      <c r="BS864" s="247" t="str">
        <f t="shared" si="311"/>
        <v>-</v>
      </c>
      <c r="BT864" s="247" t="str">
        <f t="shared" si="312"/>
        <v>-</v>
      </c>
      <c r="BU864" s="247">
        <f t="shared" si="327"/>
        <v>0</v>
      </c>
      <c r="BV864" s="247" t="str">
        <f t="shared" si="328"/>
        <v>-</v>
      </c>
      <c r="BW864" s="232"/>
      <c r="CF864" s="232"/>
    </row>
    <row r="865" spans="1:84" ht="12.75" customHeight="1" x14ac:dyDescent="0.2">
      <c r="A865" s="240"/>
      <c r="B865" s="228">
        <v>842</v>
      </c>
      <c r="C865" s="137"/>
      <c r="D865" s="65"/>
      <c r="E865" s="241" t="str">
        <f>IF(ISBLANK(D865), "", VLOOKUP(D865, Z!$A$2:$C$4127, 3, FALSE))</f>
        <v/>
      </c>
      <c r="F865" s="138"/>
      <c r="G865" s="120"/>
      <c r="H865" s="120"/>
      <c r="I865" s="120"/>
      <c r="J865" s="120"/>
      <c r="K865" s="139"/>
      <c r="L865" s="168"/>
      <c r="M865" s="139"/>
      <c r="N865" s="139"/>
      <c r="O865" s="242">
        <f t="shared" si="308"/>
        <v>0</v>
      </c>
      <c r="P865" s="139"/>
      <c r="Q865" s="242">
        <f t="shared" si="313"/>
        <v>0</v>
      </c>
      <c r="R865" s="242" t="str">
        <f t="shared" si="314"/>
        <v>-</v>
      </c>
      <c r="S865" s="140"/>
      <c r="T865" s="141"/>
      <c r="U865" s="120"/>
      <c r="V865" s="139"/>
      <c r="W865" s="166"/>
      <c r="X865" s="243">
        <f t="shared" si="315"/>
        <v>0</v>
      </c>
      <c r="Y865" s="140"/>
      <c r="Z865" s="141"/>
      <c r="AA865" s="139"/>
      <c r="AB865" s="120"/>
      <c r="AC865" s="139"/>
      <c r="AD865" s="166"/>
      <c r="AE865" s="243">
        <f t="shared" si="316"/>
        <v>0</v>
      </c>
      <c r="AF865" s="142"/>
      <c r="AG865" s="137"/>
      <c r="AH865" s="65"/>
      <c r="AI865" s="241" t="str">
        <f>IF(ISBLANK(AH865), "", VLOOKUP(AH865, Z!$A$2:$C$4127, 3, FALSE))</f>
        <v/>
      </c>
      <c r="AJ865" s="143"/>
      <c r="AK865" s="244">
        <f t="shared" si="317"/>
        <v>0</v>
      </c>
      <c r="AL865" s="232"/>
      <c r="AM865" s="242">
        <f t="shared" si="318"/>
        <v>0</v>
      </c>
      <c r="AN865" s="228">
        <f>15</f>
        <v>15</v>
      </c>
      <c r="AO865" s="228">
        <v>0.75</v>
      </c>
      <c r="AP865" s="242" t="str">
        <f t="shared" si="319"/>
        <v>-</v>
      </c>
      <c r="AQ865" s="242" t="str">
        <f t="shared" si="320"/>
        <v>-</v>
      </c>
      <c r="AR865" s="245" t="str" cm="1">
        <f t="array" ref="AR865">IF($AM$20="A",
IFERROR(INDEX($BZ$33:$CC$35, $BQ865,), "-"),
IFERROR(INDEX(($BZ$26:$CC$28,$BZ$29:$CC$31), $BQ865, , $BR865), "-"))</f>
        <v>-</v>
      </c>
      <c r="AS865" s="245"/>
      <c r="AT865" s="245"/>
      <c r="AU865" s="245"/>
      <c r="AV865" s="246" t="str" cm="1">
        <f t="array" ref="AV865">IF($AM$20="A",
IFERROR(INDEX($CE$33:$CE$35, $BQ865), "-"),
IFERROR(INDEX(($CE$26:$CE$28, $CE$29:$CE$31), $BQ865, , $BR865), "-"))</f>
        <v>-</v>
      </c>
      <c r="AW865" s="242" t="str">
        <f t="shared" si="321"/>
        <v>-</v>
      </c>
      <c r="AX865" s="242" t="str">
        <f t="shared" si="321"/>
        <v>-</v>
      </c>
      <c r="AY865" s="242" t="str">
        <f t="shared" si="321"/>
        <v>-</v>
      </c>
      <c r="AZ865" s="242" t="str">
        <f t="shared" si="321"/>
        <v>-</v>
      </c>
      <c r="BA865" s="242" t="str">
        <f t="shared" si="322"/>
        <v>-</v>
      </c>
      <c r="BB865" s="242" t="str">
        <f t="shared" si="322"/>
        <v>-</v>
      </c>
      <c r="BC865" s="242" t="str">
        <f t="shared" si="322"/>
        <v>-</v>
      </c>
      <c r="BD865" s="242" t="str">
        <f t="shared" si="322"/>
        <v>-</v>
      </c>
      <c r="BE865" s="242" t="str">
        <f t="shared" si="323"/>
        <v>-</v>
      </c>
      <c r="BF865" s="242" t="str">
        <f t="shared" si="323"/>
        <v>-</v>
      </c>
      <c r="BG865" s="242" t="str">
        <f t="shared" si="323"/>
        <v>-</v>
      </c>
      <c r="BH865" s="242" t="str">
        <f t="shared" si="323"/>
        <v>-</v>
      </c>
      <c r="BI865" s="242" t="str">
        <f t="shared" si="324"/>
        <v>-</v>
      </c>
      <c r="BJ865" s="242" t="str">
        <f t="shared" si="324"/>
        <v>-</v>
      </c>
      <c r="BK865" s="242" t="str">
        <f t="shared" si="324"/>
        <v>-</v>
      </c>
      <c r="BL865" s="242" t="str">
        <f t="shared" si="324"/>
        <v>-</v>
      </c>
      <c r="BM865" s="245" t="str" cm="1">
        <f t="array" ref="BM865">IFERROR(INDEX($CD$38:$CD$41, $BT865), "-")</f>
        <v>-</v>
      </c>
      <c r="BN865" s="242" t="str" cm="1">
        <f t="array" ref="BN865">IFERROR(INDEX($CD$38:$CD$41, $BS865), "-")</f>
        <v>-</v>
      </c>
      <c r="BO865" s="242">
        <f t="shared" si="325"/>
        <v>0</v>
      </c>
      <c r="BP865" s="242">
        <f t="shared" si="326"/>
        <v>0</v>
      </c>
      <c r="BQ865" s="247" t="str">
        <f t="shared" si="309"/>
        <v>-</v>
      </c>
      <c r="BR865" s="247" t="str">
        <f t="shared" si="310"/>
        <v>-</v>
      </c>
      <c r="BS865" s="247" t="str">
        <f t="shared" si="311"/>
        <v>-</v>
      </c>
      <c r="BT865" s="247" t="str">
        <f t="shared" si="312"/>
        <v>-</v>
      </c>
      <c r="BU865" s="247">
        <f t="shared" si="327"/>
        <v>0</v>
      </c>
      <c r="BV865" s="247" t="str">
        <f t="shared" si="328"/>
        <v>-</v>
      </c>
      <c r="BW865" s="232"/>
      <c r="CF865" s="232"/>
    </row>
    <row r="866" spans="1:84" ht="12.75" customHeight="1" x14ac:dyDescent="0.2">
      <c r="A866" s="240"/>
      <c r="B866" s="228">
        <v>843</v>
      </c>
      <c r="C866" s="137"/>
      <c r="D866" s="65"/>
      <c r="E866" s="241" t="str">
        <f>IF(ISBLANK(D866), "", VLOOKUP(D866, Z!$A$2:$C$4127, 3, FALSE))</f>
        <v/>
      </c>
      <c r="F866" s="138"/>
      <c r="G866" s="120"/>
      <c r="H866" s="120"/>
      <c r="I866" s="120"/>
      <c r="J866" s="120"/>
      <c r="K866" s="139"/>
      <c r="L866" s="168"/>
      <c r="M866" s="139"/>
      <c r="N866" s="139"/>
      <c r="O866" s="242">
        <f t="shared" si="308"/>
        <v>0</v>
      </c>
      <c r="P866" s="139"/>
      <c r="Q866" s="242">
        <f t="shared" si="313"/>
        <v>0</v>
      </c>
      <c r="R866" s="242" t="str">
        <f t="shared" si="314"/>
        <v>-</v>
      </c>
      <c r="S866" s="140"/>
      <c r="T866" s="141"/>
      <c r="U866" s="120"/>
      <c r="V866" s="139"/>
      <c r="W866" s="166"/>
      <c r="X866" s="243">
        <f t="shared" si="315"/>
        <v>0</v>
      </c>
      <c r="Y866" s="140"/>
      <c r="Z866" s="141"/>
      <c r="AA866" s="139"/>
      <c r="AB866" s="120"/>
      <c r="AC866" s="139"/>
      <c r="AD866" s="166"/>
      <c r="AE866" s="243">
        <f t="shared" si="316"/>
        <v>0</v>
      </c>
      <c r="AF866" s="142"/>
      <c r="AG866" s="137"/>
      <c r="AH866" s="65"/>
      <c r="AI866" s="241" t="str">
        <f>IF(ISBLANK(AH866), "", VLOOKUP(AH866, Z!$A$2:$C$4127, 3, FALSE))</f>
        <v/>
      </c>
      <c r="AJ866" s="143"/>
      <c r="AK866" s="244">
        <f t="shared" si="317"/>
        <v>0</v>
      </c>
      <c r="AL866" s="232"/>
      <c r="AM866" s="242">
        <f t="shared" si="318"/>
        <v>0</v>
      </c>
      <c r="AN866" s="228">
        <f>15</f>
        <v>15</v>
      </c>
      <c r="AO866" s="228">
        <v>0.75</v>
      </c>
      <c r="AP866" s="242" t="str">
        <f t="shared" si="319"/>
        <v>-</v>
      </c>
      <c r="AQ866" s="242" t="str">
        <f t="shared" si="320"/>
        <v>-</v>
      </c>
      <c r="AR866" s="245" t="str" cm="1">
        <f t="array" ref="AR866">IF($AM$20="A",
IFERROR(INDEX($BZ$33:$CC$35, $BQ866,), "-"),
IFERROR(INDEX(($BZ$26:$CC$28,$BZ$29:$CC$31), $BQ866, , $BR866), "-"))</f>
        <v>-</v>
      </c>
      <c r="AS866" s="245"/>
      <c r="AT866" s="245"/>
      <c r="AU866" s="245"/>
      <c r="AV866" s="246" t="str" cm="1">
        <f t="array" ref="AV866">IF($AM$20="A",
IFERROR(INDEX($CE$33:$CE$35, $BQ866), "-"),
IFERROR(INDEX(($CE$26:$CE$28, $CE$29:$CE$31), $BQ866, , $BR866), "-"))</f>
        <v>-</v>
      </c>
      <c r="AW866" s="242" t="str">
        <f t="shared" si="321"/>
        <v>-</v>
      </c>
      <c r="AX866" s="242" t="str">
        <f t="shared" si="321"/>
        <v>-</v>
      </c>
      <c r="AY866" s="242" t="str">
        <f t="shared" si="321"/>
        <v>-</v>
      </c>
      <c r="AZ866" s="242" t="str">
        <f t="shared" si="321"/>
        <v>-</v>
      </c>
      <c r="BA866" s="242" t="str">
        <f t="shared" si="322"/>
        <v>-</v>
      </c>
      <c r="BB866" s="242" t="str">
        <f t="shared" si="322"/>
        <v>-</v>
      </c>
      <c r="BC866" s="242" t="str">
        <f t="shared" si="322"/>
        <v>-</v>
      </c>
      <c r="BD866" s="242" t="str">
        <f t="shared" si="322"/>
        <v>-</v>
      </c>
      <c r="BE866" s="242" t="str">
        <f t="shared" si="323"/>
        <v>-</v>
      </c>
      <c r="BF866" s="242" t="str">
        <f t="shared" si="323"/>
        <v>-</v>
      </c>
      <c r="BG866" s="242" t="str">
        <f t="shared" si="323"/>
        <v>-</v>
      </c>
      <c r="BH866" s="242" t="str">
        <f t="shared" si="323"/>
        <v>-</v>
      </c>
      <c r="BI866" s="242" t="str">
        <f t="shared" si="324"/>
        <v>-</v>
      </c>
      <c r="BJ866" s="242" t="str">
        <f t="shared" si="324"/>
        <v>-</v>
      </c>
      <c r="BK866" s="242" t="str">
        <f t="shared" si="324"/>
        <v>-</v>
      </c>
      <c r="BL866" s="242" t="str">
        <f t="shared" si="324"/>
        <v>-</v>
      </c>
      <c r="BM866" s="245" t="str" cm="1">
        <f t="array" ref="BM866">IFERROR(INDEX($CD$38:$CD$41, $BT866), "-")</f>
        <v>-</v>
      </c>
      <c r="BN866" s="242" t="str" cm="1">
        <f t="array" ref="BN866">IFERROR(INDEX($CD$38:$CD$41, $BS866), "-")</f>
        <v>-</v>
      </c>
      <c r="BO866" s="242">
        <f t="shared" si="325"/>
        <v>0</v>
      </c>
      <c r="BP866" s="242">
        <f t="shared" si="326"/>
        <v>0</v>
      </c>
      <c r="BQ866" s="247" t="str">
        <f t="shared" si="309"/>
        <v>-</v>
      </c>
      <c r="BR866" s="247" t="str">
        <f t="shared" si="310"/>
        <v>-</v>
      </c>
      <c r="BS866" s="247" t="str">
        <f t="shared" si="311"/>
        <v>-</v>
      </c>
      <c r="BT866" s="247" t="str">
        <f t="shared" si="312"/>
        <v>-</v>
      </c>
      <c r="BU866" s="247">
        <f t="shared" si="327"/>
        <v>0</v>
      </c>
      <c r="BV866" s="247" t="str">
        <f t="shared" si="328"/>
        <v>-</v>
      </c>
      <c r="BW866" s="232"/>
      <c r="CF866" s="232"/>
    </row>
    <row r="867" spans="1:84" ht="12.75" customHeight="1" x14ac:dyDescent="0.2">
      <c r="A867" s="240"/>
      <c r="B867" s="228">
        <v>844</v>
      </c>
      <c r="C867" s="137"/>
      <c r="D867" s="65"/>
      <c r="E867" s="241" t="str">
        <f>IF(ISBLANK(D867), "", VLOOKUP(D867, Z!$A$2:$C$4127, 3, FALSE))</f>
        <v/>
      </c>
      <c r="F867" s="138"/>
      <c r="G867" s="120"/>
      <c r="H867" s="120"/>
      <c r="I867" s="120"/>
      <c r="J867" s="120"/>
      <c r="K867" s="139"/>
      <c r="L867" s="168"/>
      <c r="M867" s="139"/>
      <c r="N867" s="139"/>
      <c r="O867" s="242">
        <f t="shared" si="308"/>
        <v>0</v>
      </c>
      <c r="P867" s="139"/>
      <c r="Q867" s="242">
        <f t="shared" si="313"/>
        <v>0</v>
      </c>
      <c r="R867" s="242" t="str">
        <f t="shared" si="314"/>
        <v>-</v>
      </c>
      <c r="S867" s="140"/>
      <c r="T867" s="141"/>
      <c r="U867" s="120"/>
      <c r="V867" s="139"/>
      <c r="W867" s="166"/>
      <c r="X867" s="243">
        <f t="shared" si="315"/>
        <v>0</v>
      </c>
      <c r="Y867" s="140"/>
      <c r="Z867" s="141"/>
      <c r="AA867" s="139"/>
      <c r="AB867" s="120"/>
      <c r="AC867" s="139"/>
      <c r="AD867" s="166"/>
      <c r="AE867" s="243">
        <f t="shared" si="316"/>
        <v>0</v>
      </c>
      <c r="AF867" s="142"/>
      <c r="AG867" s="137"/>
      <c r="AH867" s="65"/>
      <c r="AI867" s="241" t="str">
        <f>IF(ISBLANK(AH867), "", VLOOKUP(AH867, Z!$A$2:$C$4127, 3, FALSE))</f>
        <v/>
      </c>
      <c r="AJ867" s="143"/>
      <c r="AK867" s="244">
        <f t="shared" si="317"/>
        <v>0</v>
      </c>
      <c r="AL867" s="232"/>
      <c r="AM867" s="242">
        <f t="shared" si="318"/>
        <v>0</v>
      </c>
      <c r="AN867" s="228">
        <f>15</f>
        <v>15</v>
      </c>
      <c r="AO867" s="228">
        <v>0.75</v>
      </c>
      <c r="AP867" s="242" t="str">
        <f t="shared" si="319"/>
        <v>-</v>
      </c>
      <c r="AQ867" s="242" t="str">
        <f t="shared" si="320"/>
        <v>-</v>
      </c>
      <c r="AR867" s="245" t="str" cm="1">
        <f t="array" ref="AR867">IF($AM$20="A",
IFERROR(INDEX($BZ$33:$CC$35, $BQ867,), "-"),
IFERROR(INDEX(($BZ$26:$CC$28,$BZ$29:$CC$31), $BQ867, , $BR867), "-"))</f>
        <v>-</v>
      </c>
      <c r="AS867" s="245"/>
      <c r="AT867" s="245"/>
      <c r="AU867" s="245"/>
      <c r="AV867" s="246" t="str" cm="1">
        <f t="array" ref="AV867">IF($AM$20="A",
IFERROR(INDEX($CE$33:$CE$35, $BQ867), "-"),
IFERROR(INDEX(($CE$26:$CE$28, $CE$29:$CE$31), $BQ867, , $BR867), "-"))</f>
        <v>-</v>
      </c>
      <c r="AW867" s="242" t="str">
        <f t="shared" si="321"/>
        <v>-</v>
      </c>
      <c r="AX867" s="242" t="str">
        <f t="shared" si="321"/>
        <v>-</v>
      </c>
      <c r="AY867" s="242" t="str">
        <f t="shared" si="321"/>
        <v>-</v>
      </c>
      <c r="AZ867" s="242" t="str">
        <f t="shared" si="321"/>
        <v>-</v>
      </c>
      <c r="BA867" s="242" t="str">
        <f t="shared" si="322"/>
        <v>-</v>
      </c>
      <c r="BB867" s="242" t="str">
        <f t="shared" si="322"/>
        <v>-</v>
      </c>
      <c r="BC867" s="242" t="str">
        <f t="shared" si="322"/>
        <v>-</v>
      </c>
      <c r="BD867" s="242" t="str">
        <f t="shared" si="322"/>
        <v>-</v>
      </c>
      <c r="BE867" s="242" t="str">
        <f t="shared" si="323"/>
        <v>-</v>
      </c>
      <c r="BF867" s="242" t="str">
        <f t="shared" si="323"/>
        <v>-</v>
      </c>
      <c r="BG867" s="242" t="str">
        <f t="shared" si="323"/>
        <v>-</v>
      </c>
      <c r="BH867" s="242" t="str">
        <f t="shared" si="323"/>
        <v>-</v>
      </c>
      <c r="BI867" s="242" t="str">
        <f t="shared" si="324"/>
        <v>-</v>
      </c>
      <c r="BJ867" s="242" t="str">
        <f t="shared" si="324"/>
        <v>-</v>
      </c>
      <c r="BK867" s="242" t="str">
        <f t="shared" si="324"/>
        <v>-</v>
      </c>
      <c r="BL867" s="242" t="str">
        <f t="shared" si="324"/>
        <v>-</v>
      </c>
      <c r="BM867" s="245" t="str" cm="1">
        <f t="array" ref="BM867">IFERROR(INDEX($CD$38:$CD$41, $BT867), "-")</f>
        <v>-</v>
      </c>
      <c r="BN867" s="242" t="str" cm="1">
        <f t="array" ref="BN867">IFERROR(INDEX($CD$38:$CD$41, $BS867), "-")</f>
        <v>-</v>
      </c>
      <c r="BO867" s="242">
        <f t="shared" si="325"/>
        <v>0</v>
      </c>
      <c r="BP867" s="242">
        <f t="shared" si="326"/>
        <v>0</v>
      </c>
      <c r="BQ867" s="247" t="str">
        <f t="shared" si="309"/>
        <v>-</v>
      </c>
      <c r="BR867" s="247" t="str">
        <f t="shared" si="310"/>
        <v>-</v>
      </c>
      <c r="BS867" s="247" t="str">
        <f t="shared" si="311"/>
        <v>-</v>
      </c>
      <c r="BT867" s="247" t="str">
        <f t="shared" si="312"/>
        <v>-</v>
      </c>
      <c r="BU867" s="247">
        <f t="shared" si="327"/>
        <v>0</v>
      </c>
      <c r="BV867" s="247" t="str">
        <f t="shared" si="328"/>
        <v>-</v>
      </c>
      <c r="BW867" s="232"/>
      <c r="CF867" s="232"/>
    </row>
    <row r="868" spans="1:84" ht="12.75" customHeight="1" x14ac:dyDescent="0.2">
      <c r="A868" s="240"/>
      <c r="B868" s="228">
        <v>845</v>
      </c>
      <c r="C868" s="137"/>
      <c r="D868" s="65"/>
      <c r="E868" s="241" t="str">
        <f>IF(ISBLANK(D868), "", VLOOKUP(D868, Z!$A$2:$C$4127, 3, FALSE))</f>
        <v/>
      </c>
      <c r="F868" s="138"/>
      <c r="G868" s="120"/>
      <c r="H868" s="120"/>
      <c r="I868" s="120"/>
      <c r="J868" s="120"/>
      <c r="K868" s="139"/>
      <c r="L868" s="168"/>
      <c r="M868" s="139"/>
      <c r="N868" s="139"/>
      <c r="O868" s="242">
        <f t="shared" si="308"/>
        <v>0</v>
      </c>
      <c r="P868" s="139"/>
      <c r="Q868" s="242">
        <f t="shared" si="313"/>
        <v>0</v>
      </c>
      <c r="R868" s="242" t="str">
        <f t="shared" si="314"/>
        <v>-</v>
      </c>
      <c r="S868" s="140"/>
      <c r="T868" s="141"/>
      <c r="U868" s="120"/>
      <c r="V868" s="139"/>
      <c r="W868" s="166"/>
      <c r="X868" s="243">
        <f t="shared" si="315"/>
        <v>0</v>
      </c>
      <c r="Y868" s="140"/>
      <c r="Z868" s="141"/>
      <c r="AA868" s="139"/>
      <c r="AB868" s="120"/>
      <c r="AC868" s="139"/>
      <c r="AD868" s="166"/>
      <c r="AE868" s="243">
        <f t="shared" si="316"/>
        <v>0</v>
      </c>
      <c r="AF868" s="142"/>
      <c r="AG868" s="137"/>
      <c r="AH868" s="65"/>
      <c r="AI868" s="241" t="str">
        <f>IF(ISBLANK(AH868), "", VLOOKUP(AH868, Z!$A$2:$C$4127, 3, FALSE))</f>
        <v/>
      </c>
      <c r="AJ868" s="143"/>
      <c r="AK868" s="244">
        <f t="shared" si="317"/>
        <v>0</v>
      </c>
      <c r="AL868" s="232"/>
      <c r="AM868" s="242">
        <f t="shared" si="318"/>
        <v>0</v>
      </c>
      <c r="AN868" s="228">
        <f>15</f>
        <v>15</v>
      </c>
      <c r="AO868" s="228">
        <v>0.75</v>
      </c>
      <c r="AP868" s="242" t="str">
        <f t="shared" si="319"/>
        <v>-</v>
      </c>
      <c r="AQ868" s="242" t="str">
        <f t="shared" si="320"/>
        <v>-</v>
      </c>
      <c r="AR868" s="245" t="str" cm="1">
        <f t="array" ref="AR868">IF($AM$20="A",
IFERROR(INDEX($BZ$33:$CC$35, $BQ868,), "-"),
IFERROR(INDEX(($BZ$26:$CC$28,$BZ$29:$CC$31), $BQ868, , $BR868), "-"))</f>
        <v>-</v>
      </c>
      <c r="AS868" s="245"/>
      <c r="AT868" s="245"/>
      <c r="AU868" s="245"/>
      <c r="AV868" s="246" t="str" cm="1">
        <f t="array" ref="AV868">IF($AM$20="A",
IFERROR(INDEX($CE$33:$CE$35, $BQ868), "-"),
IFERROR(INDEX(($CE$26:$CE$28, $CE$29:$CE$31), $BQ868, , $BR868), "-"))</f>
        <v>-</v>
      </c>
      <c r="AW868" s="242" t="str">
        <f t="shared" si="321"/>
        <v>-</v>
      </c>
      <c r="AX868" s="242" t="str">
        <f t="shared" si="321"/>
        <v>-</v>
      </c>
      <c r="AY868" s="242" t="str">
        <f t="shared" si="321"/>
        <v>-</v>
      </c>
      <c r="AZ868" s="242" t="str">
        <f t="shared" si="321"/>
        <v>-</v>
      </c>
      <c r="BA868" s="242" t="str">
        <f t="shared" si="322"/>
        <v>-</v>
      </c>
      <c r="BB868" s="242" t="str">
        <f t="shared" si="322"/>
        <v>-</v>
      </c>
      <c r="BC868" s="242" t="str">
        <f t="shared" si="322"/>
        <v>-</v>
      </c>
      <c r="BD868" s="242" t="str">
        <f t="shared" si="322"/>
        <v>-</v>
      </c>
      <c r="BE868" s="242" t="str">
        <f t="shared" si="323"/>
        <v>-</v>
      </c>
      <c r="BF868" s="242" t="str">
        <f t="shared" si="323"/>
        <v>-</v>
      </c>
      <c r="BG868" s="242" t="str">
        <f t="shared" si="323"/>
        <v>-</v>
      </c>
      <c r="BH868" s="242" t="str">
        <f t="shared" si="323"/>
        <v>-</v>
      </c>
      <c r="BI868" s="242" t="str">
        <f t="shared" si="324"/>
        <v>-</v>
      </c>
      <c r="BJ868" s="242" t="str">
        <f t="shared" si="324"/>
        <v>-</v>
      </c>
      <c r="BK868" s="242" t="str">
        <f t="shared" si="324"/>
        <v>-</v>
      </c>
      <c r="BL868" s="242" t="str">
        <f t="shared" si="324"/>
        <v>-</v>
      </c>
      <c r="BM868" s="245" t="str" cm="1">
        <f t="array" ref="BM868">IFERROR(INDEX($CD$38:$CD$41, $BT868), "-")</f>
        <v>-</v>
      </c>
      <c r="BN868" s="242" t="str" cm="1">
        <f t="array" ref="BN868">IFERROR(INDEX($CD$38:$CD$41, $BS868), "-")</f>
        <v>-</v>
      </c>
      <c r="BO868" s="242">
        <f t="shared" si="325"/>
        <v>0</v>
      </c>
      <c r="BP868" s="242">
        <f t="shared" si="326"/>
        <v>0</v>
      </c>
      <c r="BQ868" s="247" t="str">
        <f t="shared" si="309"/>
        <v>-</v>
      </c>
      <c r="BR868" s="247" t="str">
        <f t="shared" si="310"/>
        <v>-</v>
      </c>
      <c r="BS868" s="247" t="str">
        <f t="shared" si="311"/>
        <v>-</v>
      </c>
      <c r="BT868" s="247" t="str">
        <f t="shared" si="312"/>
        <v>-</v>
      </c>
      <c r="BU868" s="247">
        <f t="shared" si="327"/>
        <v>0</v>
      </c>
      <c r="BV868" s="247" t="str">
        <f t="shared" si="328"/>
        <v>-</v>
      </c>
      <c r="BW868" s="232"/>
      <c r="CF868" s="232"/>
    </row>
    <row r="869" spans="1:84" ht="12.75" customHeight="1" x14ac:dyDescent="0.2">
      <c r="A869" s="240"/>
      <c r="B869" s="228">
        <v>846</v>
      </c>
      <c r="C869" s="137"/>
      <c r="D869" s="65"/>
      <c r="E869" s="241" t="str">
        <f>IF(ISBLANK(D869), "", VLOOKUP(D869, Z!$A$2:$C$4127, 3, FALSE))</f>
        <v/>
      </c>
      <c r="F869" s="138"/>
      <c r="G869" s="120"/>
      <c r="H869" s="120"/>
      <c r="I869" s="120"/>
      <c r="J869" s="120"/>
      <c r="K869" s="139"/>
      <c r="L869" s="168"/>
      <c r="M869" s="139"/>
      <c r="N869" s="139"/>
      <c r="O869" s="242">
        <f t="shared" si="308"/>
        <v>0</v>
      </c>
      <c r="P869" s="139"/>
      <c r="Q869" s="242">
        <f t="shared" si="313"/>
        <v>0</v>
      </c>
      <c r="R869" s="242" t="str">
        <f t="shared" si="314"/>
        <v>-</v>
      </c>
      <c r="S869" s="140"/>
      <c r="T869" s="141"/>
      <c r="U869" s="120"/>
      <c r="V869" s="139"/>
      <c r="W869" s="166"/>
      <c r="X869" s="243">
        <f t="shared" si="315"/>
        <v>0</v>
      </c>
      <c r="Y869" s="140"/>
      <c r="Z869" s="141"/>
      <c r="AA869" s="139"/>
      <c r="AB869" s="120"/>
      <c r="AC869" s="139"/>
      <c r="AD869" s="166"/>
      <c r="AE869" s="243">
        <f t="shared" si="316"/>
        <v>0</v>
      </c>
      <c r="AF869" s="142"/>
      <c r="AG869" s="137"/>
      <c r="AH869" s="65"/>
      <c r="AI869" s="241" t="str">
        <f>IF(ISBLANK(AH869), "", VLOOKUP(AH869, Z!$A$2:$C$4127, 3, FALSE))</f>
        <v/>
      </c>
      <c r="AJ869" s="143"/>
      <c r="AK869" s="244">
        <f t="shared" si="317"/>
        <v>0</v>
      </c>
      <c r="AL869" s="232"/>
      <c r="AM869" s="242">
        <f t="shared" si="318"/>
        <v>0</v>
      </c>
      <c r="AN869" s="228">
        <f>15</f>
        <v>15</v>
      </c>
      <c r="AO869" s="228">
        <v>0.75</v>
      </c>
      <c r="AP869" s="242" t="str">
        <f t="shared" si="319"/>
        <v>-</v>
      </c>
      <c r="AQ869" s="242" t="str">
        <f t="shared" si="320"/>
        <v>-</v>
      </c>
      <c r="AR869" s="245" t="str" cm="1">
        <f t="array" ref="AR869">IF($AM$20="A",
IFERROR(INDEX($BZ$33:$CC$35, $BQ869,), "-"),
IFERROR(INDEX(($BZ$26:$CC$28,$BZ$29:$CC$31), $BQ869, , $BR869), "-"))</f>
        <v>-</v>
      </c>
      <c r="AS869" s="245"/>
      <c r="AT869" s="245"/>
      <c r="AU869" s="245"/>
      <c r="AV869" s="246" t="str" cm="1">
        <f t="array" ref="AV869">IF($AM$20="A",
IFERROR(INDEX($CE$33:$CE$35, $BQ869), "-"),
IFERROR(INDEX(($CE$26:$CE$28, $CE$29:$CE$31), $BQ869, , $BR869), "-"))</f>
        <v>-</v>
      </c>
      <c r="AW869" s="242" t="str">
        <f t="shared" si="321"/>
        <v>-</v>
      </c>
      <c r="AX869" s="242" t="str">
        <f t="shared" si="321"/>
        <v>-</v>
      </c>
      <c r="AY869" s="242" t="str">
        <f t="shared" si="321"/>
        <v>-</v>
      </c>
      <c r="AZ869" s="242" t="str">
        <f t="shared" si="321"/>
        <v>-</v>
      </c>
      <c r="BA869" s="242" t="str">
        <f t="shared" si="322"/>
        <v>-</v>
      </c>
      <c r="BB869" s="242" t="str">
        <f t="shared" si="322"/>
        <v>-</v>
      </c>
      <c r="BC869" s="242" t="str">
        <f t="shared" si="322"/>
        <v>-</v>
      </c>
      <c r="BD869" s="242" t="str">
        <f t="shared" si="322"/>
        <v>-</v>
      </c>
      <c r="BE869" s="242" t="str">
        <f t="shared" si="323"/>
        <v>-</v>
      </c>
      <c r="BF869" s="242" t="str">
        <f t="shared" si="323"/>
        <v>-</v>
      </c>
      <c r="BG869" s="242" t="str">
        <f t="shared" si="323"/>
        <v>-</v>
      </c>
      <c r="BH869" s="242" t="str">
        <f t="shared" si="323"/>
        <v>-</v>
      </c>
      <c r="BI869" s="242" t="str">
        <f t="shared" si="324"/>
        <v>-</v>
      </c>
      <c r="BJ869" s="242" t="str">
        <f t="shared" si="324"/>
        <v>-</v>
      </c>
      <c r="BK869" s="242" t="str">
        <f t="shared" si="324"/>
        <v>-</v>
      </c>
      <c r="BL869" s="242" t="str">
        <f t="shared" si="324"/>
        <v>-</v>
      </c>
      <c r="BM869" s="245" t="str" cm="1">
        <f t="array" ref="BM869">IFERROR(INDEX($CD$38:$CD$41, $BT869), "-")</f>
        <v>-</v>
      </c>
      <c r="BN869" s="242" t="str" cm="1">
        <f t="array" ref="BN869">IFERROR(INDEX($CD$38:$CD$41, $BS869), "-")</f>
        <v>-</v>
      </c>
      <c r="BO869" s="242">
        <f t="shared" si="325"/>
        <v>0</v>
      </c>
      <c r="BP869" s="242">
        <f t="shared" si="326"/>
        <v>0</v>
      </c>
      <c r="BQ869" s="247" t="str">
        <f t="shared" si="309"/>
        <v>-</v>
      </c>
      <c r="BR869" s="247" t="str">
        <f t="shared" si="310"/>
        <v>-</v>
      </c>
      <c r="BS869" s="247" t="str">
        <f t="shared" si="311"/>
        <v>-</v>
      </c>
      <c r="BT869" s="247" t="str">
        <f t="shared" si="312"/>
        <v>-</v>
      </c>
      <c r="BU869" s="247">
        <f t="shared" si="327"/>
        <v>0</v>
      </c>
      <c r="BV869" s="247" t="str">
        <f t="shared" si="328"/>
        <v>-</v>
      </c>
      <c r="BW869" s="232"/>
      <c r="CF869" s="232"/>
    </row>
    <row r="870" spans="1:84" ht="12.75" customHeight="1" x14ac:dyDescent="0.2">
      <c r="A870" s="240"/>
      <c r="B870" s="228">
        <v>847</v>
      </c>
      <c r="C870" s="137"/>
      <c r="D870" s="65"/>
      <c r="E870" s="241" t="str">
        <f>IF(ISBLANK(D870), "", VLOOKUP(D870, Z!$A$2:$C$4127, 3, FALSE))</f>
        <v/>
      </c>
      <c r="F870" s="138"/>
      <c r="G870" s="120"/>
      <c r="H870" s="120"/>
      <c r="I870" s="120"/>
      <c r="J870" s="120"/>
      <c r="K870" s="139"/>
      <c r="L870" s="168"/>
      <c r="M870" s="139"/>
      <c r="N870" s="139"/>
      <c r="O870" s="242">
        <f t="shared" si="308"/>
        <v>0</v>
      </c>
      <c r="P870" s="139"/>
      <c r="Q870" s="242">
        <f t="shared" si="313"/>
        <v>0</v>
      </c>
      <c r="R870" s="242" t="str">
        <f t="shared" si="314"/>
        <v>-</v>
      </c>
      <c r="S870" s="140"/>
      <c r="T870" s="141"/>
      <c r="U870" s="120"/>
      <c r="V870" s="139"/>
      <c r="W870" s="166"/>
      <c r="X870" s="243">
        <f t="shared" si="315"/>
        <v>0</v>
      </c>
      <c r="Y870" s="140"/>
      <c r="Z870" s="141"/>
      <c r="AA870" s="139"/>
      <c r="AB870" s="120"/>
      <c r="AC870" s="139"/>
      <c r="AD870" s="166"/>
      <c r="AE870" s="243">
        <f t="shared" si="316"/>
        <v>0</v>
      </c>
      <c r="AF870" s="142"/>
      <c r="AG870" s="137"/>
      <c r="AH870" s="65"/>
      <c r="AI870" s="241" t="str">
        <f>IF(ISBLANK(AH870), "", VLOOKUP(AH870, Z!$A$2:$C$4127, 3, FALSE))</f>
        <v/>
      </c>
      <c r="AJ870" s="143"/>
      <c r="AK870" s="244">
        <f t="shared" si="317"/>
        <v>0</v>
      </c>
      <c r="AL870" s="232"/>
      <c r="AM870" s="242">
        <f t="shared" si="318"/>
        <v>0</v>
      </c>
      <c r="AN870" s="228">
        <f>15</f>
        <v>15</v>
      </c>
      <c r="AO870" s="228">
        <v>0.75</v>
      </c>
      <c r="AP870" s="242" t="str">
        <f t="shared" si="319"/>
        <v>-</v>
      </c>
      <c r="AQ870" s="242" t="str">
        <f t="shared" si="320"/>
        <v>-</v>
      </c>
      <c r="AR870" s="245" t="str" cm="1">
        <f t="array" ref="AR870">IF($AM$20="A",
IFERROR(INDEX($BZ$33:$CC$35, $BQ870,), "-"),
IFERROR(INDEX(($BZ$26:$CC$28,$BZ$29:$CC$31), $BQ870, , $BR870), "-"))</f>
        <v>-</v>
      </c>
      <c r="AS870" s="245"/>
      <c r="AT870" s="245"/>
      <c r="AU870" s="245"/>
      <c r="AV870" s="246" t="str" cm="1">
        <f t="array" ref="AV870">IF($AM$20="A",
IFERROR(INDEX($CE$33:$CE$35, $BQ870), "-"),
IFERROR(INDEX(($CE$26:$CE$28, $CE$29:$CE$31), $BQ870, , $BR870), "-"))</f>
        <v>-</v>
      </c>
      <c r="AW870" s="242" t="str">
        <f t="shared" si="321"/>
        <v>-</v>
      </c>
      <c r="AX870" s="242" t="str">
        <f t="shared" si="321"/>
        <v>-</v>
      </c>
      <c r="AY870" s="242" t="str">
        <f t="shared" si="321"/>
        <v>-</v>
      </c>
      <c r="AZ870" s="242" t="str">
        <f t="shared" si="321"/>
        <v>-</v>
      </c>
      <c r="BA870" s="242" t="str">
        <f t="shared" si="322"/>
        <v>-</v>
      </c>
      <c r="BB870" s="242" t="str">
        <f t="shared" si="322"/>
        <v>-</v>
      </c>
      <c r="BC870" s="242" t="str">
        <f t="shared" si="322"/>
        <v>-</v>
      </c>
      <c r="BD870" s="242" t="str">
        <f t="shared" si="322"/>
        <v>-</v>
      </c>
      <c r="BE870" s="242" t="str">
        <f t="shared" si="323"/>
        <v>-</v>
      </c>
      <c r="BF870" s="242" t="str">
        <f t="shared" si="323"/>
        <v>-</v>
      </c>
      <c r="BG870" s="242" t="str">
        <f t="shared" si="323"/>
        <v>-</v>
      </c>
      <c r="BH870" s="242" t="str">
        <f t="shared" si="323"/>
        <v>-</v>
      </c>
      <c r="BI870" s="242" t="str">
        <f t="shared" si="324"/>
        <v>-</v>
      </c>
      <c r="BJ870" s="242" t="str">
        <f t="shared" si="324"/>
        <v>-</v>
      </c>
      <c r="BK870" s="242" t="str">
        <f t="shared" si="324"/>
        <v>-</v>
      </c>
      <c r="BL870" s="242" t="str">
        <f t="shared" si="324"/>
        <v>-</v>
      </c>
      <c r="BM870" s="245" t="str" cm="1">
        <f t="array" ref="BM870">IFERROR(INDEX($CD$38:$CD$41, $BT870), "-")</f>
        <v>-</v>
      </c>
      <c r="BN870" s="242" t="str" cm="1">
        <f t="array" ref="BN870">IFERROR(INDEX($CD$38:$CD$41, $BS870), "-")</f>
        <v>-</v>
      </c>
      <c r="BO870" s="242">
        <f t="shared" si="325"/>
        <v>0</v>
      </c>
      <c r="BP870" s="242">
        <f t="shared" si="326"/>
        <v>0</v>
      </c>
      <c r="BQ870" s="247" t="str">
        <f t="shared" si="309"/>
        <v>-</v>
      </c>
      <c r="BR870" s="247" t="str">
        <f t="shared" si="310"/>
        <v>-</v>
      </c>
      <c r="BS870" s="247" t="str">
        <f t="shared" si="311"/>
        <v>-</v>
      </c>
      <c r="BT870" s="247" t="str">
        <f t="shared" si="312"/>
        <v>-</v>
      </c>
      <c r="BU870" s="247">
        <f t="shared" si="327"/>
        <v>0</v>
      </c>
      <c r="BV870" s="247" t="str">
        <f t="shared" si="328"/>
        <v>-</v>
      </c>
      <c r="BW870" s="232"/>
      <c r="CF870" s="232"/>
    </row>
    <row r="871" spans="1:84" ht="12.75" customHeight="1" x14ac:dyDescent="0.2">
      <c r="A871" s="240"/>
      <c r="B871" s="228">
        <v>848</v>
      </c>
      <c r="C871" s="137"/>
      <c r="D871" s="65"/>
      <c r="E871" s="241" t="str">
        <f>IF(ISBLANK(D871), "", VLOOKUP(D871, Z!$A$2:$C$4127, 3, FALSE))</f>
        <v/>
      </c>
      <c r="F871" s="138"/>
      <c r="G871" s="120"/>
      <c r="H871" s="120"/>
      <c r="I871" s="120"/>
      <c r="J871" s="120"/>
      <c r="K871" s="139"/>
      <c r="L871" s="168"/>
      <c r="M871" s="139"/>
      <c r="N871" s="139"/>
      <c r="O871" s="242">
        <f t="shared" si="308"/>
        <v>0</v>
      </c>
      <c r="P871" s="139"/>
      <c r="Q871" s="242">
        <f t="shared" si="313"/>
        <v>0</v>
      </c>
      <c r="R871" s="242" t="str">
        <f t="shared" si="314"/>
        <v>-</v>
      </c>
      <c r="S871" s="140"/>
      <c r="T871" s="141"/>
      <c r="U871" s="120"/>
      <c r="V871" s="139"/>
      <c r="W871" s="166"/>
      <c r="X871" s="243">
        <f t="shared" si="315"/>
        <v>0</v>
      </c>
      <c r="Y871" s="140"/>
      <c r="Z871" s="141"/>
      <c r="AA871" s="139"/>
      <c r="AB871" s="120"/>
      <c r="AC871" s="139"/>
      <c r="AD871" s="166"/>
      <c r="AE871" s="243">
        <f t="shared" si="316"/>
        <v>0</v>
      </c>
      <c r="AF871" s="142"/>
      <c r="AG871" s="137"/>
      <c r="AH871" s="65"/>
      <c r="AI871" s="241" t="str">
        <f>IF(ISBLANK(AH871), "", VLOOKUP(AH871, Z!$A$2:$C$4127, 3, FALSE))</f>
        <v/>
      </c>
      <c r="AJ871" s="143"/>
      <c r="AK871" s="244">
        <f t="shared" si="317"/>
        <v>0</v>
      </c>
      <c r="AL871" s="232"/>
      <c r="AM871" s="242">
        <f t="shared" si="318"/>
        <v>0</v>
      </c>
      <c r="AN871" s="228">
        <f>15</f>
        <v>15</v>
      </c>
      <c r="AO871" s="228">
        <v>0.75</v>
      </c>
      <c r="AP871" s="242" t="str">
        <f t="shared" si="319"/>
        <v>-</v>
      </c>
      <c r="AQ871" s="242" t="str">
        <f t="shared" si="320"/>
        <v>-</v>
      </c>
      <c r="AR871" s="245" t="str" cm="1">
        <f t="array" ref="AR871">IF($AM$20="A",
IFERROR(INDEX($BZ$33:$CC$35, $BQ871,), "-"),
IFERROR(INDEX(($BZ$26:$CC$28,$BZ$29:$CC$31), $BQ871, , $BR871), "-"))</f>
        <v>-</v>
      </c>
      <c r="AS871" s="245"/>
      <c r="AT871" s="245"/>
      <c r="AU871" s="245"/>
      <c r="AV871" s="246" t="str" cm="1">
        <f t="array" ref="AV871">IF($AM$20="A",
IFERROR(INDEX($CE$33:$CE$35, $BQ871), "-"),
IFERROR(INDEX(($CE$26:$CE$28, $CE$29:$CE$31), $BQ871, , $BR871), "-"))</f>
        <v>-</v>
      </c>
      <c r="AW871" s="242" t="str">
        <f t="shared" si="321"/>
        <v>-</v>
      </c>
      <c r="AX871" s="242" t="str">
        <f t="shared" si="321"/>
        <v>-</v>
      </c>
      <c r="AY871" s="242" t="str">
        <f t="shared" si="321"/>
        <v>-</v>
      </c>
      <c r="AZ871" s="242" t="str">
        <f t="shared" si="321"/>
        <v>-</v>
      </c>
      <c r="BA871" s="242" t="str">
        <f t="shared" si="322"/>
        <v>-</v>
      </c>
      <c r="BB871" s="242" t="str">
        <f t="shared" si="322"/>
        <v>-</v>
      </c>
      <c r="BC871" s="242" t="str">
        <f t="shared" si="322"/>
        <v>-</v>
      </c>
      <c r="BD871" s="242" t="str">
        <f t="shared" si="322"/>
        <v>-</v>
      </c>
      <c r="BE871" s="242" t="str">
        <f t="shared" si="323"/>
        <v>-</v>
      </c>
      <c r="BF871" s="242" t="str">
        <f t="shared" si="323"/>
        <v>-</v>
      </c>
      <c r="BG871" s="242" t="str">
        <f t="shared" si="323"/>
        <v>-</v>
      </c>
      <c r="BH871" s="242" t="str">
        <f t="shared" si="323"/>
        <v>-</v>
      </c>
      <c r="BI871" s="242" t="str">
        <f t="shared" si="324"/>
        <v>-</v>
      </c>
      <c r="BJ871" s="242" t="str">
        <f t="shared" si="324"/>
        <v>-</v>
      </c>
      <c r="BK871" s="242" t="str">
        <f t="shared" si="324"/>
        <v>-</v>
      </c>
      <c r="BL871" s="242" t="str">
        <f t="shared" si="324"/>
        <v>-</v>
      </c>
      <c r="BM871" s="245" t="str" cm="1">
        <f t="array" ref="BM871">IFERROR(INDEX($CD$38:$CD$41, $BT871), "-")</f>
        <v>-</v>
      </c>
      <c r="BN871" s="242" t="str" cm="1">
        <f t="array" ref="BN871">IFERROR(INDEX($CD$38:$CD$41, $BS871), "-")</f>
        <v>-</v>
      </c>
      <c r="BO871" s="242">
        <f t="shared" si="325"/>
        <v>0</v>
      </c>
      <c r="BP871" s="242">
        <f t="shared" si="326"/>
        <v>0</v>
      </c>
      <c r="BQ871" s="247" t="str">
        <f t="shared" si="309"/>
        <v>-</v>
      </c>
      <c r="BR871" s="247" t="str">
        <f t="shared" si="310"/>
        <v>-</v>
      </c>
      <c r="BS871" s="247" t="str">
        <f t="shared" si="311"/>
        <v>-</v>
      </c>
      <c r="BT871" s="247" t="str">
        <f t="shared" si="312"/>
        <v>-</v>
      </c>
      <c r="BU871" s="247">
        <f t="shared" si="327"/>
        <v>0</v>
      </c>
      <c r="BV871" s="247" t="str">
        <f t="shared" si="328"/>
        <v>-</v>
      </c>
      <c r="BW871" s="232"/>
      <c r="CF871" s="232"/>
    </row>
    <row r="872" spans="1:84" ht="12.75" customHeight="1" x14ac:dyDescent="0.2">
      <c r="A872" s="240"/>
      <c r="B872" s="228">
        <v>849</v>
      </c>
      <c r="C872" s="137"/>
      <c r="D872" s="65"/>
      <c r="E872" s="241" t="str">
        <f>IF(ISBLANK(D872), "", VLOOKUP(D872, Z!$A$2:$C$4127, 3, FALSE))</f>
        <v/>
      </c>
      <c r="F872" s="138"/>
      <c r="G872" s="120"/>
      <c r="H872" s="120"/>
      <c r="I872" s="120"/>
      <c r="J872" s="120"/>
      <c r="K872" s="139"/>
      <c r="L872" s="168"/>
      <c r="M872" s="139"/>
      <c r="N872" s="139"/>
      <c r="O872" s="242">
        <f t="shared" si="308"/>
        <v>0</v>
      </c>
      <c r="P872" s="139"/>
      <c r="Q872" s="242">
        <f t="shared" si="313"/>
        <v>0</v>
      </c>
      <c r="R872" s="242" t="str">
        <f t="shared" si="314"/>
        <v>-</v>
      </c>
      <c r="S872" s="140"/>
      <c r="T872" s="141"/>
      <c r="U872" s="120"/>
      <c r="V872" s="139"/>
      <c r="W872" s="166"/>
      <c r="X872" s="243">
        <f t="shared" si="315"/>
        <v>0</v>
      </c>
      <c r="Y872" s="140"/>
      <c r="Z872" s="141"/>
      <c r="AA872" s="139"/>
      <c r="AB872" s="120"/>
      <c r="AC872" s="139"/>
      <c r="AD872" s="166"/>
      <c r="AE872" s="243">
        <f t="shared" si="316"/>
        <v>0</v>
      </c>
      <c r="AF872" s="142"/>
      <c r="AG872" s="137"/>
      <c r="AH872" s="65"/>
      <c r="AI872" s="241" t="str">
        <f>IF(ISBLANK(AH872), "", VLOOKUP(AH872, Z!$A$2:$C$4127, 3, FALSE))</f>
        <v/>
      </c>
      <c r="AJ872" s="143"/>
      <c r="AK872" s="244">
        <f t="shared" si="317"/>
        <v>0</v>
      </c>
      <c r="AL872" s="232"/>
      <c r="AM872" s="242">
        <f t="shared" si="318"/>
        <v>0</v>
      </c>
      <c r="AN872" s="228">
        <f>15</f>
        <v>15</v>
      </c>
      <c r="AO872" s="228">
        <v>0.75</v>
      </c>
      <c r="AP872" s="242" t="str">
        <f t="shared" si="319"/>
        <v>-</v>
      </c>
      <c r="AQ872" s="242" t="str">
        <f t="shared" si="320"/>
        <v>-</v>
      </c>
      <c r="AR872" s="245" t="str" cm="1">
        <f t="array" ref="AR872">IF($AM$20="A",
IFERROR(INDEX($BZ$33:$CC$35, $BQ872,), "-"),
IFERROR(INDEX(($BZ$26:$CC$28,$BZ$29:$CC$31), $BQ872, , $BR872), "-"))</f>
        <v>-</v>
      </c>
      <c r="AS872" s="245"/>
      <c r="AT872" s="245"/>
      <c r="AU872" s="245"/>
      <c r="AV872" s="246" t="str" cm="1">
        <f t="array" ref="AV872">IF($AM$20="A",
IFERROR(INDEX($CE$33:$CE$35, $BQ872), "-"),
IFERROR(INDEX(($CE$26:$CE$28, $CE$29:$CE$31), $BQ872, , $BR872), "-"))</f>
        <v>-</v>
      </c>
      <c r="AW872" s="242" t="str">
        <f t="shared" si="321"/>
        <v>-</v>
      </c>
      <c r="AX872" s="242" t="str">
        <f t="shared" si="321"/>
        <v>-</v>
      </c>
      <c r="AY872" s="242" t="str">
        <f t="shared" si="321"/>
        <v>-</v>
      </c>
      <c r="AZ872" s="242" t="str">
        <f t="shared" si="321"/>
        <v>-</v>
      </c>
      <c r="BA872" s="242" t="str">
        <f t="shared" si="322"/>
        <v>-</v>
      </c>
      <c r="BB872" s="242" t="str">
        <f t="shared" si="322"/>
        <v>-</v>
      </c>
      <c r="BC872" s="242" t="str">
        <f t="shared" si="322"/>
        <v>-</v>
      </c>
      <c r="BD872" s="242" t="str">
        <f t="shared" si="322"/>
        <v>-</v>
      </c>
      <c r="BE872" s="242" t="str">
        <f t="shared" si="323"/>
        <v>-</v>
      </c>
      <c r="BF872" s="242" t="str">
        <f t="shared" si="323"/>
        <v>-</v>
      </c>
      <c r="BG872" s="242" t="str">
        <f t="shared" si="323"/>
        <v>-</v>
      </c>
      <c r="BH872" s="242" t="str">
        <f t="shared" si="323"/>
        <v>-</v>
      </c>
      <c r="BI872" s="242" t="str">
        <f t="shared" si="324"/>
        <v>-</v>
      </c>
      <c r="BJ872" s="242" t="str">
        <f t="shared" si="324"/>
        <v>-</v>
      </c>
      <c r="BK872" s="242" t="str">
        <f t="shared" si="324"/>
        <v>-</v>
      </c>
      <c r="BL872" s="242" t="str">
        <f t="shared" si="324"/>
        <v>-</v>
      </c>
      <c r="BM872" s="245" t="str" cm="1">
        <f t="array" ref="BM872">IFERROR(INDEX($CD$38:$CD$41, $BT872), "-")</f>
        <v>-</v>
      </c>
      <c r="BN872" s="242" t="str" cm="1">
        <f t="array" ref="BN872">IFERROR(INDEX($CD$38:$CD$41, $BS872), "-")</f>
        <v>-</v>
      </c>
      <c r="BO872" s="242">
        <f t="shared" si="325"/>
        <v>0</v>
      </c>
      <c r="BP872" s="242">
        <f t="shared" si="326"/>
        <v>0</v>
      </c>
      <c r="BQ872" s="247" t="str">
        <f t="shared" si="309"/>
        <v>-</v>
      </c>
      <c r="BR872" s="247" t="str">
        <f t="shared" si="310"/>
        <v>-</v>
      </c>
      <c r="BS872" s="247" t="str">
        <f t="shared" si="311"/>
        <v>-</v>
      </c>
      <c r="BT872" s="247" t="str">
        <f t="shared" si="312"/>
        <v>-</v>
      </c>
      <c r="BU872" s="247">
        <f t="shared" si="327"/>
        <v>0</v>
      </c>
      <c r="BV872" s="247" t="str">
        <f t="shared" si="328"/>
        <v>-</v>
      </c>
      <c r="BW872" s="232"/>
      <c r="CF872" s="232"/>
    </row>
    <row r="873" spans="1:84" ht="12.75" customHeight="1" x14ac:dyDescent="0.2">
      <c r="A873" s="240"/>
      <c r="B873" s="228">
        <v>850</v>
      </c>
      <c r="C873" s="137"/>
      <c r="D873" s="65"/>
      <c r="E873" s="241" t="str">
        <f>IF(ISBLANK(D873), "", VLOOKUP(D873, Z!$A$2:$C$4127, 3, FALSE))</f>
        <v/>
      </c>
      <c r="F873" s="138"/>
      <c r="G873" s="120"/>
      <c r="H873" s="120"/>
      <c r="I873" s="120"/>
      <c r="J873" s="120"/>
      <c r="K873" s="139"/>
      <c r="L873" s="168"/>
      <c r="M873" s="139"/>
      <c r="N873" s="139"/>
      <c r="O873" s="242">
        <f t="shared" si="308"/>
        <v>0</v>
      </c>
      <c r="P873" s="139"/>
      <c r="Q873" s="242">
        <f t="shared" si="313"/>
        <v>0</v>
      </c>
      <c r="R873" s="242" t="str">
        <f t="shared" si="314"/>
        <v>-</v>
      </c>
      <c r="S873" s="140"/>
      <c r="T873" s="141"/>
      <c r="U873" s="120"/>
      <c r="V873" s="139"/>
      <c r="W873" s="166"/>
      <c r="X873" s="243">
        <f t="shared" si="315"/>
        <v>0</v>
      </c>
      <c r="Y873" s="140"/>
      <c r="Z873" s="141"/>
      <c r="AA873" s="139"/>
      <c r="AB873" s="120"/>
      <c r="AC873" s="139"/>
      <c r="AD873" s="166"/>
      <c r="AE873" s="243">
        <f t="shared" si="316"/>
        <v>0</v>
      </c>
      <c r="AF873" s="142"/>
      <c r="AG873" s="137"/>
      <c r="AH873" s="65"/>
      <c r="AI873" s="241" t="str">
        <f>IF(ISBLANK(AH873), "", VLOOKUP(AH873, Z!$A$2:$C$4127, 3, FALSE))</f>
        <v/>
      </c>
      <c r="AJ873" s="143"/>
      <c r="AK873" s="244">
        <f t="shared" si="317"/>
        <v>0</v>
      </c>
      <c r="AL873" s="232"/>
      <c r="AM873" s="242">
        <f t="shared" si="318"/>
        <v>0</v>
      </c>
      <c r="AN873" s="228">
        <f>15</f>
        <v>15</v>
      </c>
      <c r="AO873" s="228">
        <v>0.75</v>
      </c>
      <c r="AP873" s="242" t="str">
        <f t="shared" si="319"/>
        <v>-</v>
      </c>
      <c r="AQ873" s="242" t="str">
        <f t="shared" si="320"/>
        <v>-</v>
      </c>
      <c r="AR873" s="245" t="str" cm="1">
        <f t="array" ref="AR873">IF($AM$20="A",
IFERROR(INDEX($BZ$33:$CC$35, $BQ873,), "-"),
IFERROR(INDEX(($BZ$26:$CC$28,$BZ$29:$CC$31), $BQ873, , $BR873), "-"))</f>
        <v>-</v>
      </c>
      <c r="AS873" s="245"/>
      <c r="AT873" s="245"/>
      <c r="AU873" s="245"/>
      <c r="AV873" s="246" t="str" cm="1">
        <f t="array" ref="AV873">IF($AM$20="A",
IFERROR(INDEX($CE$33:$CE$35, $BQ873), "-"),
IFERROR(INDEX(($CE$26:$CE$28, $CE$29:$CE$31), $BQ873, , $BR873), "-"))</f>
        <v>-</v>
      </c>
      <c r="AW873" s="242" t="str">
        <f t="shared" si="321"/>
        <v>-</v>
      </c>
      <c r="AX873" s="242" t="str">
        <f t="shared" si="321"/>
        <v>-</v>
      </c>
      <c r="AY873" s="242" t="str">
        <f t="shared" si="321"/>
        <v>-</v>
      </c>
      <c r="AZ873" s="242" t="str">
        <f t="shared" si="321"/>
        <v>-</v>
      </c>
      <c r="BA873" s="242" t="str">
        <f t="shared" si="322"/>
        <v>-</v>
      </c>
      <c r="BB873" s="242" t="str">
        <f t="shared" si="322"/>
        <v>-</v>
      </c>
      <c r="BC873" s="242" t="str">
        <f t="shared" si="322"/>
        <v>-</v>
      </c>
      <c r="BD873" s="242" t="str">
        <f t="shared" si="322"/>
        <v>-</v>
      </c>
      <c r="BE873" s="242" t="str">
        <f t="shared" si="323"/>
        <v>-</v>
      </c>
      <c r="BF873" s="242" t="str">
        <f t="shared" si="323"/>
        <v>-</v>
      </c>
      <c r="BG873" s="242" t="str">
        <f t="shared" si="323"/>
        <v>-</v>
      </c>
      <c r="BH873" s="242" t="str">
        <f t="shared" si="323"/>
        <v>-</v>
      </c>
      <c r="BI873" s="242" t="str">
        <f t="shared" si="324"/>
        <v>-</v>
      </c>
      <c r="BJ873" s="242" t="str">
        <f t="shared" si="324"/>
        <v>-</v>
      </c>
      <c r="BK873" s="242" t="str">
        <f t="shared" si="324"/>
        <v>-</v>
      </c>
      <c r="BL873" s="242" t="str">
        <f t="shared" si="324"/>
        <v>-</v>
      </c>
      <c r="BM873" s="245" t="str" cm="1">
        <f t="array" ref="BM873">IFERROR(INDEX($CD$38:$CD$41, $BT873), "-")</f>
        <v>-</v>
      </c>
      <c r="BN873" s="242" t="str" cm="1">
        <f t="array" ref="BN873">IFERROR(INDEX($CD$38:$CD$41, $BS873), "-")</f>
        <v>-</v>
      </c>
      <c r="BO873" s="242">
        <f t="shared" si="325"/>
        <v>0</v>
      </c>
      <c r="BP873" s="242">
        <f t="shared" si="326"/>
        <v>0</v>
      </c>
      <c r="BQ873" s="247" t="str">
        <f t="shared" si="309"/>
        <v>-</v>
      </c>
      <c r="BR873" s="247" t="str">
        <f t="shared" si="310"/>
        <v>-</v>
      </c>
      <c r="BS873" s="247" t="str">
        <f t="shared" si="311"/>
        <v>-</v>
      </c>
      <c r="BT873" s="247" t="str">
        <f t="shared" si="312"/>
        <v>-</v>
      </c>
      <c r="BU873" s="247">
        <f t="shared" si="327"/>
        <v>0</v>
      </c>
      <c r="BV873" s="247" t="str">
        <f t="shared" si="328"/>
        <v>-</v>
      </c>
      <c r="BW873" s="232"/>
      <c r="CF873" s="232"/>
    </row>
    <row r="874" spans="1:84" ht="12.75" customHeight="1" x14ac:dyDescent="0.2">
      <c r="A874" s="240"/>
      <c r="B874" s="228">
        <v>851</v>
      </c>
      <c r="C874" s="137"/>
      <c r="D874" s="65"/>
      <c r="E874" s="241" t="str">
        <f>IF(ISBLANK(D874), "", VLOOKUP(D874, Z!$A$2:$C$4127, 3, FALSE))</f>
        <v/>
      </c>
      <c r="F874" s="138"/>
      <c r="G874" s="120"/>
      <c r="H874" s="120"/>
      <c r="I874" s="120"/>
      <c r="J874" s="120"/>
      <c r="K874" s="139"/>
      <c r="L874" s="168"/>
      <c r="M874" s="139"/>
      <c r="N874" s="139"/>
      <c r="O874" s="242">
        <f t="shared" si="308"/>
        <v>0</v>
      </c>
      <c r="P874" s="139"/>
      <c r="Q874" s="242">
        <f t="shared" si="313"/>
        <v>0</v>
      </c>
      <c r="R874" s="242" t="str">
        <f t="shared" si="314"/>
        <v>-</v>
      </c>
      <c r="S874" s="140"/>
      <c r="T874" s="141"/>
      <c r="U874" s="120"/>
      <c r="V874" s="139"/>
      <c r="W874" s="166"/>
      <c r="X874" s="243">
        <f t="shared" si="315"/>
        <v>0</v>
      </c>
      <c r="Y874" s="140"/>
      <c r="Z874" s="141"/>
      <c r="AA874" s="139"/>
      <c r="AB874" s="120"/>
      <c r="AC874" s="139"/>
      <c r="AD874" s="166"/>
      <c r="AE874" s="243">
        <f t="shared" si="316"/>
        <v>0</v>
      </c>
      <c r="AF874" s="142"/>
      <c r="AG874" s="137"/>
      <c r="AH874" s="65"/>
      <c r="AI874" s="241" t="str">
        <f>IF(ISBLANK(AH874), "", VLOOKUP(AH874, Z!$A$2:$C$4127, 3, FALSE))</f>
        <v/>
      </c>
      <c r="AJ874" s="143"/>
      <c r="AK874" s="244">
        <f t="shared" si="317"/>
        <v>0</v>
      </c>
      <c r="AL874" s="232"/>
      <c r="AM874" s="242">
        <f t="shared" si="318"/>
        <v>0</v>
      </c>
      <c r="AN874" s="228">
        <f>15</f>
        <v>15</v>
      </c>
      <c r="AO874" s="228">
        <v>0.75</v>
      </c>
      <c r="AP874" s="242" t="str">
        <f t="shared" si="319"/>
        <v>-</v>
      </c>
      <c r="AQ874" s="242" t="str">
        <f t="shared" si="320"/>
        <v>-</v>
      </c>
      <c r="AR874" s="245" t="str" cm="1">
        <f t="array" ref="AR874">IF($AM$20="A",
IFERROR(INDEX($BZ$33:$CC$35, $BQ874,), "-"),
IFERROR(INDEX(($BZ$26:$CC$28,$BZ$29:$CC$31), $BQ874, , $BR874), "-"))</f>
        <v>-</v>
      </c>
      <c r="AS874" s="245"/>
      <c r="AT874" s="245"/>
      <c r="AU874" s="245"/>
      <c r="AV874" s="246" t="str" cm="1">
        <f t="array" ref="AV874">IF($AM$20="A",
IFERROR(INDEX($CE$33:$CE$35, $BQ874), "-"),
IFERROR(INDEX(($CE$26:$CE$28, $CE$29:$CE$31), $BQ874, , $BR874), "-"))</f>
        <v>-</v>
      </c>
      <c r="AW874" s="242" t="str">
        <f t="shared" si="321"/>
        <v>-</v>
      </c>
      <c r="AX874" s="242" t="str">
        <f t="shared" si="321"/>
        <v>-</v>
      </c>
      <c r="AY874" s="242" t="str">
        <f t="shared" si="321"/>
        <v>-</v>
      </c>
      <c r="AZ874" s="242" t="str">
        <f t="shared" si="321"/>
        <v>-</v>
      </c>
      <c r="BA874" s="242" t="str">
        <f t="shared" si="322"/>
        <v>-</v>
      </c>
      <c r="BB874" s="242" t="str">
        <f t="shared" si="322"/>
        <v>-</v>
      </c>
      <c r="BC874" s="242" t="str">
        <f t="shared" si="322"/>
        <v>-</v>
      </c>
      <c r="BD874" s="242" t="str">
        <f t="shared" si="322"/>
        <v>-</v>
      </c>
      <c r="BE874" s="242" t="str">
        <f t="shared" si="323"/>
        <v>-</v>
      </c>
      <c r="BF874" s="242" t="str">
        <f t="shared" si="323"/>
        <v>-</v>
      </c>
      <c r="BG874" s="242" t="str">
        <f t="shared" si="323"/>
        <v>-</v>
      </c>
      <c r="BH874" s="242" t="str">
        <f t="shared" si="323"/>
        <v>-</v>
      </c>
      <c r="BI874" s="242" t="str">
        <f t="shared" si="324"/>
        <v>-</v>
      </c>
      <c r="BJ874" s="242" t="str">
        <f t="shared" si="324"/>
        <v>-</v>
      </c>
      <c r="BK874" s="242" t="str">
        <f t="shared" si="324"/>
        <v>-</v>
      </c>
      <c r="BL874" s="242" t="str">
        <f t="shared" si="324"/>
        <v>-</v>
      </c>
      <c r="BM874" s="245" t="str" cm="1">
        <f t="array" ref="BM874">IFERROR(INDEX($CD$38:$CD$41, $BT874), "-")</f>
        <v>-</v>
      </c>
      <c r="BN874" s="242" t="str" cm="1">
        <f t="array" ref="BN874">IFERROR(INDEX($CD$38:$CD$41, $BS874), "-")</f>
        <v>-</v>
      </c>
      <c r="BO874" s="242">
        <f t="shared" si="325"/>
        <v>0</v>
      </c>
      <c r="BP874" s="242">
        <f t="shared" si="326"/>
        <v>0</v>
      </c>
      <c r="BQ874" s="247" t="str">
        <f t="shared" si="309"/>
        <v>-</v>
      </c>
      <c r="BR874" s="247" t="str">
        <f t="shared" si="310"/>
        <v>-</v>
      </c>
      <c r="BS874" s="247" t="str">
        <f t="shared" si="311"/>
        <v>-</v>
      </c>
      <c r="BT874" s="247" t="str">
        <f t="shared" si="312"/>
        <v>-</v>
      </c>
      <c r="BU874" s="247">
        <f t="shared" si="327"/>
        <v>0</v>
      </c>
      <c r="BV874" s="247" t="str">
        <f t="shared" si="328"/>
        <v>-</v>
      </c>
      <c r="BW874" s="232"/>
      <c r="CF874" s="232"/>
    </row>
    <row r="875" spans="1:84" ht="12.75" customHeight="1" x14ac:dyDescent="0.2">
      <c r="A875" s="240"/>
      <c r="B875" s="228">
        <v>852</v>
      </c>
      <c r="C875" s="137"/>
      <c r="D875" s="65"/>
      <c r="E875" s="241" t="str">
        <f>IF(ISBLANK(D875), "", VLOOKUP(D875, Z!$A$2:$C$4127, 3, FALSE))</f>
        <v/>
      </c>
      <c r="F875" s="138"/>
      <c r="G875" s="120"/>
      <c r="H875" s="120"/>
      <c r="I875" s="120"/>
      <c r="J875" s="120"/>
      <c r="K875" s="139"/>
      <c r="L875" s="168"/>
      <c r="M875" s="139"/>
      <c r="N875" s="139"/>
      <c r="O875" s="242">
        <f t="shared" si="308"/>
        <v>0</v>
      </c>
      <c r="P875" s="139"/>
      <c r="Q875" s="242">
        <f t="shared" si="313"/>
        <v>0</v>
      </c>
      <c r="R875" s="242" t="str">
        <f t="shared" si="314"/>
        <v>-</v>
      </c>
      <c r="S875" s="140"/>
      <c r="T875" s="141"/>
      <c r="U875" s="120"/>
      <c r="V875" s="139"/>
      <c r="W875" s="166"/>
      <c r="X875" s="243">
        <f t="shared" si="315"/>
        <v>0</v>
      </c>
      <c r="Y875" s="140"/>
      <c r="Z875" s="141"/>
      <c r="AA875" s="139"/>
      <c r="AB875" s="120"/>
      <c r="AC875" s="139"/>
      <c r="AD875" s="166"/>
      <c r="AE875" s="243">
        <f t="shared" si="316"/>
        <v>0</v>
      </c>
      <c r="AF875" s="142"/>
      <c r="AG875" s="137"/>
      <c r="AH875" s="65"/>
      <c r="AI875" s="241" t="str">
        <f>IF(ISBLANK(AH875), "", VLOOKUP(AH875, Z!$A$2:$C$4127, 3, FALSE))</f>
        <v/>
      </c>
      <c r="AJ875" s="143"/>
      <c r="AK875" s="244">
        <f t="shared" si="317"/>
        <v>0</v>
      </c>
      <c r="AL875" s="232"/>
      <c r="AM875" s="242">
        <f t="shared" si="318"/>
        <v>0</v>
      </c>
      <c r="AN875" s="228">
        <f>15</f>
        <v>15</v>
      </c>
      <c r="AO875" s="228">
        <v>0.75</v>
      </c>
      <c r="AP875" s="242" t="str">
        <f t="shared" si="319"/>
        <v>-</v>
      </c>
      <c r="AQ875" s="242" t="str">
        <f t="shared" si="320"/>
        <v>-</v>
      </c>
      <c r="AR875" s="245" t="str" cm="1">
        <f t="array" ref="AR875">IF($AM$20="A",
IFERROR(INDEX($BZ$33:$CC$35, $BQ875,), "-"),
IFERROR(INDEX(($BZ$26:$CC$28,$BZ$29:$CC$31), $BQ875, , $BR875), "-"))</f>
        <v>-</v>
      </c>
      <c r="AS875" s="245"/>
      <c r="AT875" s="245"/>
      <c r="AU875" s="245"/>
      <c r="AV875" s="246" t="str" cm="1">
        <f t="array" ref="AV875">IF($AM$20="A",
IFERROR(INDEX($CE$33:$CE$35, $BQ875), "-"),
IFERROR(INDEX(($CE$26:$CE$28, $CE$29:$CE$31), $BQ875, , $BR875), "-"))</f>
        <v>-</v>
      </c>
      <c r="AW875" s="242" t="str">
        <f t="shared" si="321"/>
        <v>-</v>
      </c>
      <c r="AX875" s="242" t="str">
        <f t="shared" si="321"/>
        <v>-</v>
      </c>
      <c r="AY875" s="242" t="str">
        <f t="shared" si="321"/>
        <v>-</v>
      </c>
      <c r="AZ875" s="242" t="str">
        <f t="shared" si="321"/>
        <v>-</v>
      </c>
      <c r="BA875" s="242" t="str">
        <f t="shared" si="322"/>
        <v>-</v>
      </c>
      <c r="BB875" s="242" t="str">
        <f t="shared" si="322"/>
        <v>-</v>
      </c>
      <c r="BC875" s="242" t="str">
        <f t="shared" si="322"/>
        <v>-</v>
      </c>
      <c r="BD875" s="242" t="str">
        <f t="shared" si="322"/>
        <v>-</v>
      </c>
      <c r="BE875" s="242" t="str">
        <f t="shared" si="323"/>
        <v>-</v>
      </c>
      <c r="BF875" s="242" t="str">
        <f t="shared" si="323"/>
        <v>-</v>
      </c>
      <c r="BG875" s="242" t="str">
        <f t="shared" si="323"/>
        <v>-</v>
      </c>
      <c r="BH875" s="242" t="str">
        <f t="shared" si="323"/>
        <v>-</v>
      </c>
      <c r="BI875" s="242" t="str">
        <f t="shared" si="324"/>
        <v>-</v>
      </c>
      <c r="BJ875" s="242" t="str">
        <f t="shared" si="324"/>
        <v>-</v>
      </c>
      <c r="BK875" s="242" t="str">
        <f t="shared" si="324"/>
        <v>-</v>
      </c>
      <c r="BL875" s="242" t="str">
        <f t="shared" si="324"/>
        <v>-</v>
      </c>
      <c r="BM875" s="245" t="str" cm="1">
        <f t="array" ref="BM875">IFERROR(INDEX($CD$38:$CD$41, $BT875), "-")</f>
        <v>-</v>
      </c>
      <c r="BN875" s="242" t="str" cm="1">
        <f t="array" ref="BN875">IFERROR(INDEX($CD$38:$CD$41, $BS875), "-")</f>
        <v>-</v>
      </c>
      <c r="BO875" s="242">
        <f t="shared" si="325"/>
        <v>0</v>
      </c>
      <c r="BP875" s="242">
        <f t="shared" si="326"/>
        <v>0</v>
      </c>
      <c r="BQ875" s="247" t="str">
        <f t="shared" si="309"/>
        <v>-</v>
      </c>
      <c r="BR875" s="247" t="str">
        <f t="shared" si="310"/>
        <v>-</v>
      </c>
      <c r="BS875" s="247" t="str">
        <f t="shared" si="311"/>
        <v>-</v>
      </c>
      <c r="BT875" s="247" t="str">
        <f t="shared" si="312"/>
        <v>-</v>
      </c>
      <c r="BU875" s="247">
        <f t="shared" si="327"/>
        <v>0</v>
      </c>
      <c r="BV875" s="247" t="str">
        <f t="shared" si="328"/>
        <v>-</v>
      </c>
      <c r="BW875" s="232"/>
      <c r="CF875" s="232"/>
    </row>
    <row r="876" spans="1:84" ht="12.75" customHeight="1" x14ac:dyDescent="0.2">
      <c r="A876" s="240"/>
      <c r="B876" s="228">
        <v>853</v>
      </c>
      <c r="C876" s="137"/>
      <c r="D876" s="65"/>
      <c r="E876" s="241" t="str">
        <f>IF(ISBLANK(D876), "", VLOOKUP(D876, Z!$A$2:$C$4127, 3, FALSE))</f>
        <v/>
      </c>
      <c r="F876" s="138"/>
      <c r="G876" s="120"/>
      <c r="H876" s="120"/>
      <c r="I876" s="120"/>
      <c r="J876" s="120"/>
      <c r="K876" s="139"/>
      <c r="L876" s="168"/>
      <c r="M876" s="139"/>
      <c r="N876" s="139"/>
      <c r="O876" s="242">
        <f t="shared" si="308"/>
        <v>0</v>
      </c>
      <c r="P876" s="139"/>
      <c r="Q876" s="242">
        <f t="shared" si="313"/>
        <v>0</v>
      </c>
      <c r="R876" s="242" t="str">
        <f t="shared" si="314"/>
        <v>-</v>
      </c>
      <c r="S876" s="140"/>
      <c r="T876" s="141"/>
      <c r="U876" s="120"/>
      <c r="V876" s="139"/>
      <c r="W876" s="166"/>
      <c r="X876" s="243">
        <f t="shared" si="315"/>
        <v>0</v>
      </c>
      <c r="Y876" s="140"/>
      <c r="Z876" s="141"/>
      <c r="AA876" s="139"/>
      <c r="AB876" s="120"/>
      <c r="AC876" s="139"/>
      <c r="AD876" s="166"/>
      <c r="AE876" s="243">
        <f t="shared" si="316"/>
        <v>0</v>
      </c>
      <c r="AF876" s="142"/>
      <c r="AG876" s="137"/>
      <c r="AH876" s="65"/>
      <c r="AI876" s="241" t="str">
        <f>IF(ISBLANK(AH876), "", VLOOKUP(AH876, Z!$A$2:$C$4127, 3, FALSE))</f>
        <v/>
      </c>
      <c r="AJ876" s="143"/>
      <c r="AK876" s="244">
        <f t="shared" si="317"/>
        <v>0</v>
      </c>
      <c r="AL876" s="232"/>
      <c r="AM876" s="242">
        <f t="shared" si="318"/>
        <v>0</v>
      </c>
      <c r="AN876" s="228">
        <f>15</f>
        <v>15</v>
      </c>
      <c r="AO876" s="228">
        <v>0.75</v>
      </c>
      <c r="AP876" s="242" t="str">
        <f t="shared" si="319"/>
        <v>-</v>
      </c>
      <c r="AQ876" s="242" t="str">
        <f t="shared" si="320"/>
        <v>-</v>
      </c>
      <c r="AR876" s="245" t="str" cm="1">
        <f t="array" ref="AR876">IF($AM$20="A",
IFERROR(INDEX($BZ$33:$CC$35, $BQ876,), "-"),
IFERROR(INDEX(($BZ$26:$CC$28,$BZ$29:$CC$31), $BQ876, , $BR876), "-"))</f>
        <v>-</v>
      </c>
      <c r="AS876" s="245"/>
      <c r="AT876" s="245"/>
      <c r="AU876" s="245"/>
      <c r="AV876" s="246" t="str" cm="1">
        <f t="array" ref="AV876">IF($AM$20="A",
IFERROR(INDEX($CE$33:$CE$35, $BQ876), "-"),
IFERROR(INDEX(($CE$26:$CE$28, $CE$29:$CE$31), $BQ876, , $BR876), "-"))</f>
        <v>-</v>
      </c>
      <c r="AW876" s="242" t="str">
        <f t="shared" si="321"/>
        <v>-</v>
      </c>
      <c r="AX876" s="242" t="str">
        <f t="shared" si="321"/>
        <v>-</v>
      </c>
      <c r="AY876" s="242" t="str">
        <f t="shared" si="321"/>
        <v>-</v>
      </c>
      <c r="AZ876" s="242" t="str">
        <f t="shared" si="321"/>
        <v>-</v>
      </c>
      <c r="BA876" s="242" t="str">
        <f t="shared" si="322"/>
        <v>-</v>
      </c>
      <c r="BB876" s="242" t="str">
        <f t="shared" si="322"/>
        <v>-</v>
      </c>
      <c r="BC876" s="242" t="str">
        <f t="shared" si="322"/>
        <v>-</v>
      </c>
      <c r="BD876" s="242" t="str">
        <f t="shared" si="322"/>
        <v>-</v>
      </c>
      <c r="BE876" s="242" t="str">
        <f t="shared" si="323"/>
        <v>-</v>
      </c>
      <c r="BF876" s="242" t="str">
        <f t="shared" si="323"/>
        <v>-</v>
      </c>
      <c r="BG876" s="242" t="str">
        <f t="shared" si="323"/>
        <v>-</v>
      </c>
      <c r="BH876" s="242" t="str">
        <f t="shared" si="323"/>
        <v>-</v>
      </c>
      <c r="BI876" s="242" t="str">
        <f t="shared" si="324"/>
        <v>-</v>
      </c>
      <c r="BJ876" s="242" t="str">
        <f t="shared" si="324"/>
        <v>-</v>
      </c>
      <c r="BK876" s="242" t="str">
        <f t="shared" si="324"/>
        <v>-</v>
      </c>
      <c r="BL876" s="242" t="str">
        <f t="shared" si="324"/>
        <v>-</v>
      </c>
      <c r="BM876" s="245" t="str" cm="1">
        <f t="array" ref="BM876">IFERROR(INDEX($CD$38:$CD$41, $BT876), "-")</f>
        <v>-</v>
      </c>
      <c r="BN876" s="242" t="str" cm="1">
        <f t="array" ref="BN876">IFERROR(INDEX($CD$38:$CD$41, $BS876), "-")</f>
        <v>-</v>
      </c>
      <c r="BO876" s="242">
        <f t="shared" si="325"/>
        <v>0</v>
      </c>
      <c r="BP876" s="242">
        <f t="shared" si="326"/>
        <v>0</v>
      </c>
      <c r="BQ876" s="247" t="str">
        <f t="shared" si="309"/>
        <v>-</v>
      </c>
      <c r="BR876" s="247" t="str">
        <f t="shared" si="310"/>
        <v>-</v>
      </c>
      <c r="BS876" s="247" t="str">
        <f t="shared" si="311"/>
        <v>-</v>
      </c>
      <c r="BT876" s="247" t="str">
        <f t="shared" si="312"/>
        <v>-</v>
      </c>
      <c r="BU876" s="247">
        <f t="shared" si="327"/>
        <v>0</v>
      </c>
      <c r="BV876" s="247" t="str">
        <f t="shared" si="328"/>
        <v>-</v>
      </c>
      <c r="BW876" s="232"/>
      <c r="CF876" s="232"/>
    </row>
    <row r="877" spans="1:84" ht="12.75" customHeight="1" x14ac:dyDescent="0.2">
      <c r="A877" s="240"/>
      <c r="B877" s="228">
        <v>854</v>
      </c>
      <c r="C877" s="137"/>
      <c r="D877" s="65"/>
      <c r="E877" s="241" t="str">
        <f>IF(ISBLANK(D877), "", VLOOKUP(D877, Z!$A$2:$C$4127, 3, FALSE))</f>
        <v/>
      </c>
      <c r="F877" s="138"/>
      <c r="G877" s="120"/>
      <c r="H877" s="120"/>
      <c r="I877" s="120"/>
      <c r="J877" s="120"/>
      <c r="K877" s="139"/>
      <c r="L877" s="168"/>
      <c r="M877" s="139"/>
      <c r="N877" s="139"/>
      <c r="O877" s="242">
        <f t="shared" si="308"/>
        <v>0</v>
      </c>
      <c r="P877" s="139"/>
      <c r="Q877" s="242">
        <f t="shared" si="313"/>
        <v>0</v>
      </c>
      <c r="R877" s="242" t="str">
        <f t="shared" si="314"/>
        <v>-</v>
      </c>
      <c r="S877" s="140"/>
      <c r="T877" s="141"/>
      <c r="U877" s="120"/>
      <c r="V877" s="139"/>
      <c r="W877" s="166"/>
      <c r="X877" s="243">
        <f t="shared" si="315"/>
        <v>0</v>
      </c>
      <c r="Y877" s="140"/>
      <c r="Z877" s="141"/>
      <c r="AA877" s="139"/>
      <c r="AB877" s="120"/>
      <c r="AC877" s="139"/>
      <c r="AD877" s="166"/>
      <c r="AE877" s="243">
        <f t="shared" si="316"/>
        <v>0</v>
      </c>
      <c r="AF877" s="142"/>
      <c r="AG877" s="137"/>
      <c r="AH877" s="65"/>
      <c r="AI877" s="241" t="str">
        <f>IF(ISBLANK(AH877), "", VLOOKUP(AH877, Z!$A$2:$C$4127, 3, FALSE))</f>
        <v/>
      </c>
      <c r="AJ877" s="143"/>
      <c r="AK877" s="244">
        <f t="shared" si="317"/>
        <v>0</v>
      </c>
      <c r="AL877" s="232"/>
      <c r="AM877" s="242">
        <f t="shared" si="318"/>
        <v>0</v>
      </c>
      <c r="AN877" s="228">
        <f>15</f>
        <v>15</v>
      </c>
      <c r="AO877" s="228">
        <v>0.75</v>
      </c>
      <c r="AP877" s="242" t="str">
        <f t="shared" si="319"/>
        <v>-</v>
      </c>
      <c r="AQ877" s="242" t="str">
        <f t="shared" si="320"/>
        <v>-</v>
      </c>
      <c r="AR877" s="245" t="str" cm="1">
        <f t="array" ref="AR877">IF($AM$20="A",
IFERROR(INDEX($BZ$33:$CC$35, $BQ877,), "-"),
IFERROR(INDEX(($BZ$26:$CC$28,$BZ$29:$CC$31), $BQ877, , $BR877), "-"))</f>
        <v>-</v>
      </c>
      <c r="AS877" s="245"/>
      <c r="AT877" s="245"/>
      <c r="AU877" s="245"/>
      <c r="AV877" s="246" t="str" cm="1">
        <f t="array" ref="AV877">IF($AM$20="A",
IFERROR(INDEX($CE$33:$CE$35, $BQ877), "-"),
IFERROR(INDEX(($CE$26:$CE$28, $CE$29:$CE$31), $BQ877, , $BR877), "-"))</f>
        <v>-</v>
      </c>
      <c r="AW877" s="242" t="str">
        <f t="shared" si="321"/>
        <v>-</v>
      </c>
      <c r="AX877" s="242" t="str">
        <f t="shared" si="321"/>
        <v>-</v>
      </c>
      <c r="AY877" s="242" t="str">
        <f t="shared" si="321"/>
        <v>-</v>
      </c>
      <c r="AZ877" s="242" t="str">
        <f t="shared" si="321"/>
        <v>-</v>
      </c>
      <c r="BA877" s="242" t="str">
        <f t="shared" si="322"/>
        <v>-</v>
      </c>
      <c r="BB877" s="242" t="str">
        <f t="shared" si="322"/>
        <v>-</v>
      </c>
      <c r="BC877" s="242" t="str">
        <f t="shared" si="322"/>
        <v>-</v>
      </c>
      <c r="BD877" s="242" t="str">
        <f t="shared" si="322"/>
        <v>-</v>
      </c>
      <c r="BE877" s="242" t="str">
        <f t="shared" si="323"/>
        <v>-</v>
      </c>
      <c r="BF877" s="242" t="str">
        <f t="shared" si="323"/>
        <v>-</v>
      </c>
      <c r="BG877" s="242" t="str">
        <f t="shared" si="323"/>
        <v>-</v>
      </c>
      <c r="BH877" s="242" t="str">
        <f t="shared" si="323"/>
        <v>-</v>
      </c>
      <c r="BI877" s="242" t="str">
        <f t="shared" si="324"/>
        <v>-</v>
      </c>
      <c r="BJ877" s="242" t="str">
        <f t="shared" si="324"/>
        <v>-</v>
      </c>
      <c r="BK877" s="242" t="str">
        <f t="shared" si="324"/>
        <v>-</v>
      </c>
      <c r="BL877" s="242" t="str">
        <f t="shared" si="324"/>
        <v>-</v>
      </c>
      <c r="BM877" s="245" t="str" cm="1">
        <f t="array" ref="BM877">IFERROR(INDEX($CD$38:$CD$41, $BT877), "-")</f>
        <v>-</v>
      </c>
      <c r="BN877" s="242" t="str" cm="1">
        <f t="array" ref="BN877">IFERROR(INDEX($CD$38:$CD$41, $BS877), "-")</f>
        <v>-</v>
      </c>
      <c r="BO877" s="242">
        <f t="shared" si="325"/>
        <v>0</v>
      </c>
      <c r="BP877" s="242">
        <f t="shared" si="326"/>
        <v>0</v>
      </c>
      <c r="BQ877" s="247" t="str">
        <f t="shared" si="309"/>
        <v>-</v>
      </c>
      <c r="BR877" s="247" t="str">
        <f t="shared" si="310"/>
        <v>-</v>
      </c>
      <c r="BS877" s="247" t="str">
        <f t="shared" si="311"/>
        <v>-</v>
      </c>
      <c r="BT877" s="247" t="str">
        <f t="shared" si="312"/>
        <v>-</v>
      </c>
      <c r="BU877" s="247">
        <f t="shared" si="327"/>
        <v>0</v>
      </c>
      <c r="BV877" s="247" t="str">
        <f t="shared" si="328"/>
        <v>-</v>
      </c>
      <c r="BW877" s="232"/>
      <c r="CF877" s="232"/>
    </row>
    <row r="878" spans="1:84" ht="12.75" customHeight="1" x14ac:dyDescent="0.2">
      <c r="A878" s="240"/>
      <c r="B878" s="228">
        <v>855</v>
      </c>
      <c r="C878" s="137"/>
      <c r="D878" s="65"/>
      <c r="E878" s="241" t="str">
        <f>IF(ISBLANK(D878), "", VLOOKUP(D878, Z!$A$2:$C$4127, 3, FALSE))</f>
        <v/>
      </c>
      <c r="F878" s="138"/>
      <c r="G878" s="120"/>
      <c r="H878" s="120"/>
      <c r="I878" s="120"/>
      <c r="J878" s="120"/>
      <c r="K878" s="139"/>
      <c r="L878" s="168"/>
      <c r="M878" s="139"/>
      <c r="N878" s="139"/>
      <c r="O878" s="242">
        <f t="shared" si="308"/>
        <v>0</v>
      </c>
      <c r="P878" s="139"/>
      <c r="Q878" s="242">
        <f t="shared" si="313"/>
        <v>0</v>
      </c>
      <c r="R878" s="242" t="str">
        <f t="shared" si="314"/>
        <v>-</v>
      </c>
      <c r="S878" s="140"/>
      <c r="T878" s="141"/>
      <c r="U878" s="120"/>
      <c r="V878" s="139"/>
      <c r="W878" s="166"/>
      <c r="X878" s="243">
        <f t="shared" si="315"/>
        <v>0</v>
      </c>
      <c r="Y878" s="140"/>
      <c r="Z878" s="141"/>
      <c r="AA878" s="139"/>
      <c r="AB878" s="120"/>
      <c r="AC878" s="139"/>
      <c r="AD878" s="166"/>
      <c r="AE878" s="243">
        <f t="shared" si="316"/>
        <v>0</v>
      </c>
      <c r="AF878" s="142"/>
      <c r="AG878" s="137"/>
      <c r="AH878" s="65"/>
      <c r="AI878" s="241" t="str">
        <f>IF(ISBLANK(AH878), "", VLOOKUP(AH878, Z!$A$2:$C$4127, 3, FALSE))</f>
        <v/>
      </c>
      <c r="AJ878" s="143"/>
      <c r="AK878" s="244">
        <f t="shared" si="317"/>
        <v>0</v>
      </c>
      <c r="AL878" s="232"/>
      <c r="AM878" s="242">
        <f t="shared" si="318"/>
        <v>0</v>
      </c>
      <c r="AN878" s="228">
        <f>15</f>
        <v>15</v>
      </c>
      <c r="AO878" s="228">
        <v>0.75</v>
      </c>
      <c r="AP878" s="242" t="str">
        <f t="shared" si="319"/>
        <v>-</v>
      </c>
      <c r="AQ878" s="242" t="str">
        <f t="shared" si="320"/>
        <v>-</v>
      </c>
      <c r="AR878" s="245" t="str" cm="1">
        <f t="array" ref="AR878">IF($AM$20="A",
IFERROR(INDEX($BZ$33:$CC$35, $BQ878,), "-"),
IFERROR(INDEX(($BZ$26:$CC$28,$BZ$29:$CC$31), $BQ878, , $BR878), "-"))</f>
        <v>-</v>
      </c>
      <c r="AS878" s="245"/>
      <c r="AT878" s="245"/>
      <c r="AU878" s="245"/>
      <c r="AV878" s="246" t="str" cm="1">
        <f t="array" ref="AV878">IF($AM$20="A",
IFERROR(INDEX($CE$33:$CE$35, $BQ878), "-"),
IFERROR(INDEX(($CE$26:$CE$28, $CE$29:$CE$31), $BQ878, , $BR878), "-"))</f>
        <v>-</v>
      </c>
      <c r="AW878" s="242" t="str">
        <f t="shared" si="321"/>
        <v>-</v>
      </c>
      <c r="AX878" s="242" t="str">
        <f t="shared" si="321"/>
        <v>-</v>
      </c>
      <c r="AY878" s="242" t="str">
        <f t="shared" si="321"/>
        <v>-</v>
      </c>
      <c r="AZ878" s="242" t="str">
        <f t="shared" si="321"/>
        <v>-</v>
      </c>
      <c r="BA878" s="242" t="str">
        <f t="shared" si="322"/>
        <v>-</v>
      </c>
      <c r="BB878" s="242" t="str">
        <f t="shared" si="322"/>
        <v>-</v>
      </c>
      <c r="BC878" s="242" t="str">
        <f t="shared" si="322"/>
        <v>-</v>
      </c>
      <c r="BD878" s="242" t="str">
        <f t="shared" si="322"/>
        <v>-</v>
      </c>
      <c r="BE878" s="242" t="str">
        <f t="shared" si="323"/>
        <v>-</v>
      </c>
      <c r="BF878" s="242" t="str">
        <f t="shared" si="323"/>
        <v>-</v>
      </c>
      <c r="BG878" s="242" t="str">
        <f t="shared" si="323"/>
        <v>-</v>
      </c>
      <c r="BH878" s="242" t="str">
        <f t="shared" si="323"/>
        <v>-</v>
      </c>
      <c r="BI878" s="242" t="str">
        <f t="shared" si="324"/>
        <v>-</v>
      </c>
      <c r="BJ878" s="242" t="str">
        <f t="shared" si="324"/>
        <v>-</v>
      </c>
      <c r="BK878" s="242" t="str">
        <f t="shared" si="324"/>
        <v>-</v>
      </c>
      <c r="BL878" s="242" t="str">
        <f t="shared" si="324"/>
        <v>-</v>
      </c>
      <c r="BM878" s="245" t="str" cm="1">
        <f t="array" ref="BM878">IFERROR(INDEX($CD$38:$CD$41, $BT878), "-")</f>
        <v>-</v>
      </c>
      <c r="BN878" s="242" t="str" cm="1">
        <f t="array" ref="BN878">IFERROR(INDEX($CD$38:$CD$41, $BS878), "-")</f>
        <v>-</v>
      </c>
      <c r="BO878" s="242">
        <f t="shared" si="325"/>
        <v>0</v>
      </c>
      <c r="BP878" s="242">
        <f t="shared" si="326"/>
        <v>0</v>
      </c>
      <c r="BQ878" s="247" t="str">
        <f t="shared" si="309"/>
        <v>-</v>
      </c>
      <c r="BR878" s="247" t="str">
        <f t="shared" si="310"/>
        <v>-</v>
      </c>
      <c r="BS878" s="247" t="str">
        <f t="shared" si="311"/>
        <v>-</v>
      </c>
      <c r="BT878" s="247" t="str">
        <f t="shared" si="312"/>
        <v>-</v>
      </c>
      <c r="BU878" s="247">
        <f t="shared" si="327"/>
        <v>0</v>
      </c>
      <c r="BV878" s="247" t="str">
        <f t="shared" si="328"/>
        <v>-</v>
      </c>
      <c r="BW878" s="232"/>
      <c r="CF878" s="232"/>
    </row>
    <row r="879" spans="1:84" ht="12.75" customHeight="1" x14ac:dyDescent="0.2">
      <c r="A879" s="240"/>
      <c r="B879" s="228">
        <v>856</v>
      </c>
      <c r="C879" s="137"/>
      <c r="D879" s="65"/>
      <c r="E879" s="241" t="str">
        <f>IF(ISBLANK(D879), "", VLOOKUP(D879, Z!$A$2:$C$4127, 3, FALSE))</f>
        <v/>
      </c>
      <c r="F879" s="138"/>
      <c r="G879" s="120"/>
      <c r="H879" s="120"/>
      <c r="I879" s="120"/>
      <c r="J879" s="120"/>
      <c r="K879" s="139"/>
      <c r="L879" s="168"/>
      <c r="M879" s="139"/>
      <c r="N879" s="139"/>
      <c r="O879" s="242">
        <f t="shared" si="308"/>
        <v>0</v>
      </c>
      <c r="P879" s="139"/>
      <c r="Q879" s="242">
        <f t="shared" si="313"/>
        <v>0</v>
      </c>
      <c r="R879" s="242" t="str">
        <f t="shared" si="314"/>
        <v>-</v>
      </c>
      <c r="S879" s="140"/>
      <c r="T879" s="141"/>
      <c r="U879" s="120"/>
      <c r="V879" s="139"/>
      <c r="W879" s="166"/>
      <c r="X879" s="243">
        <f t="shared" si="315"/>
        <v>0</v>
      </c>
      <c r="Y879" s="140"/>
      <c r="Z879" s="141"/>
      <c r="AA879" s="139"/>
      <c r="AB879" s="120"/>
      <c r="AC879" s="139"/>
      <c r="AD879" s="166"/>
      <c r="AE879" s="243">
        <f t="shared" si="316"/>
        <v>0</v>
      </c>
      <c r="AF879" s="142"/>
      <c r="AG879" s="137"/>
      <c r="AH879" s="65"/>
      <c r="AI879" s="241" t="str">
        <f>IF(ISBLANK(AH879), "", VLOOKUP(AH879, Z!$A$2:$C$4127, 3, FALSE))</f>
        <v/>
      </c>
      <c r="AJ879" s="143"/>
      <c r="AK879" s="244">
        <f t="shared" si="317"/>
        <v>0</v>
      </c>
      <c r="AL879" s="232"/>
      <c r="AM879" s="242">
        <f t="shared" si="318"/>
        <v>0</v>
      </c>
      <c r="AN879" s="228">
        <f>15</f>
        <v>15</v>
      </c>
      <c r="AO879" s="228">
        <v>0.75</v>
      </c>
      <c r="AP879" s="242" t="str">
        <f t="shared" si="319"/>
        <v>-</v>
      </c>
      <c r="AQ879" s="242" t="str">
        <f t="shared" si="320"/>
        <v>-</v>
      </c>
      <c r="AR879" s="245" t="str" cm="1">
        <f t="array" ref="AR879">IF($AM$20="A",
IFERROR(INDEX($BZ$33:$CC$35, $BQ879,), "-"),
IFERROR(INDEX(($BZ$26:$CC$28,$BZ$29:$CC$31), $BQ879, , $BR879), "-"))</f>
        <v>-</v>
      </c>
      <c r="AS879" s="245"/>
      <c r="AT879" s="245"/>
      <c r="AU879" s="245"/>
      <c r="AV879" s="246" t="str" cm="1">
        <f t="array" ref="AV879">IF($AM$20="A",
IFERROR(INDEX($CE$33:$CE$35, $BQ879), "-"),
IFERROR(INDEX(($CE$26:$CE$28, $CE$29:$CE$31), $BQ879, , $BR879), "-"))</f>
        <v>-</v>
      </c>
      <c r="AW879" s="242" t="str">
        <f t="shared" si="321"/>
        <v>-</v>
      </c>
      <c r="AX879" s="242" t="str">
        <f t="shared" si="321"/>
        <v>-</v>
      </c>
      <c r="AY879" s="242" t="str">
        <f t="shared" si="321"/>
        <v>-</v>
      </c>
      <c r="AZ879" s="242" t="str">
        <f t="shared" si="321"/>
        <v>-</v>
      </c>
      <c r="BA879" s="242" t="str">
        <f t="shared" si="322"/>
        <v>-</v>
      </c>
      <c r="BB879" s="242" t="str">
        <f t="shared" si="322"/>
        <v>-</v>
      </c>
      <c r="BC879" s="242" t="str">
        <f t="shared" si="322"/>
        <v>-</v>
      </c>
      <c r="BD879" s="242" t="str">
        <f t="shared" si="322"/>
        <v>-</v>
      </c>
      <c r="BE879" s="242" t="str">
        <f t="shared" si="323"/>
        <v>-</v>
      </c>
      <c r="BF879" s="242" t="str">
        <f t="shared" si="323"/>
        <v>-</v>
      </c>
      <c r="BG879" s="242" t="str">
        <f t="shared" si="323"/>
        <v>-</v>
      </c>
      <c r="BH879" s="242" t="str">
        <f t="shared" si="323"/>
        <v>-</v>
      </c>
      <c r="BI879" s="242" t="str">
        <f t="shared" si="324"/>
        <v>-</v>
      </c>
      <c r="BJ879" s="242" t="str">
        <f t="shared" si="324"/>
        <v>-</v>
      </c>
      <c r="BK879" s="242" t="str">
        <f t="shared" si="324"/>
        <v>-</v>
      </c>
      <c r="BL879" s="242" t="str">
        <f t="shared" si="324"/>
        <v>-</v>
      </c>
      <c r="BM879" s="245" t="str" cm="1">
        <f t="array" ref="BM879">IFERROR(INDEX($CD$38:$CD$41, $BT879), "-")</f>
        <v>-</v>
      </c>
      <c r="BN879" s="242" t="str" cm="1">
        <f t="array" ref="BN879">IFERROR(INDEX($CD$38:$CD$41, $BS879), "-")</f>
        <v>-</v>
      </c>
      <c r="BO879" s="242">
        <f t="shared" si="325"/>
        <v>0</v>
      </c>
      <c r="BP879" s="242">
        <f t="shared" si="326"/>
        <v>0</v>
      </c>
      <c r="BQ879" s="247" t="str">
        <f t="shared" si="309"/>
        <v>-</v>
      </c>
      <c r="BR879" s="247" t="str">
        <f t="shared" si="310"/>
        <v>-</v>
      </c>
      <c r="BS879" s="247" t="str">
        <f t="shared" si="311"/>
        <v>-</v>
      </c>
      <c r="BT879" s="247" t="str">
        <f t="shared" si="312"/>
        <v>-</v>
      </c>
      <c r="BU879" s="247">
        <f t="shared" si="327"/>
        <v>0</v>
      </c>
      <c r="BV879" s="247" t="str">
        <f t="shared" si="328"/>
        <v>-</v>
      </c>
      <c r="BW879" s="232"/>
      <c r="CF879" s="232"/>
    </row>
    <row r="880" spans="1:84" ht="12.75" customHeight="1" x14ac:dyDescent="0.2">
      <c r="A880" s="240"/>
      <c r="B880" s="228">
        <v>857</v>
      </c>
      <c r="C880" s="137"/>
      <c r="D880" s="65"/>
      <c r="E880" s="241" t="str">
        <f>IF(ISBLANK(D880), "", VLOOKUP(D880, Z!$A$2:$C$4127, 3, FALSE))</f>
        <v/>
      </c>
      <c r="F880" s="138"/>
      <c r="G880" s="120"/>
      <c r="H880" s="120"/>
      <c r="I880" s="120"/>
      <c r="J880" s="120"/>
      <c r="K880" s="139"/>
      <c r="L880" s="168"/>
      <c r="M880" s="139"/>
      <c r="N880" s="139"/>
      <c r="O880" s="242">
        <f t="shared" si="308"/>
        <v>0</v>
      </c>
      <c r="P880" s="139"/>
      <c r="Q880" s="242">
        <f t="shared" si="313"/>
        <v>0</v>
      </c>
      <c r="R880" s="242" t="str">
        <f t="shared" si="314"/>
        <v>-</v>
      </c>
      <c r="S880" s="140"/>
      <c r="T880" s="141"/>
      <c r="U880" s="120"/>
      <c r="V880" s="139"/>
      <c r="W880" s="166"/>
      <c r="X880" s="243">
        <f t="shared" si="315"/>
        <v>0</v>
      </c>
      <c r="Y880" s="140"/>
      <c r="Z880" s="141"/>
      <c r="AA880" s="139"/>
      <c r="AB880" s="120"/>
      <c r="AC880" s="139"/>
      <c r="AD880" s="166"/>
      <c r="AE880" s="243">
        <f t="shared" si="316"/>
        <v>0</v>
      </c>
      <c r="AF880" s="142"/>
      <c r="AG880" s="137"/>
      <c r="AH880" s="65"/>
      <c r="AI880" s="241" t="str">
        <f>IF(ISBLANK(AH880), "", VLOOKUP(AH880, Z!$A$2:$C$4127, 3, FALSE))</f>
        <v/>
      </c>
      <c r="AJ880" s="143"/>
      <c r="AK880" s="244">
        <f t="shared" si="317"/>
        <v>0</v>
      </c>
      <c r="AL880" s="232"/>
      <c r="AM880" s="242">
        <f t="shared" si="318"/>
        <v>0</v>
      </c>
      <c r="AN880" s="228">
        <f>15</f>
        <v>15</v>
      </c>
      <c r="AO880" s="228">
        <v>0.75</v>
      </c>
      <c r="AP880" s="242" t="str">
        <f t="shared" si="319"/>
        <v>-</v>
      </c>
      <c r="AQ880" s="242" t="str">
        <f t="shared" si="320"/>
        <v>-</v>
      </c>
      <c r="AR880" s="245" t="str" cm="1">
        <f t="array" ref="AR880">IF($AM$20="A",
IFERROR(INDEX($BZ$33:$CC$35, $BQ880,), "-"),
IFERROR(INDEX(($BZ$26:$CC$28,$BZ$29:$CC$31), $BQ880, , $BR880), "-"))</f>
        <v>-</v>
      </c>
      <c r="AS880" s="245"/>
      <c r="AT880" s="245"/>
      <c r="AU880" s="245"/>
      <c r="AV880" s="246" t="str" cm="1">
        <f t="array" ref="AV880">IF($AM$20="A",
IFERROR(INDEX($CE$33:$CE$35, $BQ880), "-"),
IFERROR(INDEX(($CE$26:$CE$28, $CE$29:$CE$31), $BQ880, , $BR880), "-"))</f>
        <v>-</v>
      </c>
      <c r="AW880" s="242" t="str">
        <f t="shared" si="321"/>
        <v>-</v>
      </c>
      <c r="AX880" s="242" t="str">
        <f t="shared" si="321"/>
        <v>-</v>
      </c>
      <c r="AY880" s="242" t="str">
        <f t="shared" si="321"/>
        <v>-</v>
      </c>
      <c r="AZ880" s="242" t="str">
        <f t="shared" si="321"/>
        <v>-</v>
      </c>
      <c r="BA880" s="242" t="str">
        <f t="shared" si="322"/>
        <v>-</v>
      </c>
      <c r="BB880" s="242" t="str">
        <f t="shared" si="322"/>
        <v>-</v>
      </c>
      <c r="BC880" s="242" t="str">
        <f t="shared" si="322"/>
        <v>-</v>
      </c>
      <c r="BD880" s="242" t="str">
        <f t="shared" si="322"/>
        <v>-</v>
      </c>
      <c r="BE880" s="242" t="str">
        <f t="shared" si="323"/>
        <v>-</v>
      </c>
      <c r="BF880" s="242" t="str">
        <f t="shared" si="323"/>
        <v>-</v>
      </c>
      <c r="BG880" s="242" t="str">
        <f t="shared" si="323"/>
        <v>-</v>
      </c>
      <c r="BH880" s="242" t="str">
        <f t="shared" si="323"/>
        <v>-</v>
      </c>
      <c r="BI880" s="242" t="str">
        <f t="shared" si="324"/>
        <v>-</v>
      </c>
      <c r="BJ880" s="242" t="str">
        <f t="shared" si="324"/>
        <v>-</v>
      </c>
      <c r="BK880" s="242" t="str">
        <f t="shared" si="324"/>
        <v>-</v>
      </c>
      <c r="BL880" s="242" t="str">
        <f t="shared" si="324"/>
        <v>-</v>
      </c>
      <c r="BM880" s="245" t="str" cm="1">
        <f t="array" ref="BM880">IFERROR(INDEX($CD$38:$CD$41, $BT880), "-")</f>
        <v>-</v>
      </c>
      <c r="BN880" s="242" t="str" cm="1">
        <f t="array" ref="BN880">IFERROR(INDEX($CD$38:$CD$41, $BS880), "-")</f>
        <v>-</v>
      </c>
      <c r="BO880" s="242">
        <f t="shared" si="325"/>
        <v>0</v>
      </c>
      <c r="BP880" s="242">
        <f t="shared" si="326"/>
        <v>0</v>
      </c>
      <c r="BQ880" s="247" t="str">
        <f t="shared" si="309"/>
        <v>-</v>
      </c>
      <c r="BR880" s="247" t="str">
        <f t="shared" si="310"/>
        <v>-</v>
      </c>
      <c r="BS880" s="247" t="str">
        <f t="shared" si="311"/>
        <v>-</v>
      </c>
      <c r="BT880" s="247" t="str">
        <f t="shared" si="312"/>
        <v>-</v>
      </c>
      <c r="BU880" s="247">
        <f t="shared" si="327"/>
        <v>0</v>
      </c>
      <c r="BV880" s="247" t="str">
        <f t="shared" si="328"/>
        <v>-</v>
      </c>
      <c r="BW880" s="232"/>
      <c r="CF880" s="232"/>
    </row>
    <row r="881" spans="1:84" ht="12.75" customHeight="1" x14ac:dyDescent="0.2">
      <c r="A881" s="240"/>
      <c r="B881" s="228">
        <v>858</v>
      </c>
      <c r="C881" s="137"/>
      <c r="D881" s="65"/>
      <c r="E881" s="241" t="str">
        <f>IF(ISBLANK(D881), "", VLOOKUP(D881, Z!$A$2:$C$4127, 3, FALSE))</f>
        <v/>
      </c>
      <c r="F881" s="138"/>
      <c r="G881" s="120"/>
      <c r="H881" s="120"/>
      <c r="I881" s="120"/>
      <c r="J881" s="120"/>
      <c r="K881" s="139"/>
      <c r="L881" s="168"/>
      <c r="M881" s="139"/>
      <c r="N881" s="139"/>
      <c r="O881" s="242">
        <f t="shared" si="308"/>
        <v>0</v>
      </c>
      <c r="P881" s="139"/>
      <c r="Q881" s="242">
        <f t="shared" si="313"/>
        <v>0</v>
      </c>
      <c r="R881" s="242" t="str">
        <f t="shared" si="314"/>
        <v>-</v>
      </c>
      <c r="S881" s="140"/>
      <c r="T881" s="141"/>
      <c r="U881" s="120"/>
      <c r="V881" s="139"/>
      <c r="W881" s="166"/>
      <c r="X881" s="243">
        <f t="shared" si="315"/>
        <v>0</v>
      </c>
      <c r="Y881" s="140"/>
      <c r="Z881" s="141"/>
      <c r="AA881" s="139"/>
      <c r="AB881" s="120"/>
      <c r="AC881" s="139"/>
      <c r="AD881" s="166"/>
      <c r="AE881" s="243">
        <f t="shared" si="316"/>
        <v>0</v>
      </c>
      <c r="AF881" s="142"/>
      <c r="AG881" s="137"/>
      <c r="AH881" s="65"/>
      <c r="AI881" s="241" t="str">
        <f>IF(ISBLANK(AH881), "", VLOOKUP(AH881, Z!$A$2:$C$4127, 3, FALSE))</f>
        <v/>
      </c>
      <c r="AJ881" s="143"/>
      <c r="AK881" s="244">
        <f t="shared" si="317"/>
        <v>0</v>
      </c>
      <c r="AL881" s="232"/>
      <c r="AM881" s="242">
        <f t="shared" si="318"/>
        <v>0</v>
      </c>
      <c r="AN881" s="228">
        <f>15</f>
        <v>15</v>
      </c>
      <c r="AO881" s="228">
        <v>0.75</v>
      </c>
      <c r="AP881" s="242" t="str">
        <f t="shared" si="319"/>
        <v>-</v>
      </c>
      <c r="AQ881" s="242" t="str">
        <f t="shared" si="320"/>
        <v>-</v>
      </c>
      <c r="AR881" s="245" t="str" cm="1">
        <f t="array" ref="AR881">IF($AM$20="A",
IFERROR(INDEX($BZ$33:$CC$35, $BQ881,), "-"),
IFERROR(INDEX(($BZ$26:$CC$28,$BZ$29:$CC$31), $BQ881, , $BR881), "-"))</f>
        <v>-</v>
      </c>
      <c r="AS881" s="245"/>
      <c r="AT881" s="245"/>
      <c r="AU881" s="245"/>
      <c r="AV881" s="246" t="str" cm="1">
        <f t="array" ref="AV881">IF($AM$20="A",
IFERROR(INDEX($CE$33:$CE$35, $BQ881), "-"),
IFERROR(INDEX(($CE$26:$CE$28, $CE$29:$CE$31), $BQ881, , $BR881), "-"))</f>
        <v>-</v>
      </c>
      <c r="AW881" s="242" t="str">
        <f t="shared" si="321"/>
        <v>-</v>
      </c>
      <c r="AX881" s="242" t="str">
        <f t="shared" si="321"/>
        <v>-</v>
      </c>
      <c r="AY881" s="242" t="str">
        <f t="shared" si="321"/>
        <v>-</v>
      </c>
      <c r="AZ881" s="242" t="str">
        <f t="shared" si="321"/>
        <v>-</v>
      </c>
      <c r="BA881" s="242" t="str">
        <f t="shared" si="322"/>
        <v>-</v>
      </c>
      <c r="BB881" s="242" t="str">
        <f t="shared" si="322"/>
        <v>-</v>
      </c>
      <c r="BC881" s="242" t="str">
        <f t="shared" si="322"/>
        <v>-</v>
      </c>
      <c r="BD881" s="242" t="str">
        <f t="shared" si="322"/>
        <v>-</v>
      </c>
      <c r="BE881" s="242" t="str">
        <f t="shared" si="323"/>
        <v>-</v>
      </c>
      <c r="BF881" s="242" t="str">
        <f t="shared" si="323"/>
        <v>-</v>
      </c>
      <c r="BG881" s="242" t="str">
        <f t="shared" si="323"/>
        <v>-</v>
      </c>
      <c r="BH881" s="242" t="str">
        <f t="shared" si="323"/>
        <v>-</v>
      </c>
      <c r="BI881" s="242" t="str">
        <f t="shared" si="324"/>
        <v>-</v>
      </c>
      <c r="BJ881" s="242" t="str">
        <f t="shared" si="324"/>
        <v>-</v>
      </c>
      <c r="BK881" s="242" t="str">
        <f t="shared" si="324"/>
        <v>-</v>
      </c>
      <c r="BL881" s="242" t="str">
        <f t="shared" si="324"/>
        <v>-</v>
      </c>
      <c r="BM881" s="245" t="str" cm="1">
        <f t="array" ref="BM881">IFERROR(INDEX($CD$38:$CD$41, $BT881), "-")</f>
        <v>-</v>
      </c>
      <c r="BN881" s="242" t="str" cm="1">
        <f t="array" ref="BN881">IFERROR(INDEX($CD$38:$CD$41, $BS881), "-")</f>
        <v>-</v>
      </c>
      <c r="BO881" s="242">
        <f t="shared" si="325"/>
        <v>0</v>
      </c>
      <c r="BP881" s="242">
        <f t="shared" si="326"/>
        <v>0</v>
      </c>
      <c r="BQ881" s="247" t="str">
        <f t="shared" si="309"/>
        <v>-</v>
      </c>
      <c r="BR881" s="247" t="str">
        <f t="shared" si="310"/>
        <v>-</v>
      </c>
      <c r="BS881" s="247" t="str">
        <f t="shared" si="311"/>
        <v>-</v>
      </c>
      <c r="BT881" s="247" t="str">
        <f t="shared" si="312"/>
        <v>-</v>
      </c>
      <c r="BU881" s="247">
        <f t="shared" si="327"/>
        <v>0</v>
      </c>
      <c r="BV881" s="247" t="str">
        <f t="shared" si="328"/>
        <v>-</v>
      </c>
      <c r="BW881" s="232"/>
      <c r="CF881" s="232"/>
    </row>
    <row r="882" spans="1:84" ht="12.75" customHeight="1" x14ac:dyDescent="0.2">
      <c r="A882" s="240"/>
      <c r="B882" s="228">
        <v>859</v>
      </c>
      <c r="C882" s="137"/>
      <c r="D882" s="65"/>
      <c r="E882" s="241" t="str">
        <f>IF(ISBLANK(D882), "", VLOOKUP(D882, Z!$A$2:$C$4127, 3, FALSE))</f>
        <v/>
      </c>
      <c r="F882" s="138"/>
      <c r="G882" s="120"/>
      <c r="H882" s="120"/>
      <c r="I882" s="120"/>
      <c r="J882" s="120"/>
      <c r="K882" s="139"/>
      <c r="L882" s="168"/>
      <c r="M882" s="139"/>
      <c r="N882" s="139"/>
      <c r="O882" s="242">
        <f t="shared" si="308"/>
        <v>0</v>
      </c>
      <c r="P882" s="139"/>
      <c r="Q882" s="242">
        <f t="shared" si="313"/>
        <v>0</v>
      </c>
      <c r="R882" s="242" t="str">
        <f t="shared" si="314"/>
        <v>-</v>
      </c>
      <c r="S882" s="140"/>
      <c r="T882" s="141"/>
      <c r="U882" s="120"/>
      <c r="V882" s="139"/>
      <c r="W882" s="166"/>
      <c r="X882" s="243">
        <f t="shared" si="315"/>
        <v>0</v>
      </c>
      <c r="Y882" s="140"/>
      <c r="Z882" s="141"/>
      <c r="AA882" s="139"/>
      <c r="AB882" s="120"/>
      <c r="AC882" s="139"/>
      <c r="AD882" s="166"/>
      <c r="AE882" s="243">
        <f t="shared" si="316"/>
        <v>0</v>
      </c>
      <c r="AF882" s="142"/>
      <c r="AG882" s="137"/>
      <c r="AH882" s="65"/>
      <c r="AI882" s="241" t="str">
        <f>IF(ISBLANK(AH882), "", VLOOKUP(AH882, Z!$A$2:$C$4127, 3, FALSE))</f>
        <v/>
      </c>
      <c r="AJ882" s="143"/>
      <c r="AK882" s="244">
        <f t="shared" si="317"/>
        <v>0</v>
      </c>
      <c r="AL882" s="232"/>
      <c r="AM882" s="242">
        <f t="shared" si="318"/>
        <v>0</v>
      </c>
      <c r="AN882" s="228">
        <f>15</f>
        <v>15</v>
      </c>
      <c r="AO882" s="228">
        <v>0.75</v>
      </c>
      <c r="AP882" s="242" t="str">
        <f t="shared" si="319"/>
        <v>-</v>
      </c>
      <c r="AQ882" s="242" t="str">
        <f t="shared" si="320"/>
        <v>-</v>
      </c>
      <c r="AR882" s="245" t="str" cm="1">
        <f t="array" ref="AR882">IF($AM$20="A",
IFERROR(INDEX($BZ$33:$CC$35, $BQ882,), "-"),
IFERROR(INDEX(($BZ$26:$CC$28,$BZ$29:$CC$31), $BQ882, , $BR882), "-"))</f>
        <v>-</v>
      </c>
      <c r="AS882" s="245"/>
      <c r="AT882" s="245"/>
      <c r="AU882" s="245"/>
      <c r="AV882" s="246" t="str" cm="1">
        <f t="array" ref="AV882">IF($AM$20="A",
IFERROR(INDEX($CE$33:$CE$35, $BQ882), "-"),
IFERROR(INDEX(($CE$26:$CE$28, $CE$29:$CE$31), $BQ882, , $BR882), "-"))</f>
        <v>-</v>
      </c>
      <c r="AW882" s="242" t="str">
        <f t="shared" si="321"/>
        <v>-</v>
      </c>
      <c r="AX882" s="242" t="str">
        <f t="shared" si="321"/>
        <v>-</v>
      </c>
      <c r="AY882" s="242" t="str">
        <f t="shared" si="321"/>
        <v>-</v>
      </c>
      <c r="AZ882" s="242" t="str">
        <f t="shared" si="321"/>
        <v>-</v>
      </c>
      <c r="BA882" s="242" t="str">
        <f t="shared" si="322"/>
        <v>-</v>
      </c>
      <c r="BB882" s="242" t="str">
        <f t="shared" si="322"/>
        <v>-</v>
      </c>
      <c r="BC882" s="242" t="str">
        <f t="shared" si="322"/>
        <v>-</v>
      </c>
      <c r="BD882" s="242" t="str">
        <f t="shared" si="322"/>
        <v>-</v>
      </c>
      <c r="BE882" s="242" t="str">
        <f t="shared" si="323"/>
        <v>-</v>
      </c>
      <c r="BF882" s="242" t="str">
        <f t="shared" si="323"/>
        <v>-</v>
      </c>
      <c r="BG882" s="242" t="str">
        <f t="shared" si="323"/>
        <v>-</v>
      </c>
      <c r="BH882" s="242" t="str">
        <f t="shared" si="323"/>
        <v>-</v>
      </c>
      <c r="BI882" s="242" t="str">
        <f t="shared" si="324"/>
        <v>-</v>
      </c>
      <c r="BJ882" s="242" t="str">
        <f t="shared" si="324"/>
        <v>-</v>
      </c>
      <c r="BK882" s="242" t="str">
        <f t="shared" si="324"/>
        <v>-</v>
      </c>
      <c r="BL882" s="242" t="str">
        <f t="shared" si="324"/>
        <v>-</v>
      </c>
      <c r="BM882" s="245" t="str" cm="1">
        <f t="array" ref="BM882">IFERROR(INDEX($CD$38:$CD$41, $BT882), "-")</f>
        <v>-</v>
      </c>
      <c r="BN882" s="242" t="str" cm="1">
        <f t="array" ref="BN882">IFERROR(INDEX($CD$38:$CD$41, $BS882), "-")</f>
        <v>-</v>
      </c>
      <c r="BO882" s="242">
        <f t="shared" si="325"/>
        <v>0</v>
      </c>
      <c r="BP882" s="242">
        <f t="shared" si="326"/>
        <v>0</v>
      </c>
      <c r="BQ882" s="247" t="str">
        <f t="shared" si="309"/>
        <v>-</v>
      </c>
      <c r="BR882" s="247" t="str">
        <f t="shared" si="310"/>
        <v>-</v>
      </c>
      <c r="BS882" s="247" t="str">
        <f t="shared" si="311"/>
        <v>-</v>
      </c>
      <c r="BT882" s="247" t="str">
        <f t="shared" si="312"/>
        <v>-</v>
      </c>
      <c r="BU882" s="247">
        <f t="shared" si="327"/>
        <v>0</v>
      </c>
      <c r="BV882" s="247" t="str">
        <f t="shared" si="328"/>
        <v>-</v>
      </c>
      <c r="BW882" s="232"/>
      <c r="CF882" s="232"/>
    </row>
    <row r="883" spans="1:84" ht="12.75" customHeight="1" x14ac:dyDescent="0.2">
      <c r="A883" s="240"/>
      <c r="B883" s="228">
        <v>860</v>
      </c>
      <c r="C883" s="137"/>
      <c r="D883" s="65"/>
      <c r="E883" s="241" t="str">
        <f>IF(ISBLANK(D883), "", VLOOKUP(D883, Z!$A$2:$C$4127, 3, FALSE))</f>
        <v/>
      </c>
      <c r="F883" s="138"/>
      <c r="G883" s="120"/>
      <c r="H883" s="120"/>
      <c r="I883" s="120"/>
      <c r="J883" s="120"/>
      <c r="K883" s="139"/>
      <c r="L883" s="168"/>
      <c r="M883" s="139"/>
      <c r="N883" s="139"/>
      <c r="O883" s="242">
        <f t="shared" si="308"/>
        <v>0</v>
      </c>
      <c r="P883" s="139"/>
      <c r="Q883" s="242">
        <f t="shared" si="313"/>
        <v>0</v>
      </c>
      <c r="R883" s="242" t="str">
        <f t="shared" si="314"/>
        <v>-</v>
      </c>
      <c r="S883" s="140"/>
      <c r="T883" s="141"/>
      <c r="U883" s="120"/>
      <c r="V883" s="139"/>
      <c r="W883" s="166"/>
      <c r="X883" s="243">
        <f t="shared" si="315"/>
        <v>0</v>
      </c>
      <c r="Y883" s="140"/>
      <c r="Z883" s="141"/>
      <c r="AA883" s="139"/>
      <c r="AB883" s="120"/>
      <c r="AC883" s="139"/>
      <c r="AD883" s="166"/>
      <c r="AE883" s="243">
        <f t="shared" si="316"/>
        <v>0</v>
      </c>
      <c r="AF883" s="142"/>
      <c r="AG883" s="137"/>
      <c r="AH883" s="65"/>
      <c r="AI883" s="241" t="str">
        <f>IF(ISBLANK(AH883), "", VLOOKUP(AH883, Z!$A$2:$C$4127, 3, FALSE))</f>
        <v/>
      </c>
      <c r="AJ883" s="143"/>
      <c r="AK883" s="244">
        <f t="shared" si="317"/>
        <v>0</v>
      </c>
      <c r="AL883" s="232"/>
      <c r="AM883" s="242">
        <f t="shared" si="318"/>
        <v>0</v>
      </c>
      <c r="AN883" s="228">
        <f>15</f>
        <v>15</v>
      </c>
      <c r="AO883" s="228">
        <v>0.75</v>
      </c>
      <c r="AP883" s="242" t="str">
        <f t="shared" si="319"/>
        <v>-</v>
      </c>
      <c r="AQ883" s="242" t="str">
        <f t="shared" si="320"/>
        <v>-</v>
      </c>
      <c r="AR883" s="245" t="str" cm="1">
        <f t="array" ref="AR883">IF($AM$20="A",
IFERROR(INDEX($BZ$33:$CC$35, $BQ883,), "-"),
IFERROR(INDEX(($BZ$26:$CC$28,$BZ$29:$CC$31), $BQ883, , $BR883), "-"))</f>
        <v>-</v>
      </c>
      <c r="AS883" s="245"/>
      <c r="AT883" s="245"/>
      <c r="AU883" s="245"/>
      <c r="AV883" s="246" t="str" cm="1">
        <f t="array" ref="AV883">IF($AM$20="A",
IFERROR(INDEX($CE$33:$CE$35, $BQ883), "-"),
IFERROR(INDEX(($CE$26:$CE$28, $CE$29:$CE$31), $BQ883, , $BR883), "-"))</f>
        <v>-</v>
      </c>
      <c r="AW883" s="242" t="str">
        <f t="shared" si="321"/>
        <v>-</v>
      </c>
      <c r="AX883" s="242" t="str">
        <f t="shared" si="321"/>
        <v>-</v>
      </c>
      <c r="AY883" s="242" t="str">
        <f t="shared" si="321"/>
        <v>-</v>
      </c>
      <c r="AZ883" s="242" t="str">
        <f t="shared" si="321"/>
        <v>-</v>
      </c>
      <c r="BA883" s="242" t="str">
        <f t="shared" si="322"/>
        <v>-</v>
      </c>
      <c r="BB883" s="242" t="str">
        <f t="shared" si="322"/>
        <v>-</v>
      </c>
      <c r="BC883" s="242" t="str">
        <f t="shared" si="322"/>
        <v>-</v>
      </c>
      <c r="BD883" s="242" t="str">
        <f t="shared" si="322"/>
        <v>-</v>
      </c>
      <c r="BE883" s="242" t="str">
        <f t="shared" si="323"/>
        <v>-</v>
      </c>
      <c r="BF883" s="242" t="str">
        <f t="shared" si="323"/>
        <v>-</v>
      </c>
      <c r="BG883" s="242" t="str">
        <f t="shared" si="323"/>
        <v>-</v>
      </c>
      <c r="BH883" s="242" t="str">
        <f t="shared" si="323"/>
        <v>-</v>
      </c>
      <c r="BI883" s="242" t="str">
        <f t="shared" si="324"/>
        <v>-</v>
      </c>
      <c r="BJ883" s="242" t="str">
        <f t="shared" si="324"/>
        <v>-</v>
      </c>
      <c r="BK883" s="242" t="str">
        <f t="shared" si="324"/>
        <v>-</v>
      </c>
      <c r="BL883" s="242" t="str">
        <f t="shared" si="324"/>
        <v>-</v>
      </c>
      <c r="BM883" s="245" t="str" cm="1">
        <f t="array" ref="BM883">IFERROR(INDEX($CD$38:$CD$41, $BT883), "-")</f>
        <v>-</v>
      </c>
      <c r="BN883" s="242" t="str" cm="1">
        <f t="array" ref="BN883">IFERROR(INDEX($CD$38:$CD$41, $BS883), "-")</f>
        <v>-</v>
      </c>
      <c r="BO883" s="242">
        <f t="shared" si="325"/>
        <v>0</v>
      </c>
      <c r="BP883" s="242">
        <f t="shared" si="326"/>
        <v>0</v>
      </c>
      <c r="BQ883" s="247" t="str">
        <f t="shared" si="309"/>
        <v>-</v>
      </c>
      <c r="BR883" s="247" t="str">
        <f t="shared" si="310"/>
        <v>-</v>
      </c>
      <c r="BS883" s="247" t="str">
        <f t="shared" si="311"/>
        <v>-</v>
      </c>
      <c r="BT883" s="247" t="str">
        <f t="shared" si="312"/>
        <v>-</v>
      </c>
      <c r="BU883" s="247">
        <f t="shared" si="327"/>
        <v>0</v>
      </c>
      <c r="BV883" s="247" t="str">
        <f t="shared" si="328"/>
        <v>-</v>
      </c>
      <c r="BW883" s="232"/>
      <c r="CF883" s="232"/>
    </row>
    <row r="884" spans="1:84" ht="12.75" customHeight="1" x14ac:dyDescent="0.2">
      <c r="A884" s="240"/>
      <c r="B884" s="228">
        <v>861</v>
      </c>
      <c r="C884" s="137"/>
      <c r="D884" s="65"/>
      <c r="E884" s="241" t="str">
        <f>IF(ISBLANK(D884), "", VLOOKUP(D884, Z!$A$2:$C$4127, 3, FALSE))</f>
        <v/>
      </c>
      <c r="F884" s="138"/>
      <c r="G884" s="120"/>
      <c r="H884" s="120"/>
      <c r="I884" s="120"/>
      <c r="J884" s="120"/>
      <c r="K884" s="139"/>
      <c r="L884" s="168"/>
      <c r="M884" s="139"/>
      <c r="N884" s="139"/>
      <c r="O884" s="242">
        <f t="shared" si="308"/>
        <v>0</v>
      </c>
      <c r="P884" s="139"/>
      <c r="Q884" s="242">
        <f t="shared" si="313"/>
        <v>0</v>
      </c>
      <c r="R884" s="242" t="str">
        <f t="shared" si="314"/>
        <v>-</v>
      </c>
      <c r="S884" s="140"/>
      <c r="T884" s="141"/>
      <c r="U884" s="120"/>
      <c r="V884" s="139"/>
      <c r="W884" s="166"/>
      <c r="X884" s="243">
        <f t="shared" si="315"/>
        <v>0</v>
      </c>
      <c r="Y884" s="140"/>
      <c r="Z884" s="141"/>
      <c r="AA884" s="139"/>
      <c r="AB884" s="120"/>
      <c r="AC884" s="139"/>
      <c r="AD884" s="166"/>
      <c r="AE884" s="243">
        <f t="shared" si="316"/>
        <v>0</v>
      </c>
      <c r="AF884" s="142"/>
      <c r="AG884" s="137"/>
      <c r="AH884" s="65"/>
      <c r="AI884" s="241" t="str">
        <f>IF(ISBLANK(AH884), "", VLOOKUP(AH884, Z!$A$2:$C$4127, 3, FALSE))</f>
        <v/>
      </c>
      <c r="AJ884" s="143"/>
      <c r="AK884" s="244">
        <f t="shared" si="317"/>
        <v>0</v>
      </c>
      <c r="AL884" s="232"/>
      <c r="AM884" s="242">
        <f t="shared" si="318"/>
        <v>0</v>
      </c>
      <c r="AN884" s="228">
        <f>15</f>
        <v>15</v>
      </c>
      <c r="AO884" s="228">
        <v>0.75</v>
      </c>
      <c r="AP884" s="242" t="str">
        <f t="shared" si="319"/>
        <v>-</v>
      </c>
      <c r="AQ884" s="242" t="str">
        <f t="shared" si="320"/>
        <v>-</v>
      </c>
      <c r="AR884" s="245" t="str" cm="1">
        <f t="array" ref="AR884">IF($AM$20="A",
IFERROR(INDEX($BZ$33:$CC$35, $BQ884,), "-"),
IFERROR(INDEX(($BZ$26:$CC$28,$BZ$29:$CC$31), $BQ884, , $BR884), "-"))</f>
        <v>-</v>
      </c>
      <c r="AS884" s="245"/>
      <c r="AT884" s="245"/>
      <c r="AU884" s="245"/>
      <c r="AV884" s="246" t="str" cm="1">
        <f t="array" ref="AV884">IF($AM$20="A",
IFERROR(INDEX($CE$33:$CE$35, $BQ884), "-"),
IFERROR(INDEX(($CE$26:$CE$28, $CE$29:$CE$31), $BQ884, , $BR884), "-"))</f>
        <v>-</v>
      </c>
      <c r="AW884" s="242" t="str">
        <f t="shared" si="321"/>
        <v>-</v>
      </c>
      <c r="AX884" s="242" t="str">
        <f t="shared" si="321"/>
        <v>-</v>
      </c>
      <c r="AY884" s="242" t="str">
        <f t="shared" si="321"/>
        <v>-</v>
      </c>
      <c r="AZ884" s="242" t="str">
        <f t="shared" si="321"/>
        <v>-</v>
      </c>
      <c r="BA884" s="242" t="str">
        <f t="shared" si="322"/>
        <v>-</v>
      </c>
      <c r="BB884" s="242" t="str">
        <f t="shared" si="322"/>
        <v>-</v>
      </c>
      <c r="BC884" s="242" t="str">
        <f t="shared" si="322"/>
        <v>-</v>
      </c>
      <c r="BD884" s="242" t="str">
        <f t="shared" si="322"/>
        <v>-</v>
      </c>
      <c r="BE884" s="242" t="str">
        <f t="shared" si="323"/>
        <v>-</v>
      </c>
      <c r="BF884" s="242" t="str">
        <f t="shared" si="323"/>
        <v>-</v>
      </c>
      <c r="BG884" s="242" t="str">
        <f t="shared" si="323"/>
        <v>-</v>
      </c>
      <c r="BH884" s="242" t="str">
        <f t="shared" si="323"/>
        <v>-</v>
      </c>
      <c r="BI884" s="242" t="str">
        <f t="shared" si="324"/>
        <v>-</v>
      </c>
      <c r="BJ884" s="242" t="str">
        <f t="shared" si="324"/>
        <v>-</v>
      </c>
      <c r="BK884" s="242" t="str">
        <f t="shared" si="324"/>
        <v>-</v>
      </c>
      <c r="BL884" s="242" t="str">
        <f t="shared" si="324"/>
        <v>-</v>
      </c>
      <c r="BM884" s="245" t="str" cm="1">
        <f t="array" ref="BM884">IFERROR(INDEX($CD$38:$CD$41, $BT884), "-")</f>
        <v>-</v>
      </c>
      <c r="BN884" s="242" t="str" cm="1">
        <f t="array" ref="BN884">IFERROR(INDEX($CD$38:$CD$41, $BS884), "-")</f>
        <v>-</v>
      </c>
      <c r="BO884" s="242">
        <f t="shared" si="325"/>
        <v>0</v>
      </c>
      <c r="BP884" s="242">
        <f t="shared" si="326"/>
        <v>0</v>
      </c>
      <c r="BQ884" s="247" t="str">
        <f t="shared" si="309"/>
        <v>-</v>
      </c>
      <c r="BR884" s="247" t="str">
        <f t="shared" si="310"/>
        <v>-</v>
      </c>
      <c r="BS884" s="247" t="str">
        <f t="shared" si="311"/>
        <v>-</v>
      </c>
      <c r="BT884" s="247" t="str">
        <f t="shared" si="312"/>
        <v>-</v>
      </c>
      <c r="BU884" s="247">
        <f t="shared" si="327"/>
        <v>0</v>
      </c>
      <c r="BV884" s="247" t="str">
        <f t="shared" si="328"/>
        <v>-</v>
      </c>
      <c r="BW884" s="232"/>
      <c r="CF884" s="232"/>
    </row>
    <row r="885" spans="1:84" ht="12.75" customHeight="1" x14ac:dyDescent="0.2">
      <c r="A885" s="240"/>
      <c r="B885" s="228">
        <v>862</v>
      </c>
      <c r="C885" s="137"/>
      <c r="D885" s="65"/>
      <c r="E885" s="241" t="str">
        <f>IF(ISBLANK(D885), "", VLOOKUP(D885, Z!$A$2:$C$4127, 3, FALSE))</f>
        <v/>
      </c>
      <c r="F885" s="138"/>
      <c r="G885" s="120"/>
      <c r="H885" s="120"/>
      <c r="I885" s="120"/>
      <c r="J885" s="120"/>
      <c r="K885" s="139"/>
      <c r="L885" s="168"/>
      <c r="M885" s="139"/>
      <c r="N885" s="139"/>
      <c r="O885" s="242">
        <f t="shared" si="308"/>
        <v>0</v>
      </c>
      <c r="P885" s="139"/>
      <c r="Q885" s="242">
        <f t="shared" si="313"/>
        <v>0</v>
      </c>
      <c r="R885" s="242" t="str">
        <f t="shared" si="314"/>
        <v>-</v>
      </c>
      <c r="S885" s="140"/>
      <c r="T885" s="141"/>
      <c r="U885" s="120"/>
      <c r="V885" s="139"/>
      <c r="W885" s="166"/>
      <c r="X885" s="243">
        <f t="shared" si="315"/>
        <v>0</v>
      </c>
      <c r="Y885" s="140"/>
      <c r="Z885" s="141"/>
      <c r="AA885" s="139"/>
      <c r="AB885" s="120"/>
      <c r="AC885" s="139"/>
      <c r="AD885" s="166"/>
      <c r="AE885" s="243">
        <f t="shared" si="316"/>
        <v>0</v>
      </c>
      <c r="AF885" s="142"/>
      <c r="AG885" s="137"/>
      <c r="AH885" s="65"/>
      <c r="AI885" s="241" t="str">
        <f>IF(ISBLANK(AH885), "", VLOOKUP(AH885, Z!$A$2:$C$4127, 3, FALSE))</f>
        <v/>
      </c>
      <c r="AJ885" s="143"/>
      <c r="AK885" s="244">
        <f t="shared" si="317"/>
        <v>0</v>
      </c>
      <c r="AL885" s="232"/>
      <c r="AM885" s="242">
        <f t="shared" si="318"/>
        <v>0</v>
      </c>
      <c r="AN885" s="228">
        <f>15</f>
        <v>15</v>
      </c>
      <c r="AO885" s="228">
        <v>0.75</v>
      </c>
      <c r="AP885" s="242" t="str">
        <f t="shared" si="319"/>
        <v>-</v>
      </c>
      <c r="AQ885" s="242" t="str">
        <f t="shared" si="320"/>
        <v>-</v>
      </c>
      <c r="AR885" s="245" t="str" cm="1">
        <f t="array" ref="AR885">IF($AM$20="A",
IFERROR(INDEX($BZ$33:$CC$35, $BQ885,), "-"),
IFERROR(INDEX(($BZ$26:$CC$28,$BZ$29:$CC$31), $BQ885, , $BR885), "-"))</f>
        <v>-</v>
      </c>
      <c r="AS885" s="245"/>
      <c r="AT885" s="245"/>
      <c r="AU885" s="245"/>
      <c r="AV885" s="246" t="str" cm="1">
        <f t="array" ref="AV885">IF($AM$20="A",
IFERROR(INDEX($CE$33:$CE$35, $BQ885), "-"),
IFERROR(INDEX(($CE$26:$CE$28, $CE$29:$CE$31), $BQ885, , $BR885), "-"))</f>
        <v>-</v>
      </c>
      <c r="AW885" s="242" t="str">
        <f t="shared" si="321"/>
        <v>-</v>
      </c>
      <c r="AX885" s="242" t="str">
        <f t="shared" si="321"/>
        <v>-</v>
      </c>
      <c r="AY885" s="242" t="str">
        <f t="shared" si="321"/>
        <v>-</v>
      </c>
      <c r="AZ885" s="242" t="str">
        <f t="shared" si="321"/>
        <v>-</v>
      </c>
      <c r="BA885" s="242" t="str">
        <f t="shared" si="322"/>
        <v>-</v>
      </c>
      <c r="BB885" s="242" t="str">
        <f t="shared" si="322"/>
        <v>-</v>
      </c>
      <c r="BC885" s="242" t="str">
        <f t="shared" si="322"/>
        <v>-</v>
      </c>
      <c r="BD885" s="242" t="str">
        <f t="shared" si="322"/>
        <v>-</v>
      </c>
      <c r="BE885" s="242" t="str">
        <f t="shared" si="323"/>
        <v>-</v>
      </c>
      <c r="BF885" s="242" t="str">
        <f t="shared" si="323"/>
        <v>-</v>
      </c>
      <c r="BG885" s="242" t="str">
        <f t="shared" si="323"/>
        <v>-</v>
      </c>
      <c r="BH885" s="242" t="str">
        <f t="shared" si="323"/>
        <v>-</v>
      </c>
      <c r="BI885" s="242" t="str">
        <f t="shared" si="324"/>
        <v>-</v>
      </c>
      <c r="BJ885" s="242" t="str">
        <f t="shared" si="324"/>
        <v>-</v>
      </c>
      <c r="BK885" s="242" t="str">
        <f t="shared" si="324"/>
        <v>-</v>
      </c>
      <c r="BL885" s="242" t="str">
        <f t="shared" si="324"/>
        <v>-</v>
      </c>
      <c r="BM885" s="245" t="str" cm="1">
        <f t="array" ref="BM885">IFERROR(INDEX($CD$38:$CD$41, $BT885), "-")</f>
        <v>-</v>
      </c>
      <c r="BN885" s="242" t="str" cm="1">
        <f t="array" ref="BN885">IFERROR(INDEX($CD$38:$CD$41, $BS885), "-")</f>
        <v>-</v>
      </c>
      <c r="BO885" s="242">
        <f t="shared" si="325"/>
        <v>0</v>
      </c>
      <c r="BP885" s="242">
        <f t="shared" si="326"/>
        <v>0</v>
      </c>
      <c r="BQ885" s="247" t="str">
        <f t="shared" si="309"/>
        <v>-</v>
      </c>
      <c r="BR885" s="247" t="str">
        <f t="shared" si="310"/>
        <v>-</v>
      </c>
      <c r="BS885" s="247" t="str">
        <f t="shared" si="311"/>
        <v>-</v>
      </c>
      <c r="BT885" s="247" t="str">
        <f t="shared" si="312"/>
        <v>-</v>
      </c>
      <c r="BU885" s="247">
        <f t="shared" si="327"/>
        <v>0</v>
      </c>
      <c r="BV885" s="247" t="str">
        <f t="shared" si="328"/>
        <v>-</v>
      </c>
      <c r="BW885" s="232"/>
      <c r="CF885" s="232"/>
    </row>
    <row r="886" spans="1:84" ht="12.75" customHeight="1" x14ac:dyDescent="0.2">
      <c r="A886" s="240"/>
      <c r="B886" s="228">
        <v>863</v>
      </c>
      <c r="C886" s="137"/>
      <c r="D886" s="65"/>
      <c r="E886" s="241" t="str">
        <f>IF(ISBLANK(D886), "", VLOOKUP(D886, Z!$A$2:$C$4127, 3, FALSE))</f>
        <v/>
      </c>
      <c r="F886" s="138"/>
      <c r="G886" s="120"/>
      <c r="H886" s="120"/>
      <c r="I886" s="120"/>
      <c r="J886" s="120"/>
      <c r="K886" s="139"/>
      <c r="L886" s="168"/>
      <c r="M886" s="139"/>
      <c r="N886" s="139"/>
      <c r="O886" s="242">
        <f t="shared" si="308"/>
        <v>0</v>
      </c>
      <c r="P886" s="139"/>
      <c r="Q886" s="242">
        <f t="shared" si="313"/>
        <v>0</v>
      </c>
      <c r="R886" s="242" t="str">
        <f t="shared" si="314"/>
        <v>-</v>
      </c>
      <c r="S886" s="140"/>
      <c r="T886" s="141"/>
      <c r="U886" s="120"/>
      <c r="V886" s="139"/>
      <c r="W886" s="166"/>
      <c r="X886" s="243">
        <f t="shared" si="315"/>
        <v>0</v>
      </c>
      <c r="Y886" s="140"/>
      <c r="Z886" s="141"/>
      <c r="AA886" s="139"/>
      <c r="AB886" s="120"/>
      <c r="AC886" s="139"/>
      <c r="AD886" s="166"/>
      <c r="AE886" s="243">
        <f t="shared" si="316"/>
        <v>0</v>
      </c>
      <c r="AF886" s="142"/>
      <c r="AG886" s="137"/>
      <c r="AH886" s="65"/>
      <c r="AI886" s="241" t="str">
        <f>IF(ISBLANK(AH886), "", VLOOKUP(AH886, Z!$A$2:$C$4127, 3, FALSE))</f>
        <v/>
      </c>
      <c r="AJ886" s="143"/>
      <c r="AK886" s="244">
        <f t="shared" si="317"/>
        <v>0</v>
      </c>
      <c r="AL886" s="232"/>
      <c r="AM886" s="242">
        <f t="shared" si="318"/>
        <v>0</v>
      </c>
      <c r="AN886" s="228">
        <f>15</f>
        <v>15</v>
      </c>
      <c r="AO886" s="228">
        <v>0.75</v>
      </c>
      <c r="AP886" s="242" t="str">
        <f t="shared" si="319"/>
        <v>-</v>
      </c>
      <c r="AQ886" s="242" t="str">
        <f t="shared" si="320"/>
        <v>-</v>
      </c>
      <c r="AR886" s="245" t="str" cm="1">
        <f t="array" ref="AR886">IF($AM$20="A",
IFERROR(INDEX($BZ$33:$CC$35, $BQ886,), "-"),
IFERROR(INDEX(($BZ$26:$CC$28,$BZ$29:$CC$31), $BQ886, , $BR886), "-"))</f>
        <v>-</v>
      </c>
      <c r="AS886" s="245"/>
      <c r="AT886" s="245"/>
      <c r="AU886" s="245"/>
      <c r="AV886" s="246" t="str" cm="1">
        <f t="array" ref="AV886">IF($AM$20="A",
IFERROR(INDEX($CE$33:$CE$35, $BQ886), "-"),
IFERROR(INDEX(($CE$26:$CE$28, $CE$29:$CE$31), $BQ886, , $BR886), "-"))</f>
        <v>-</v>
      </c>
      <c r="AW886" s="242" t="str">
        <f t="shared" si="321"/>
        <v>-</v>
      </c>
      <c r="AX886" s="242" t="str">
        <f t="shared" si="321"/>
        <v>-</v>
      </c>
      <c r="AY886" s="242" t="str">
        <f t="shared" si="321"/>
        <v>-</v>
      </c>
      <c r="AZ886" s="242" t="str">
        <f t="shared" si="321"/>
        <v>-</v>
      </c>
      <c r="BA886" s="242" t="str">
        <f t="shared" si="322"/>
        <v>-</v>
      </c>
      <c r="BB886" s="242" t="str">
        <f t="shared" si="322"/>
        <v>-</v>
      </c>
      <c r="BC886" s="242" t="str">
        <f t="shared" si="322"/>
        <v>-</v>
      </c>
      <c r="BD886" s="242" t="str">
        <f t="shared" si="322"/>
        <v>-</v>
      </c>
      <c r="BE886" s="242" t="str">
        <f t="shared" si="323"/>
        <v>-</v>
      </c>
      <c r="BF886" s="242" t="str">
        <f t="shared" si="323"/>
        <v>-</v>
      </c>
      <c r="BG886" s="242" t="str">
        <f t="shared" si="323"/>
        <v>-</v>
      </c>
      <c r="BH886" s="242" t="str">
        <f t="shared" si="323"/>
        <v>-</v>
      </c>
      <c r="BI886" s="242" t="str">
        <f t="shared" si="324"/>
        <v>-</v>
      </c>
      <c r="BJ886" s="242" t="str">
        <f t="shared" si="324"/>
        <v>-</v>
      </c>
      <c r="BK886" s="242" t="str">
        <f t="shared" si="324"/>
        <v>-</v>
      </c>
      <c r="BL886" s="242" t="str">
        <f t="shared" si="324"/>
        <v>-</v>
      </c>
      <c r="BM886" s="245" t="str" cm="1">
        <f t="array" ref="BM886">IFERROR(INDEX($CD$38:$CD$41, $BT886), "-")</f>
        <v>-</v>
      </c>
      <c r="BN886" s="242" t="str" cm="1">
        <f t="array" ref="BN886">IFERROR(INDEX($CD$38:$CD$41, $BS886), "-")</f>
        <v>-</v>
      </c>
      <c r="BO886" s="242">
        <f t="shared" si="325"/>
        <v>0</v>
      </c>
      <c r="BP886" s="242">
        <f t="shared" si="326"/>
        <v>0</v>
      </c>
      <c r="BQ886" s="247" t="str">
        <f t="shared" si="309"/>
        <v>-</v>
      </c>
      <c r="BR886" s="247" t="str">
        <f t="shared" si="310"/>
        <v>-</v>
      </c>
      <c r="BS886" s="247" t="str">
        <f t="shared" si="311"/>
        <v>-</v>
      </c>
      <c r="BT886" s="247" t="str">
        <f t="shared" si="312"/>
        <v>-</v>
      </c>
      <c r="BU886" s="247">
        <f t="shared" si="327"/>
        <v>0</v>
      </c>
      <c r="BV886" s="247" t="str">
        <f t="shared" si="328"/>
        <v>-</v>
      </c>
      <c r="BW886" s="232"/>
      <c r="CF886" s="232"/>
    </row>
    <row r="887" spans="1:84" ht="12.75" customHeight="1" x14ac:dyDescent="0.2">
      <c r="A887" s="240"/>
      <c r="B887" s="228">
        <v>864</v>
      </c>
      <c r="C887" s="137"/>
      <c r="D887" s="65"/>
      <c r="E887" s="241" t="str">
        <f>IF(ISBLANK(D887), "", VLOOKUP(D887, Z!$A$2:$C$4127, 3, FALSE))</f>
        <v/>
      </c>
      <c r="F887" s="138"/>
      <c r="G887" s="120"/>
      <c r="H887" s="120"/>
      <c r="I887" s="120"/>
      <c r="J887" s="120"/>
      <c r="K887" s="139"/>
      <c r="L887" s="168"/>
      <c r="M887" s="139"/>
      <c r="N887" s="139"/>
      <c r="O887" s="242">
        <f t="shared" si="308"/>
        <v>0</v>
      </c>
      <c r="P887" s="139"/>
      <c r="Q887" s="242">
        <f t="shared" si="313"/>
        <v>0</v>
      </c>
      <c r="R887" s="242" t="str">
        <f t="shared" si="314"/>
        <v>-</v>
      </c>
      <c r="S887" s="140"/>
      <c r="T887" s="141"/>
      <c r="U887" s="120"/>
      <c r="V887" s="139"/>
      <c r="W887" s="166"/>
      <c r="X887" s="243">
        <f t="shared" si="315"/>
        <v>0</v>
      </c>
      <c r="Y887" s="140"/>
      <c r="Z887" s="141"/>
      <c r="AA887" s="139"/>
      <c r="AB887" s="120"/>
      <c r="AC887" s="139"/>
      <c r="AD887" s="166"/>
      <c r="AE887" s="243">
        <f t="shared" si="316"/>
        <v>0</v>
      </c>
      <c r="AF887" s="142"/>
      <c r="AG887" s="137"/>
      <c r="AH887" s="65"/>
      <c r="AI887" s="241" t="str">
        <f>IF(ISBLANK(AH887), "", VLOOKUP(AH887, Z!$A$2:$C$4127, 3, FALSE))</f>
        <v/>
      </c>
      <c r="AJ887" s="143"/>
      <c r="AK887" s="244">
        <f t="shared" si="317"/>
        <v>0</v>
      </c>
      <c r="AL887" s="232"/>
      <c r="AM887" s="242">
        <f t="shared" si="318"/>
        <v>0</v>
      </c>
      <c r="AN887" s="228">
        <f>15</f>
        <v>15</v>
      </c>
      <c r="AO887" s="228">
        <v>0.75</v>
      </c>
      <c r="AP887" s="242" t="str">
        <f t="shared" si="319"/>
        <v>-</v>
      </c>
      <c r="AQ887" s="242" t="str">
        <f t="shared" si="320"/>
        <v>-</v>
      </c>
      <c r="AR887" s="245" t="str" cm="1">
        <f t="array" ref="AR887">IF($AM$20="A",
IFERROR(INDEX($BZ$33:$CC$35, $BQ887,), "-"),
IFERROR(INDEX(($BZ$26:$CC$28,$BZ$29:$CC$31), $BQ887, , $BR887), "-"))</f>
        <v>-</v>
      </c>
      <c r="AS887" s="245"/>
      <c r="AT887" s="245"/>
      <c r="AU887" s="245"/>
      <c r="AV887" s="246" t="str" cm="1">
        <f t="array" ref="AV887">IF($AM$20="A",
IFERROR(INDEX($CE$33:$CE$35, $BQ887), "-"),
IFERROR(INDEX(($CE$26:$CE$28, $CE$29:$CE$31), $BQ887, , $BR887), "-"))</f>
        <v>-</v>
      </c>
      <c r="AW887" s="242" t="str">
        <f t="shared" si="321"/>
        <v>-</v>
      </c>
      <c r="AX887" s="242" t="str">
        <f t="shared" si="321"/>
        <v>-</v>
      </c>
      <c r="AY887" s="242" t="str">
        <f t="shared" si="321"/>
        <v>-</v>
      </c>
      <c r="AZ887" s="242" t="str">
        <f t="shared" si="321"/>
        <v>-</v>
      </c>
      <c r="BA887" s="242" t="str">
        <f t="shared" si="322"/>
        <v>-</v>
      </c>
      <c r="BB887" s="242" t="str">
        <f t="shared" si="322"/>
        <v>-</v>
      </c>
      <c r="BC887" s="242" t="str">
        <f t="shared" si="322"/>
        <v>-</v>
      </c>
      <c r="BD887" s="242" t="str">
        <f t="shared" si="322"/>
        <v>-</v>
      </c>
      <c r="BE887" s="242" t="str">
        <f t="shared" si="323"/>
        <v>-</v>
      </c>
      <c r="BF887" s="242" t="str">
        <f t="shared" si="323"/>
        <v>-</v>
      </c>
      <c r="BG887" s="242" t="str">
        <f t="shared" si="323"/>
        <v>-</v>
      </c>
      <c r="BH887" s="242" t="str">
        <f t="shared" si="323"/>
        <v>-</v>
      </c>
      <c r="BI887" s="242" t="str">
        <f t="shared" si="324"/>
        <v>-</v>
      </c>
      <c r="BJ887" s="242" t="str">
        <f t="shared" si="324"/>
        <v>-</v>
      </c>
      <c r="BK887" s="242" t="str">
        <f t="shared" si="324"/>
        <v>-</v>
      </c>
      <c r="BL887" s="242" t="str">
        <f t="shared" si="324"/>
        <v>-</v>
      </c>
      <c r="BM887" s="245" t="str" cm="1">
        <f t="array" ref="BM887">IFERROR(INDEX($CD$38:$CD$41, $BT887), "-")</f>
        <v>-</v>
      </c>
      <c r="BN887" s="242" t="str" cm="1">
        <f t="array" ref="BN887">IFERROR(INDEX($CD$38:$CD$41, $BS887), "-")</f>
        <v>-</v>
      </c>
      <c r="BO887" s="242">
        <f t="shared" si="325"/>
        <v>0</v>
      </c>
      <c r="BP887" s="242">
        <f t="shared" si="326"/>
        <v>0</v>
      </c>
      <c r="BQ887" s="247" t="str">
        <f t="shared" si="309"/>
        <v>-</v>
      </c>
      <c r="BR887" s="247" t="str">
        <f t="shared" si="310"/>
        <v>-</v>
      </c>
      <c r="BS887" s="247" t="str">
        <f t="shared" si="311"/>
        <v>-</v>
      </c>
      <c r="BT887" s="247" t="str">
        <f t="shared" si="312"/>
        <v>-</v>
      </c>
      <c r="BU887" s="247">
        <f t="shared" si="327"/>
        <v>0</v>
      </c>
      <c r="BV887" s="247" t="str">
        <f t="shared" si="328"/>
        <v>-</v>
      </c>
      <c r="BW887" s="232"/>
      <c r="CF887" s="232"/>
    </row>
    <row r="888" spans="1:84" ht="12.75" customHeight="1" x14ac:dyDescent="0.2">
      <c r="A888" s="240"/>
      <c r="B888" s="228">
        <v>865</v>
      </c>
      <c r="C888" s="137"/>
      <c r="D888" s="65"/>
      <c r="E888" s="241" t="str">
        <f>IF(ISBLANK(D888), "", VLOOKUP(D888, Z!$A$2:$C$4127, 3, FALSE))</f>
        <v/>
      </c>
      <c r="F888" s="138"/>
      <c r="G888" s="120"/>
      <c r="H888" s="120"/>
      <c r="I888" s="120"/>
      <c r="J888" s="120"/>
      <c r="K888" s="139"/>
      <c r="L888" s="168"/>
      <c r="M888" s="139"/>
      <c r="N888" s="139"/>
      <c r="O888" s="242">
        <f t="shared" si="308"/>
        <v>0</v>
      </c>
      <c r="P888" s="139"/>
      <c r="Q888" s="242">
        <f t="shared" si="313"/>
        <v>0</v>
      </c>
      <c r="R888" s="242" t="str">
        <f t="shared" si="314"/>
        <v>-</v>
      </c>
      <c r="S888" s="140"/>
      <c r="T888" s="141"/>
      <c r="U888" s="120"/>
      <c r="V888" s="139"/>
      <c r="W888" s="166"/>
      <c r="X888" s="243">
        <f t="shared" si="315"/>
        <v>0</v>
      </c>
      <c r="Y888" s="140"/>
      <c r="Z888" s="141"/>
      <c r="AA888" s="139"/>
      <c r="AB888" s="120"/>
      <c r="AC888" s="139"/>
      <c r="AD888" s="166"/>
      <c r="AE888" s="243">
        <f t="shared" si="316"/>
        <v>0</v>
      </c>
      <c r="AF888" s="142"/>
      <c r="AG888" s="137"/>
      <c r="AH888" s="65"/>
      <c r="AI888" s="241" t="str">
        <f>IF(ISBLANK(AH888), "", VLOOKUP(AH888, Z!$A$2:$C$4127, 3, FALSE))</f>
        <v/>
      </c>
      <c r="AJ888" s="143"/>
      <c r="AK888" s="244">
        <f t="shared" si="317"/>
        <v>0</v>
      </c>
      <c r="AL888" s="232"/>
      <c r="AM888" s="242">
        <f t="shared" si="318"/>
        <v>0</v>
      </c>
      <c r="AN888" s="228">
        <f>15</f>
        <v>15</v>
      </c>
      <c r="AO888" s="228">
        <v>0.75</v>
      </c>
      <c r="AP888" s="242" t="str">
        <f t="shared" si="319"/>
        <v>-</v>
      </c>
      <c r="AQ888" s="242" t="str">
        <f t="shared" si="320"/>
        <v>-</v>
      </c>
      <c r="AR888" s="245" t="str" cm="1">
        <f t="array" ref="AR888">IF($AM$20="A",
IFERROR(INDEX($BZ$33:$CC$35, $BQ888,), "-"),
IFERROR(INDEX(($BZ$26:$CC$28,$BZ$29:$CC$31), $BQ888, , $BR888), "-"))</f>
        <v>-</v>
      </c>
      <c r="AS888" s="245"/>
      <c r="AT888" s="245"/>
      <c r="AU888" s="245"/>
      <c r="AV888" s="246" t="str" cm="1">
        <f t="array" ref="AV888">IF($AM$20="A",
IFERROR(INDEX($CE$33:$CE$35, $BQ888), "-"),
IFERROR(INDEX(($CE$26:$CE$28, $CE$29:$CE$31), $BQ888, , $BR888), "-"))</f>
        <v>-</v>
      </c>
      <c r="AW888" s="242" t="str">
        <f t="shared" si="321"/>
        <v>-</v>
      </c>
      <c r="AX888" s="242" t="str">
        <f t="shared" si="321"/>
        <v>-</v>
      </c>
      <c r="AY888" s="242" t="str">
        <f t="shared" si="321"/>
        <v>-</v>
      </c>
      <c r="AZ888" s="242" t="str">
        <f t="shared" si="321"/>
        <v>-</v>
      </c>
      <c r="BA888" s="242" t="str">
        <f t="shared" si="322"/>
        <v>-</v>
      </c>
      <c r="BB888" s="242" t="str">
        <f t="shared" si="322"/>
        <v>-</v>
      </c>
      <c r="BC888" s="242" t="str">
        <f t="shared" si="322"/>
        <v>-</v>
      </c>
      <c r="BD888" s="242" t="str">
        <f t="shared" si="322"/>
        <v>-</v>
      </c>
      <c r="BE888" s="242" t="str">
        <f t="shared" si="323"/>
        <v>-</v>
      </c>
      <c r="BF888" s="242" t="str">
        <f t="shared" si="323"/>
        <v>-</v>
      </c>
      <c r="BG888" s="242" t="str">
        <f t="shared" si="323"/>
        <v>-</v>
      </c>
      <c r="BH888" s="242" t="str">
        <f t="shared" si="323"/>
        <v>-</v>
      </c>
      <c r="BI888" s="242" t="str">
        <f t="shared" si="324"/>
        <v>-</v>
      </c>
      <c r="BJ888" s="242" t="str">
        <f t="shared" si="324"/>
        <v>-</v>
      </c>
      <c r="BK888" s="242" t="str">
        <f t="shared" si="324"/>
        <v>-</v>
      </c>
      <c r="BL888" s="242" t="str">
        <f t="shared" si="324"/>
        <v>-</v>
      </c>
      <c r="BM888" s="245" t="str" cm="1">
        <f t="array" ref="BM888">IFERROR(INDEX($CD$38:$CD$41, $BT888), "-")</f>
        <v>-</v>
      </c>
      <c r="BN888" s="242" t="str" cm="1">
        <f t="array" ref="BN888">IFERROR(INDEX($CD$38:$CD$41, $BS888), "-")</f>
        <v>-</v>
      </c>
      <c r="BO888" s="242">
        <f t="shared" si="325"/>
        <v>0</v>
      </c>
      <c r="BP888" s="242">
        <f t="shared" si="326"/>
        <v>0</v>
      </c>
      <c r="BQ888" s="247" t="str">
        <f t="shared" si="309"/>
        <v>-</v>
      </c>
      <c r="BR888" s="247" t="str">
        <f t="shared" si="310"/>
        <v>-</v>
      </c>
      <c r="BS888" s="247" t="str">
        <f t="shared" si="311"/>
        <v>-</v>
      </c>
      <c r="BT888" s="247" t="str">
        <f t="shared" si="312"/>
        <v>-</v>
      </c>
      <c r="BU888" s="247">
        <f t="shared" si="327"/>
        <v>0</v>
      </c>
      <c r="BV888" s="247" t="str">
        <f t="shared" si="328"/>
        <v>-</v>
      </c>
      <c r="BW888" s="232"/>
      <c r="CF888" s="232"/>
    </row>
    <row r="889" spans="1:84" ht="12.75" customHeight="1" x14ac:dyDescent="0.2">
      <c r="A889" s="240"/>
      <c r="B889" s="228">
        <v>866</v>
      </c>
      <c r="C889" s="137"/>
      <c r="D889" s="65"/>
      <c r="E889" s="241" t="str">
        <f>IF(ISBLANK(D889), "", VLOOKUP(D889, Z!$A$2:$C$4127, 3, FALSE))</f>
        <v/>
      </c>
      <c r="F889" s="138"/>
      <c r="G889" s="120"/>
      <c r="H889" s="120"/>
      <c r="I889" s="120"/>
      <c r="J889" s="120"/>
      <c r="K889" s="139"/>
      <c r="L889" s="168"/>
      <c r="M889" s="139"/>
      <c r="N889" s="139"/>
      <c r="O889" s="242">
        <f t="shared" si="308"/>
        <v>0</v>
      </c>
      <c r="P889" s="139"/>
      <c r="Q889" s="242">
        <f t="shared" si="313"/>
        <v>0</v>
      </c>
      <c r="R889" s="242" t="str">
        <f t="shared" si="314"/>
        <v>-</v>
      </c>
      <c r="S889" s="140"/>
      <c r="T889" s="141"/>
      <c r="U889" s="120"/>
      <c r="V889" s="139"/>
      <c r="W889" s="166"/>
      <c r="X889" s="243">
        <f t="shared" si="315"/>
        <v>0</v>
      </c>
      <c r="Y889" s="140"/>
      <c r="Z889" s="141"/>
      <c r="AA889" s="139"/>
      <c r="AB889" s="120"/>
      <c r="AC889" s="139"/>
      <c r="AD889" s="166"/>
      <c r="AE889" s="243">
        <f t="shared" si="316"/>
        <v>0</v>
      </c>
      <c r="AF889" s="142"/>
      <c r="AG889" s="137"/>
      <c r="AH889" s="65"/>
      <c r="AI889" s="241" t="str">
        <f>IF(ISBLANK(AH889), "", VLOOKUP(AH889, Z!$A$2:$C$4127, 3, FALSE))</f>
        <v/>
      </c>
      <c r="AJ889" s="143"/>
      <c r="AK889" s="244">
        <f t="shared" si="317"/>
        <v>0</v>
      </c>
      <c r="AL889" s="232"/>
      <c r="AM889" s="242">
        <f t="shared" si="318"/>
        <v>0</v>
      </c>
      <c r="AN889" s="228">
        <f>15</f>
        <v>15</v>
      </c>
      <c r="AO889" s="228">
        <v>0.75</v>
      </c>
      <c r="AP889" s="242" t="str">
        <f t="shared" si="319"/>
        <v>-</v>
      </c>
      <c r="AQ889" s="242" t="str">
        <f t="shared" si="320"/>
        <v>-</v>
      </c>
      <c r="AR889" s="245" t="str" cm="1">
        <f t="array" ref="AR889">IF($AM$20="A",
IFERROR(INDEX($BZ$33:$CC$35, $BQ889,), "-"),
IFERROR(INDEX(($BZ$26:$CC$28,$BZ$29:$CC$31), $BQ889, , $BR889), "-"))</f>
        <v>-</v>
      </c>
      <c r="AS889" s="245"/>
      <c r="AT889" s="245"/>
      <c r="AU889" s="245"/>
      <c r="AV889" s="246" t="str" cm="1">
        <f t="array" ref="AV889">IF($AM$20="A",
IFERROR(INDEX($CE$33:$CE$35, $BQ889), "-"),
IFERROR(INDEX(($CE$26:$CE$28, $CE$29:$CE$31), $BQ889, , $BR889), "-"))</f>
        <v>-</v>
      </c>
      <c r="AW889" s="242" t="str">
        <f t="shared" ref="AW889:AZ920" si="329">IF($BT889=1, $BO889 * (-0.34*AW$23^2 + 0.67*AW$23 + 0.67), "-")</f>
        <v>-</v>
      </c>
      <c r="AX889" s="242" t="str">
        <f t="shared" si="329"/>
        <v>-</v>
      </c>
      <c r="AY889" s="242" t="str">
        <f t="shared" si="329"/>
        <v>-</v>
      </c>
      <c r="AZ889" s="242" t="str">
        <f t="shared" si="329"/>
        <v>-</v>
      </c>
      <c r="BA889" s="242" t="str">
        <f t="shared" ref="BA889:BD920" si="330">IF($BS889=1, $BP889 * (-0.34*BA$23^2 + 0.67*BA$23 + 0.67), "-")</f>
        <v>-</v>
      </c>
      <c r="BB889" s="242" t="str">
        <f t="shared" si="330"/>
        <v>-</v>
      </c>
      <c r="BC889" s="242" t="str">
        <f t="shared" si="330"/>
        <v>-</v>
      </c>
      <c r="BD889" s="242" t="str">
        <f t="shared" si="330"/>
        <v>-</v>
      </c>
      <c r="BE889" s="242" t="str">
        <f t="shared" ref="BE889:BH920" si="331">IFERROR(BE$23 * (1 - (1-BE$23)/0.75 * (1-$BM889)) * $BO889 * 1 / (-(BE$23^2) + 2*BE$23), "-")</f>
        <v>-</v>
      </c>
      <c r="BF889" s="242" t="str">
        <f t="shared" si="331"/>
        <v>-</v>
      </c>
      <c r="BG889" s="242" t="str">
        <f t="shared" si="331"/>
        <v>-</v>
      </c>
      <c r="BH889" s="242" t="str">
        <f t="shared" si="331"/>
        <v>-</v>
      </c>
      <c r="BI889" s="242" t="str">
        <f t="shared" ref="BI889:BL920" si="332">IFERROR(BI$23 * (1 - (1-BI$23)/0.75 * (1-$BN889)) * $BP889 * 1 / (-(BI$23^2) + 2*BI$23), "-")</f>
        <v>-</v>
      </c>
      <c r="BJ889" s="242" t="str">
        <f t="shared" si="332"/>
        <v>-</v>
      </c>
      <c r="BK889" s="242" t="str">
        <f t="shared" si="332"/>
        <v>-</v>
      </c>
      <c r="BL889" s="242" t="str">
        <f t="shared" si="332"/>
        <v>-</v>
      </c>
      <c r="BM889" s="245" t="str" cm="1">
        <f t="array" ref="BM889">IFERROR(INDEX($CD$38:$CD$41, $BT889), "-")</f>
        <v>-</v>
      </c>
      <c r="BN889" s="242" t="str" cm="1">
        <f t="array" ref="BN889">IFERROR(INDEX($CD$38:$CD$41, $BS889), "-")</f>
        <v>-</v>
      </c>
      <c r="BO889" s="242">
        <f t="shared" si="325"/>
        <v>0</v>
      </c>
      <c r="BP889" s="242">
        <f t="shared" si="326"/>
        <v>0</v>
      </c>
      <c r="BQ889" s="247" t="str">
        <f t="shared" si="309"/>
        <v>-</v>
      </c>
      <c r="BR889" s="247" t="str">
        <f t="shared" si="310"/>
        <v>-</v>
      </c>
      <c r="BS889" s="247" t="str">
        <f t="shared" si="311"/>
        <v>-</v>
      </c>
      <c r="BT889" s="247" t="str">
        <f t="shared" si="312"/>
        <v>-</v>
      </c>
      <c r="BU889" s="247">
        <f t="shared" si="327"/>
        <v>0</v>
      </c>
      <c r="BV889" s="247" t="str">
        <f t="shared" si="328"/>
        <v>-</v>
      </c>
      <c r="BW889" s="232"/>
      <c r="CF889" s="232"/>
    </row>
    <row r="890" spans="1:84" ht="12.75" customHeight="1" x14ac:dyDescent="0.2">
      <c r="A890" s="240"/>
      <c r="B890" s="228">
        <v>867</v>
      </c>
      <c r="C890" s="137"/>
      <c r="D890" s="65"/>
      <c r="E890" s="241" t="str">
        <f>IF(ISBLANK(D890), "", VLOOKUP(D890, Z!$A$2:$C$4127, 3, FALSE))</f>
        <v/>
      </c>
      <c r="F890" s="138"/>
      <c r="G890" s="120"/>
      <c r="H890" s="120"/>
      <c r="I890" s="120"/>
      <c r="J890" s="120"/>
      <c r="K890" s="139"/>
      <c r="L890" s="168"/>
      <c r="M890" s="139"/>
      <c r="N890" s="139"/>
      <c r="O890" s="242">
        <f t="shared" si="308"/>
        <v>0</v>
      </c>
      <c r="P890" s="139"/>
      <c r="Q890" s="242">
        <f t="shared" si="313"/>
        <v>0</v>
      </c>
      <c r="R890" s="242" t="str">
        <f t="shared" si="314"/>
        <v>-</v>
      </c>
      <c r="S890" s="140"/>
      <c r="T890" s="141"/>
      <c r="U890" s="120"/>
      <c r="V890" s="139"/>
      <c r="W890" s="166"/>
      <c r="X890" s="243">
        <f t="shared" si="315"/>
        <v>0</v>
      </c>
      <c r="Y890" s="140"/>
      <c r="Z890" s="141"/>
      <c r="AA890" s="139"/>
      <c r="AB890" s="120"/>
      <c r="AC890" s="139"/>
      <c r="AD890" s="166"/>
      <c r="AE890" s="243">
        <f t="shared" si="316"/>
        <v>0</v>
      </c>
      <c r="AF890" s="142"/>
      <c r="AG890" s="137"/>
      <c r="AH890" s="65"/>
      <c r="AI890" s="241" t="str">
        <f>IF(ISBLANK(AH890), "", VLOOKUP(AH890, Z!$A$2:$C$4127, 3, FALSE))</f>
        <v/>
      </c>
      <c r="AJ890" s="143"/>
      <c r="AK890" s="244">
        <f t="shared" si="317"/>
        <v>0</v>
      </c>
      <c r="AL890" s="232"/>
      <c r="AM890" s="242">
        <f t="shared" si="318"/>
        <v>0</v>
      </c>
      <c r="AN890" s="228">
        <f>15</f>
        <v>15</v>
      </c>
      <c r="AO890" s="228">
        <v>0.75</v>
      </c>
      <c r="AP890" s="242" t="str">
        <f t="shared" si="319"/>
        <v>-</v>
      </c>
      <c r="AQ890" s="242" t="str">
        <f t="shared" si="320"/>
        <v>-</v>
      </c>
      <c r="AR890" s="245" t="str" cm="1">
        <f t="array" ref="AR890">IF($AM$20="A",
IFERROR(INDEX($BZ$33:$CC$35, $BQ890,), "-"),
IFERROR(INDEX(($BZ$26:$CC$28,$BZ$29:$CC$31), $BQ890, , $BR890), "-"))</f>
        <v>-</v>
      </c>
      <c r="AS890" s="245"/>
      <c r="AT890" s="245"/>
      <c r="AU890" s="245"/>
      <c r="AV890" s="246" t="str" cm="1">
        <f t="array" ref="AV890">IF($AM$20="A",
IFERROR(INDEX($CE$33:$CE$35, $BQ890), "-"),
IFERROR(INDEX(($CE$26:$CE$28, $CE$29:$CE$31), $BQ890, , $BR890), "-"))</f>
        <v>-</v>
      </c>
      <c r="AW890" s="242" t="str">
        <f t="shared" si="329"/>
        <v>-</v>
      </c>
      <c r="AX890" s="242" t="str">
        <f t="shared" si="329"/>
        <v>-</v>
      </c>
      <c r="AY890" s="242" t="str">
        <f t="shared" si="329"/>
        <v>-</v>
      </c>
      <c r="AZ890" s="242" t="str">
        <f t="shared" si="329"/>
        <v>-</v>
      </c>
      <c r="BA890" s="242" t="str">
        <f t="shared" si="330"/>
        <v>-</v>
      </c>
      <c r="BB890" s="242" t="str">
        <f t="shared" si="330"/>
        <v>-</v>
      </c>
      <c r="BC890" s="242" t="str">
        <f t="shared" si="330"/>
        <v>-</v>
      </c>
      <c r="BD890" s="242" t="str">
        <f t="shared" si="330"/>
        <v>-</v>
      </c>
      <c r="BE890" s="242" t="str">
        <f t="shared" si="331"/>
        <v>-</v>
      </c>
      <c r="BF890" s="242" t="str">
        <f t="shared" si="331"/>
        <v>-</v>
      </c>
      <c r="BG890" s="242" t="str">
        <f t="shared" si="331"/>
        <v>-</v>
      </c>
      <c r="BH890" s="242" t="str">
        <f t="shared" si="331"/>
        <v>-</v>
      </c>
      <c r="BI890" s="242" t="str">
        <f t="shared" si="332"/>
        <v>-</v>
      </c>
      <c r="BJ890" s="242" t="str">
        <f t="shared" si="332"/>
        <v>-</v>
      </c>
      <c r="BK890" s="242" t="str">
        <f t="shared" si="332"/>
        <v>-</v>
      </c>
      <c r="BL890" s="242" t="str">
        <f t="shared" si="332"/>
        <v>-</v>
      </c>
      <c r="BM890" s="245" t="str" cm="1">
        <f t="array" ref="BM890">IFERROR(INDEX($CD$38:$CD$41, $BT890), "-")</f>
        <v>-</v>
      </c>
      <c r="BN890" s="242" t="str" cm="1">
        <f t="array" ref="BN890">IFERROR(INDEX($CD$38:$CD$41, $BS890), "-")</f>
        <v>-</v>
      </c>
      <c r="BO890" s="242">
        <f t="shared" si="325"/>
        <v>0</v>
      </c>
      <c r="BP890" s="242">
        <f t="shared" si="326"/>
        <v>0</v>
      </c>
      <c r="BQ890" s="247" t="str">
        <f t="shared" si="309"/>
        <v>-</v>
      </c>
      <c r="BR890" s="247" t="str">
        <f t="shared" si="310"/>
        <v>-</v>
      </c>
      <c r="BS890" s="247" t="str">
        <f t="shared" si="311"/>
        <v>-</v>
      </c>
      <c r="BT890" s="247" t="str">
        <f t="shared" si="312"/>
        <v>-</v>
      </c>
      <c r="BU890" s="247">
        <f t="shared" si="327"/>
        <v>0</v>
      </c>
      <c r="BV890" s="247" t="str">
        <f t="shared" si="328"/>
        <v>-</v>
      </c>
      <c r="BW890" s="232"/>
      <c r="CF890" s="232"/>
    </row>
    <row r="891" spans="1:84" ht="12.75" customHeight="1" x14ac:dyDescent="0.2">
      <c r="A891" s="240"/>
      <c r="B891" s="228">
        <v>868</v>
      </c>
      <c r="C891" s="137"/>
      <c r="D891" s="65"/>
      <c r="E891" s="241" t="str">
        <f>IF(ISBLANK(D891), "", VLOOKUP(D891, Z!$A$2:$C$4127, 3, FALSE))</f>
        <v/>
      </c>
      <c r="F891" s="138"/>
      <c r="G891" s="120"/>
      <c r="H891" s="120"/>
      <c r="I891" s="120"/>
      <c r="J891" s="120"/>
      <c r="K891" s="139"/>
      <c r="L891" s="168"/>
      <c r="M891" s="139"/>
      <c r="N891" s="139"/>
      <c r="O891" s="242">
        <f t="shared" si="308"/>
        <v>0</v>
      </c>
      <c r="P891" s="139"/>
      <c r="Q891" s="242">
        <f t="shared" si="313"/>
        <v>0</v>
      </c>
      <c r="R891" s="242" t="str">
        <f t="shared" si="314"/>
        <v>-</v>
      </c>
      <c r="S891" s="140"/>
      <c r="T891" s="141"/>
      <c r="U891" s="120"/>
      <c r="V891" s="139"/>
      <c r="W891" s="166"/>
      <c r="X891" s="243">
        <f t="shared" si="315"/>
        <v>0</v>
      </c>
      <c r="Y891" s="140"/>
      <c r="Z891" s="141"/>
      <c r="AA891" s="139"/>
      <c r="AB891" s="120"/>
      <c r="AC891" s="139"/>
      <c r="AD891" s="166"/>
      <c r="AE891" s="243">
        <f t="shared" si="316"/>
        <v>0</v>
      </c>
      <c r="AF891" s="142"/>
      <c r="AG891" s="137"/>
      <c r="AH891" s="65"/>
      <c r="AI891" s="241" t="str">
        <f>IF(ISBLANK(AH891), "", VLOOKUP(AH891, Z!$A$2:$C$4127, 3, FALSE))</f>
        <v/>
      </c>
      <c r="AJ891" s="143"/>
      <c r="AK891" s="244">
        <f t="shared" si="317"/>
        <v>0</v>
      </c>
      <c r="AL891" s="232"/>
      <c r="AM891" s="242">
        <f t="shared" si="318"/>
        <v>0</v>
      </c>
      <c r="AN891" s="228">
        <f>15</f>
        <v>15</v>
      </c>
      <c r="AO891" s="228">
        <v>0.75</v>
      </c>
      <c r="AP891" s="242" t="str">
        <f t="shared" si="319"/>
        <v>-</v>
      </c>
      <c r="AQ891" s="242" t="str">
        <f t="shared" si="320"/>
        <v>-</v>
      </c>
      <c r="AR891" s="245" t="str" cm="1">
        <f t="array" ref="AR891">IF($AM$20="A",
IFERROR(INDEX($BZ$33:$CC$35, $BQ891,), "-"),
IFERROR(INDEX(($BZ$26:$CC$28,$BZ$29:$CC$31), $BQ891, , $BR891), "-"))</f>
        <v>-</v>
      </c>
      <c r="AS891" s="245"/>
      <c r="AT891" s="245"/>
      <c r="AU891" s="245"/>
      <c r="AV891" s="246" t="str" cm="1">
        <f t="array" ref="AV891">IF($AM$20="A",
IFERROR(INDEX($CE$33:$CE$35, $BQ891), "-"),
IFERROR(INDEX(($CE$26:$CE$28, $CE$29:$CE$31), $BQ891, , $BR891), "-"))</f>
        <v>-</v>
      </c>
      <c r="AW891" s="242" t="str">
        <f t="shared" si="329"/>
        <v>-</v>
      </c>
      <c r="AX891" s="242" t="str">
        <f t="shared" si="329"/>
        <v>-</v>
      </c>
      <c r="AY891" s="242" t="str">
        <f t="shared" si="329"/>
        <v>-</v>
      </c>
      <c r="AZ891" s="242" t="str">
        <f t="shared" si="329"/>
        <v>-</v>
      </c>
      <c r="BA891" s="242" t="str">
        <f t="shared" si="330"/>
        <v>-</v>
      </c>
      <c r="BB891" s="242" t="str">
        <f t="shared" si="330"/>
        <v>-</v>
      </c>
      <c r="BC891" s="242" t="str">
        <f t="shared" si="330"/>
        <v>-</v>
      </c>
      <c r="BD891" s="242" t="str">
        <f t="shared" si="330"/>
        <v>-</v>
      </c>
      <c r="BE891" s="242" t="str">
        <f t="shared" si="331"/>
        <v>-</v>
      </c>
      <c r="BF891" s="242" t="str">
        <f t="shared" si="331"/>
        <v>-</v>
      </c>
      <c r="BG891" s="242" t="str">
        <f t="shared" si="331"/>
        <v>-</v>
      </c>
      <c r="BH891" s="242" t="str">
        <f t="shared" si="331"/>
        <v>-</v>
      </c>
      <c r="BI891" s="242" t="str">
        <f t="shared" si="332"/>
        <v>-</v>
      </c>
      <c r="BJ891" s="242" t="str">
        <f t="shared" si="332"/>
        <v>-</v>
      </c>
      <c r="BK891" s="242" t="str">
        <f t="shared" si="332"/>
        <v>-</v>
      </c>
      <c r="BL891" s="242" t="str">
        <f t="shared" si="332"/>
        <v>-</v>
      </c>
      <c r="BM891" s="245" t="str" cm="1">
        <f t="array" ref="BM891">IFERROR(INDEX($CD$38:$CD$41, $BT891), "-")</f>
        <v>-</v>
      </c>
      <c r="BN891" s="242" t="str" cm="1">
        <f t="array" ref="BN891">IFERROR(INDEX($CD$38:$CD$41, $BS891), "-")</f>
        <v>-</v>
      </c>
      <c r="BO891" s="242">
        <f t="shared" si="325"/>
        <v>0</v>
      </c>
      <c r="BP891" s="242">
        <f t="shared" si="326"/>
        <v>0</v>
      </c>
      <c r="BQ891" s="247" t="str">
        <f t="shared" si="309"/>
        <v>-</v>
      </c>
      <c r="BR891" s="247" t="str">
        <f t="shared" si="310"/>
        <v>-</v>
      </c>
      <c r="BS891" s="247" t="str">
        <f t="shared" si="311"/>
        <v>-</v>
      </c>
      <c r="BT891" s="247" t="str">
        <f t="shared" si="312"/>
        <v>-</v>
      </c>
      <c r="BU891" s="247">
        <f t="shared" si="327"/>
        <v>0</v>
      </c>
      <c r="BV891" s="247" t="str">
        <f t="shared" si="328"/>
        <v>-</v>
      </c>
      <c r="BW891" s="232"/>
      <c r="CF891" s="232"/>
    </row>
    <row r="892" spans="1:84" ht="12.75" customHeight="1" x14ac:dyDescent="0.2">
      <c r="A892" s="240"/>
      <c r="B892" s="228">
        <v>869</v>
      </c>
      <c r="C892" s="137"/>
      <c r="D892" s="65"/>
      <c r="E892" s="241" t="str">
        <f>IF(ISBLANK(D892), "", VLOOKUP(D892, Z!$A$2:$C$4127, 3, FALSE))</f>
        <v/>
      </c>
      <c r="F892" s="138"/>
      <c r="G892" s="120"/>
      <c r="H892" s="120"/>
      <c r="I892" s="120"/>
      <c r="J892" s="120"/>
      <c r="K892" s="139"/>
      <c r="L892" s="168"/>
      <c r="M892" s="139"/>
      <c r="N892" s="139"/>
      <c r="O892" s="242">
        <f t="shared" si="308"/>
        <v>0</v>
      </c>
      <c r="P892" s="139"/>
      <c r="Q892" s="242">
        <f t="shared" si="313"/>
        <v>0</v>
      </c>
      <c r="R892" s="242" t="str">
        <f t="shared" si="314"/>
        <v>-</v>
      </c>
      <c r="S892" s="140"/>
      <c r="T892" s="141"/>
      <c r="U892" s="120"/>
      <c r="V892" s="139"/>
      <c r="W892" s="166"/>
      <c r="X892" s="243">
        <f t="shared" si="315"/>
        <v>0</v>
      </c>
      <c r="Y892" s="140"/>
      <c r="Z892" s="141"/>
      <c r="AA892" s="139"/>
      <c r="AB892" s="120"/>
      <c r="AC892" s="139"/>
      <c r="AD892" s="166"/>
      <c r="AE892" s="243">
        <f t="shared" si="316"/>
        <v>0</v>
      </c>
      <c r="AF892" s="142"/>
      <c r="AG892" s="137"/>
      <c r="AH892" s="65"/>
      <c r="AI892" s="241" t="str">
        <f>IF(ISBLANK(AH892), "", VLOOKUP(AH892, Z!$A$2:$C$4127, 3, FALSE))</f>
        <v/>
      </c>
      <c r="AJ892" s="143"/>
      <c r="AK892" s="244">
        <f t="shared" si="317"/>
        <v>0</v>
      </c>
      <c r="AL892" s="232"/>
      <c r="AM892" s="242">
        <f t="shared" si="318"/>
        <v>0</v>
      </c>
      <c r="AN892" s="228">
        <f>15</f>
        <v>15</v>
      </c>
      <c r="AO892" s="228">
        <v>0.75</v>
      </c>
      <c r="AP892" s="242" t="str">
        <f t="shared" si="319"/>
        <v>-</v>
      </c>
      <c r="AQ892" s="242" t="str">
        <f t="shared" si="320"/>
        <v>-</v>
      </c>
      <c r="AR892" s="245" t="str" cm="1">
        <f t="array" ref="AR892">IF($AM$20="A",
IFERROR(INDEX($BZ$33:$CC$35, $BQ892,), "-"),
IFERROR(INDEX(($BZ$26:$CC$28,$BZ$29:$CC$31), $BQ892, , $BR892), "-"))</f>
        <v>-</v>
      </c>
      <c r="AS892" s="245"/>
      <c r="AT892" s="245"/>
      <c r="AU892" s="245"/>
      <c r="AV892" s="246" t="str" cm="1">
        <f t="array" ref="AV892">IF($AM$20="A",
IFERROR(INDEX($CE$33:$CE$35, $BQ892), "-"),
IFERROR(INDEX(($CE$26:$CE$28, $CE$29:$CE$31), $BQ892, , $BR892), "-"))</f>
        <v>-</v>
      </c>
      <c r="AW892" s="242" t="str">
        <f t="shared" si="329"/>
        <v>-</v>
      </c>
      <c r="AX892" s="242" t="str">
        <f t="shared" si="329"/>
        <v>-</v>
      </c>
      <c r="AY892" s="242" t="str">
        <f t="shared" si="329"/>
        <v>-</v>
      </c>
      <c r="AZ892" s="242" t="str">
        <f t="shared" si="329"/>
        <v>-</v>
      </c>
      <c r="BA892" s="242" t="str">
        <f t="shared" si="330"/>
        <v>-</v>
      </c>
      <c r="BB892" s="242" t="str">
        <f t="shared" si="330"/>
        <v>-</v>
      </c>
      <c r="BC892" s="242" t="str">
        <f t="shared" si="330"/>
        <v>-</v>
      </c>
      <c r="BD892" s="242" t="str">
        <f t="shared" si="330"/>
        <v>-</v>
      </c>
      <c r="BE892" s="242" t="str">
        <f t="shared" si="331"/>
        <v>-</v>
      </c>
      <c r="BF892" s="242" t="str">
        <f t="shared" si="331"/>
        <v>-</v>
      </c>
      <c r="BG892" s="242" t="str">
        <f t="shared" si="331"/>
        <v>-</v>
      </c>
      <c r="BH892" s="242" t="str">
        <f t="shared" si="331"/>
        <v>-</v>
      </c>
      <c r="BI892" s="242" t="str">
        <f t="shared" si="332"/>
        <v>-</v>
      </c>
      <c r="BJ892" s="242" t="str">
        <f t="shared" si="332"/>
        <v>-</v>
      </c>
      <c r="BK892" s="242" t="str">
        <f t="shared" si="332"/>
        <v>-</v>
      </c>
      <c r="BL892" s="242" t="str">
        <f t="shared" si="332"/>
        <v>-</v>
      </c>
      <c r="BM892" s="245" t="str" cm="1">
        <f t="array" ref="BM892">IFERROR(INDEX($CD$38:$CD$41, $BT892), "-")</f>
        <v>-</v>
      </c>
      <c r="BN892" s="242" t="str" cm="1">
        <f t="array" ref="BN892">IFERROR(INDEX($CD$38:$CD$41, $BS892), "-")</f>
        <v>-</v>
      </c>
      <c r="BO892" s="242">
        <f t="shared" si="325"/>
        <v>0</v>
      </c>
      <c r="BP892" s="242">
        <f t="shared" si="326"/>
        <v>0</v>
      </c>
      <c r="BQ892" s="247" t="str">
        <f t="shared" si="309"/>
        <v>-</v>
      </c>
      <c r="BR892" s="247" t="str">
        <f t="shared" si="310"/>
        <v>-</v>
      </c>
      <c r="BS892" s="247" t="str">
        <f t="shared" si="311"/>
        <v>-</v>
      </c>
      <c r="BT892" s="247" t="str">
        <f t="shared" si="312"/>
        <v>-</v>
      </c>
      <c r="BU892" s="247">
        <f t="shared" si="327"/>
        <v>0</v>
      </c>
      <c r="BV892" s="247" t="str">
        <f t="shared" si="328"/>
        <v>-</v>
      </c>
      <c r="BW892" s="232"/>
      <c r="CF892" s="232"/>
    </row>
    <row r="893" spans="1:84" ht="12.75" customHeight="1" x14ac:dyDescent="0.2">
      <c r="A893" s="240"/>
      <c r="B893" s="228">
        <v>870</v>
      </c>
      <c r="C893" s="137"/>
      <c r="D893" s="65"/>
      <c r="E893" s="241" t="str">
        <f>IF(ISBLANK(D893), "", VLOOKUP(D893, Z!$A$2:$C$4127, 3, FALSE))</f>
        <v/>
      </c>
      <c r="F893" s="138"/>
      <c r="G893" s="120"/>
      <c r="H893" s="120"/>
      <c r="I893" s="120"/>
      <c r="J893" s="120"/>
      <c r="K893" s="139"/>
      <c r="L893" s="168"/>
      <c r="M893" s="139"/>
      <c r="N893" s="139"/>
      <c r="O893" s="242">
        <f t="shared" si="308"/>
        <v>0</v>
      </c>
      <c r="P893" s="139"/>
      <c r="Q893" s="242">
        <f t="shared" si="313"/>
        <v>0</v>
      </c>
      <c r="R893" s="242" t="str">
        <f t="shared" si="314"/>
        <v>-</v>
      </c>
      <c r="S893" s="140"/>
      <c r="T893" s="141"/>
      <c r="U893" s="120"/>
      <c r="V893" s="139"/>
      <c r="W893" s="166"/>
      <c r="X893" s="243">
        <f t="shared" si="315"/>
        <v>0</v>
      </c>
      <c r="Y893" s="140"/>
      <c r="Z893" s="141"/>
      <c r="AA893" s="139"/>
      <c r="AB893" s="120"/>
      <c r="AC893" s="139"/>
      <c r="AD893" s="166"/>
      <c r="AE893" s="243">
        <f t="shared" si="316"/>
        <v>0</v>
      </c>
      <c r="AF893" s="142"/>
      <c r="AG893" s="137"/>
      <c r="AH893" s="65"/>
      <c r="AI893" s="241" t="str">
        <f>IF(ISBLANK(AH893), "", VLOOKUP(AH893, Z!$A$2:$C$4127, 3, FALSE))</f>
        <v/>
      </c>
      <c r="AJ893" s="143"/>
      <c r="AK893" s="244">
        <f t="shared" si="317"/>
        <v>0</v>
      </c>
      <c r="AL893" s="232"/>
      <c r="AM893" s="242">
        <f t="shared" si="318"/>
        <v>0</v>
      </c>
      <c r="AN893" s="228">
        <f>15</f>
        <v>15</v>
      </c>
      <c r="AO893" s="228">
        <v>0.75</v>
      </c>
      <c r="AP893" s="242" t="str">
        <f t="shared" si="319"/>
        <v>-</v>
      </c>
      <c r="AQ893" s="242" t="str">
        <f t="shared" si="320"/>
        <v>-</v>
      </c>
      <c r="AR893" s="245" t="str" cm="1">
        <f t="array" ref="AR893">IF($AM$20="A",
IFERROR(INDEX($BZ$33:$CC$35, $BQ893,), "-"),
IFERROR(INDEX(($BZ$26:$CC$28,$BZ$29:$CC$31), $BQ893, , $BR893), "-"))</f>
        <v>-</v>
      </c>
      <c r="AS893" s="245"/>
      <c r="AT893" s="245"/>
      <c r="AU893" s="245"/>
      <c r="AV893" s="246" t="str" cm="1">
        <f t="array" ref="AV893">IF($AM$20="A",
IFERROR(INDEX($CE$33:$CE$35, $BQ893), "-"),
IFERROR(INDEX(($CE$26:$CE$28, $CE$29:$CE$31), $BQ893, , $BR893), "-"))</f>
        <v>-</v>
      </c>
      <c r="AW893" s="242" t="str">
        <f t="shared" si="329"/>
        <v>-</v>
      </c>
      <c r="AX893" s="242" t="str">
        <f t="shared" si="329"/>
        <v>-</v>
      </c>
      <c r="AY893" s="242" t="str">
        <f t="shared" si="329"/>
        <v>-</v>
      </c>
      <c r="AZ893" s="242" t="str">
        <f t="shared" si="329"/>
        <v>-</v>
      </c>
      <c r="BA893" s="242" t="str">
        <f t="shared" si="330"/>
        <v>-</v>
      </c>
      <c r="BB893" s="242" t="str">
        <f t="shared" si="330"/>
        <v>-</v>
      </c>
      <c r="BC893" s="242" t="str">
        <f t="shared" si="330"/>
        <v>-</v>
      </c>
      <c r="BD893" s="242" t="str">
        <f t="shared" si="330"/>
        <v>-</v>
      </c>
      <c r="BE893" s="242" t="str">
        <f t="shared" si="331"/>
        <v>-</v>
      </c>
      <c r="BF893" s="242" t="str">
        <f t="shared" si="331"/>
        <v>-</v>
      </c>
      <c r="BG893" s="242" t="str">
        <f t="shared" si="331"/>
        <v>-</v>
      </c>
      <c r="BH893" s="242" t="str">
        <f t="shared" si="331"/>
        <v>-</v>
      </c>
      <c r="BI893" s="242" t="str">
        <f t="shared" si="332"/>
        <v>-</v>
      </c>
      <c r="BJ893" s="242" t="str">
        <f t="shared" si="332"/>
        <v>-</v>
      </c>
      <c r="BK893" s="242" t="str">
        <f t="shared" si="332"/>
        <v>-</v>
      </c>
      <c r="BL893" s="242" t="str">
        <f t="shared" si="332"/>
        <v>-</v>
      </c>
      <c r="BM893" s="245" t="str" cm="1">
        <f t="array" ref="BM893">IFERROR(INDEX($CD$38:$CD$41, $BT893), "-")</f>
        <v>-</v>
      </c>
      <c r="BN893" s="242" t="str" cm="1">
        <f t="array" ref="BN893">IFERROR(INDEX($CD$38:$CD$41, $BS893), "-")</f>
        <v>-</v>
      </c>
      <c r="BO893" s="242">
        <f t="shared" si="325"/>
        <v>0</v>
      </c>
      <c r="BP893" s="242">
        <f t="shared" si="326"/>
        <v>0</v>
      </c>
      <c r="BQ893" s="247" t="str">
        <f t="shared" si="309"/>
        <v>-</v>
      </c>
      <c r="BR893" s="247" t="str">
        <f t="shared" si="310"/>
        <v>-</v>
      </c>
      <c r="BS893" s="247" t="str">
        <f t="shared" si="311"/>
        <v>-</v>
      </c>
      <c r="BT893" s="247" t="str">
        <f t="shared" si="312"/>
        <v>-</v>
      </c>
      <c r="BU893" s="247">
        <f t="shared" si="327"/>
        <v>0</v>
      </c>
      <c r="BV893" s="247" t="str">
        <f t="shared" si="328"/>
        <v>-</v>
      </c>
      <c r="BW893" s="232"/>
      <c r="CF893" s="232"/>
    </row>
    <row r="894" spans="1:84" ht="12.75" customHeight="1" x14ac:dyDescent="0.2">
      <c r="A894" s="240"/>
      <c r="B894" s="228">
        <v>871</v>
      </c>
      <c r="C894" s="137"/>
      <c r="D894" s="65"/>
      <c r="E894" s="241" t="str">
        <f>IF(ISBLANK(D894), "", VLOOKUP(D894, Z!$A$2:$C$4127, 3, FALSE))</f>
        <v/>
      </c>
      <c r="F894" s="138"/>
      <c r="G894" s="120"/>
      <c r="H894" s="120"/>
      <c r="I894" s="120"/>
      <c r="J894" s="120"/>
      <c r="K894" s="139"/>
      <c r="L894" s="168"/>
      <c r="M894" s="139"/>
      <c r="N894" s="139"/>
      <c r="O894" s="242">
        <f t="shared" si="308"/>
        <v>0</v>
      </c>
      <c r="P894" s="139"/>
      <c r="Q894" s="242">
        <f t="shared" si="313"/>
        <v>0</v>
      </c>
      <c r="R894" s="242" t="str">
        <f t="shared" si="314"/>
        <v>-</v>
      </c>
      <c r="S894" s="140"/>
      <c r="T894" s="141"/>
      <c r="U894" s="120"/>
      <c r="V894" s="139"/>
      <c r="W894" s="166"/>
      <c r="X894" s="243">
        <f t="shared" si="315"/>
        <v>0</v>
      </c>
      <c r="Y894" s="140"/>
      <c r="Z894" s="141"/>
      <c r="AA894" s="139"/>
      <c r="AB894" s="120"/>
      <c r="AC894" s="139"/>
      <c r="AD894" s="166"/>
      <c r="AE894" s="243">
        <f t="shared" si="316"/>
        <v>0</v>
      </c>
      <c r="AF894" s="142"/>
      <c r="AG894" s="137"/>
      <c r="AH894" s="65"/>
      <c r="AI894" s="241" t="str">
        <f>IF(ISBLANK(AH894), "", VLOOKUP(AH894, Z!$A$2:$C$4127, 3, FALSE))</f>
        <v/>
      </c>
      <c r="AJ894" s="143"/>
      <c r="AK894" s="244">
        <f t="shared" si="317"/>
        <v>0</v>
      </c>
      <c r="AL894" s="232"/>
      <c r="AM894" s="242">
        <f t="shared" si="318"/>
        <v>0</v>
      </c>
      <c r="AN894" s="228">
        <f>15</f>
        <v>15</v>
      </c>
      <c r="AO894" s="228">
        <v>0.75</v>
      </c>
      <c r="AP894" s="242" t="str">
        <f t="shared" si="319"/>
        <v>-</v>
      </c>
      <c r="AQ894" s="242" t="str">
        <f t="shared" si="320"/>
        <v>-</v>
      </c>
      <c r="AR894" s="245" t="str" cm="1">
        <f t="array" ref="AR894">IF($AM$20="A",
IFERROR(INDEX($BZ$33:$CC$35, $BQ894,), "-"),
IFERROR(INDEX(($BZ$26:$CC$28,$BZ$29:$CC$31), $BQ894, , $BR894), "-"))</f>
        <v>-</v>
      </c>
      <c r="AS894" s="245"/>
      <c r="AT894" s="245"/>
      <c r="AU894" s="245"/>
      <c r="AV894" s="246" t="str" cm="1">
        <f t="array" ref="AV894">IF($AM$20="A",
IFERROR(INDEX($CE$33:$CE$35, $BQ894), "-"),
IFERROR(INDEX(($CE$26:$CE$28, $CE$29:$CE$31), $BQ894, , $BR894), "-"))</f>
        <v>-</v>
      </c>
      <c r="AW894" s="242" t="str">
        <f t="shared" si="329"/>
        <v>-</v>
      </c>
      <c r="AX894" s="242" t="str">
        <f t="shared" si="329"/>
        <v>-</v>
      </c>
      <c r="AY894" s="242" t="str">
        <f t="shared" si="329"/>
        <v>-</v>
      </c>
      <c r="AZ894" s="242" t="str">
        <f t="shared" si="329"/>
        <v>-</v>
      </c>
      <c r="BA894" s="242" t="str">
        <f t="shared" si="330"/>
        <v>-</v>
      </c>
      <c r="BB894" s="242" t="str">
        <f t="shared" si="330"/>
        <v>-</v>
      </c>
      <c r="BC894" s="242" t="str">
        <f t="shared" si="330"/>
        <v>-</v>
      </c>
      <c r="BD894" s="242" t="str">
        <f t="shared" si="330"/>
        <v>-</v>
      </c>
      <c r="BE894" s="242" t="str">
        <f t="shared" si="331"/>
        <v>-</v>
      </c>
      <c r="BF894" s="242" t="str">
        <f t="shared" si="331"/>
        <v>-</v>
      </c>
      <c r="BG894" s="242" t="str">
        <f t="shared" si="331"/>
        <v>-</v>
      </c>
      <c r="BH894" s="242" t="str">
        <f t="shared" si="331"/>
        <v>-</v>
      </c>
      <c r="BI894" s="242" t="str">
        <f t="shared" si="332"/>
        <v>-</v>
      </c>
      <c r="BJ894" s="242" t="str">
        <f t="shared" si="332"/>
        <v>-</v>
      </c>
      <c r="BK894" s="242" t="str">
        <f t="shared" si="332"/>
        <v>-</v>
      </c>
      <c r="BL894" s="242" t="str">
        <f t="shared" si="332"/>
        <v>-</v>
      </c>
      <c r="BM894" s="245" t="str" cm="1">
        <f t="array" ref="BM894">IFERROR(INDEX($CD$38:$CD$41, $BT894), "-")</f>
        <v>-</v>
      </c>
      <c r="BN894" s="242" t="str" cm="1">
        <f t="array" ref="BN894">IFERROR(INDEX($CD$38:$CD$41, $BS894), "-")</f>
        <v>-</v>
      </c>
      <c r="BO894" s="242">
        <f t="shared" si="325"/>
        <v>0</v>
      </c>
      <c r="BP894" s="242">
        <f t="shared" si="326"/>
        <v>0</v>
      </c>
      <c r="BQ894" s="247" t="str">
        <f t="shared" si="309"/>
        <v>-</v>
      </c>
      <c r="BR894" s="247" t="str">
        <f t="shared" si="310"/>
        <v>-</v>
      </c>
      <c r="BS894" s="247" t="str">
        <f t="shared" si="311"/>
        <v>-</v>
      </c>
      <c r="BT894" s="247" t="str">
        <f t="shared" si="312"/>
        <v>-</v>
      </c>
      <c r="BU894" s="247">
        <f t="shared" si="327"/>
        <v>0</v>
      </c>
      <c r="BV894" s="247" t="str">
        <f t="shared" si="328"/>
        <v>-</v>
      </c>
      <c r="BW894" s="232"/>
      <c r="CF894" s="232"/>
    </row>
    <row r="895" spans="1:84" ht="12.75" customHeight="1" x14ac:dyDescent="0.2">
      <c r="A895" s="240"/>
      <c r="B895" s="228">
        <v>872</v>
      </c>
      <c r="C895" s="137"/>
      <c r="D895" s="65"/>
      <c r="E895" s="241" t="str">
        <f>IF(ISBLANK(D895), "", VLOOKUP(D895, Z!$A$2:$C$4127, 3, FALSE))</f>
        <v/>
      </c>
      <c r="F895" s="138"/>
      <c r="G895" s="120"/>
      <c r="H895" s="120"/>
      <c r="I895" s="120"/>
      <c r="J895" s="120"/>
      <c r="K895" s="139"/>
      <c r="L895" s="168"/>
      <c r="M895" s="139"/>
      <c r="N895" s="139"/>
      <c r="O895" s="242">
        <f t="shared" si="308"/>
        <v>0</v>
      </c>
      <c r="P895" s="139"/>
      <c r="Q895" s="242">
        <f t="shared" si="313"/>
        <v>0</v>
      </c>
      <c r="R895" s="242" t="str">
        <f t="shared" si="314"/>
        <v>-</v>
      </c>
      <c r="S895" s="140"/>
      <c r="T895" s="141"/>
      <c r="U895" s="120"/>
      <c r="V895" s="139"/>
      <c r="W895" s="166"/>
      <c r="X895" s="243">
        <f t="shared" si="315"/>
        <v>0</v>
      </c>
      <c r="Y895" s="140"/>
      <c r="Z895" s="141"/>
      <c r="AA895" s="139"/>
      <c r="AB895" s="120"/>
      <c r="AC895" s="139"/>
      <c r="AD895" s="166"/>
      <c r="AE895" s="243">
        <f t="shared" si="316"/>
        <v>0</v>
      </c>
      <c r="AF895" s="142"/>
      <c r="AG895" s="137"/>
      <c r="AH895" s="65"/>
      <c r="AI895" s="241" t="str">
        <f>IF(ISBLANK(AH895), "", VLOOKUP(AH895, Z!$A$2:$C$4127, 3, FALSE))</f>
        <v/>
      </c>
      <c r="AJ895" s="143"/>
      <c r="AK895" s="244">
        <f t="shared" si="317"/>
        <v>0</v>
      </c>
      <c r="AL895" s="232"/>
      <c r="AM895" s="242">
        <f t="shared" si="318"/>
        <v>0</v>
      </c>
      <c r="AN895" s="228">
        <f>15</f>
        <v>15</v>
      </c>
      <c r="AO895" s="228">
        <v>0.75</v>
      </c>
      <c r="AP895" s="242" t="str">
        <f t="shared" si="319"/>
        <v>-</v>
      </c>
      <c r="AQ895" s="242" t="str">
        <f t="shared" si="320"/>
        <v>-</v>
      </c>
      <c r="AR895" s="245" t="str" cm="1">
        <f t="array" ref="AR895">IF($AM$20="A",
IFERROR(INDEX($BZ$33:$CC$35, $BQ895,), "-"),
IFERROR(INDEX(($BZ$26:$CC$28,$BZ$29:$CC$31), $BQ895, , $BR895), "-"))</f>
        <v>-</v>
      </c>
      <c r="AS895" s="245"/>
      <c r="AT895" s="245"/>
      <c r="AU895" s="245"/>
      <c r="AV895" s="246" t="str" cm="1">
        <f t="array" ref="AV895">IF($AM$20="A",
IFERROR(INDEX($CE$33:$CE$35, $BQ895), "-"),
IFERROR(INDEX(($CE$26:$CE$28, $CE$29:$CE$31), $BQ895, , $BR895), "-"))</f>
        <v>-</v>
      </c>
      <c r="AW895" s="242" t="str">
        <f t="shared" si="329"/>
        <v>-</v>
      </c>
      <c r="AX895" s="242" t="str">
        <f t="shared" si="329"/>
        <v>-</v>
      </c>
      <c r="AY895" s="242" t="str">
        <f t="shared" si="329"/>
        <v>-</v>
      </c>
      <c r="AZ895" s="242" t="str">
        <f t="shared" si="329"/>
        <v>-</v>
      </c>
      <c r="BA895" s="242" t="str">
        <f t="shared" si="330"/>
        <v>-</v>
      </c>
      <c r="BB895" s="242" t="str">
        <f t="shared" si="330"/>
        <v>-</v>
      </c>
      <c r="BC895" s="242" t="str">
        <f t="shared" si="330"/>
        <v>-</v>
      </c>
      <c r="BD895" s="242" t="str">
        <f t="shared" si="330"/>
        <v>-</v>
      </c>
      <c r="BE895" s="242" t="str">
        <f t="shared" si="331"/>
        <v>-</v>
      </c>
      <c r="BF895" s="242" t="str">
        <f t="shared" si="331"/>
        <v>-</v>
      </c>
      <c r="BG895" s="242" t="str">
        <f t="shared" si="331"/>
        <v>-</v>
      </c>
      <c r="BH895" s="242" t="str">
        <f t="shared" si="331"/>
        <v>-</v>
      </c>
      <c r="BI895" s="242" t="str">
        <f t="shared" si="332"/>
        <v>-</v>
      </c>
      <c r="BJ895" s="242" t="str">
        <f t="shared" si="332"/>
        <v>-</v>
      </c>
      <c r="BK895" s="242" t="str">
        <f t="shared" si="332"/>
        <v>-</v>
      </c>
      <c r="BL895" s="242" t="str">
        <f t="shared" si="332"/>
        <v>-</v>
      </c>
      <c r="BM895" s="245" t="str" cm="1">
        <f t="array" ref="BM895">IFERROR(INDEX($CD$38:$CD$41, $BT895), "-")</f>
        <v>-</v>
      </c>
      <c r="BN895" s="242" t="str" cm="1">
        <f t="array" ref="BN895">IFERROR(INDEX($CD$38:$CD$41, $BS895), "-")</f>
        <v>-</v>
      </c>
      <c r="BO895" s="242">
        <f t="shared" si="325"/>
        <v>0</v>
      </c>
      <c r="BP895" s="242">
        <f t="shared" si="326"/>
        <v>0</v>
      </c>
      <c r="BQ895" s="247" t="str">
        <f t="shared" si="309"/>
        <v>-</v>
      </c>
      <c r="BR895" s="247" t="str">
        <f t="shared" si="310"/>
        <v>-</v>
      </c>
      <c r="BS895" s="247" t="str">
        <f t="shared" si="311"/>
        <v>-</v>
      </c>
      <c r="BT895" s="247" t="str">
        <f t="shared" si="312"/>
        <v>-</v>
      </c>
      <c r="BU895" s="247">
        <f t="shared" si="327"/>
        <v>0</v>
      </c>
      <c r="BV895" s="247" t="str">
        <f t="shared" si="328"/>
        <v>-</v>
      </c>
      <c r="BW895" s="232"/>
      <c r="CF895" s="232"/>
    </row>
    <row r="896" spans="1:84" ht="12.75" customHeight="1" x14ac:dyDescent="0.2">
      <c r="A896" s="240"/>
      <c r="B896" s="228">
        <v>873</v>
      </c>
      <c r="C896" s="137"/>
      <c r="D896" s="65"/>
      <c r="E896" s="241" t="str">
        <f>IF(ISBLANK(D896), "", VLOOKUP(D896, Z!$A$2:$C$4127, 3, FALSE))</f>
        <v/>
      </c>
      <c r="F896" s="138"/>
      <c r="G896" s="120"/>
      <c r="H896" s="120"/>
      <c r="I896" s="120"/>
      <c r="J896" s="120"/>
      <c r="K896" s="139"/>
      <c r="L896" s="168"/>
      <c r="M896" s="139"/>
      <c r="N896" s="139"/>
      <c r="O896" s="242">
        <f t="shared" si="308"/>
        <v>0</v>
      </c>
      <c r="P896" s="139"/>
      <c r="Q896" s="242">
        <f t="shared" si="313"/>
        <v>0</v>
      </c>
      <c r="R896" s="242" t="str">
        <f t="shared" si="314"/>
        <v>-</v>
      </c>
      <c r="S896" s="140"/>
      <c r="T896" s="141"/>
      <c r="U896" s="120"/>
      <c r="V896" s="139"/>
      <c r="W896" s="166"/>
      <c r="X896" s="243">
        <f t="shared" si="315"/>
        <v>0</v>
      </c>
      <c r="Y896" s="140"/>
      <c r="Z896" s="141"/>
      <c r="AA896" s="139"/>
      <c r="AB896" s="120"/>
      <c r="AC896" s="139"/>
      <c r="AD896" s="166"/>
      <c r="AE896" s="243">
        <f t="shared" si="316"/>
        <v>0</v>
      </c>
      <c r="AF896" s="142"/>
      <c r="AG896" s="137"/>
      <c r="AH896" s="65"/>
      <c r="AI896" s="241" t="str">
        <f>IF(ISBLANK(AH896), "", VLOOKUP(AH896, Z!$A$2:$C$4127, 3, FALSE))</f>
        <v/>
      </c>
      <c r="AJ896" s="143"/>
      <c r="AK896" s="244">
        <f t="shared" si="317"/>
        <v>0</v>
      </c>
      <c r="AL896" s="232"/>
      <c r="AM896" s="242">
        <f t="shared" si="318"/>
        <v>0</v>
      </c>
      <c r="AN896" s="228">
        <f>15</f>
        <v>15</v>
      </c>
      <c r="AO896" s="228">
        <v>0.75</v>
      </c>
      <c r="AP896" s="242" t="str">
        <f t="shared" si="319"/>
        <v>-</v>
      </c>
      <c r="AQ896" s="242" t="str">
        <f t="shared" si="320"/>
        <v>-</v>
      </c>
      <c r="AR896" s="245" t="str" cm="1">
        <f t="array" ref="AR896">IF($AM$20="A",
IFERROR(INDEX($BZ$33:$CC$35, $BQ896,), "-"),
IFERROR(INDEX(($BZ$26:$CC$28,$BZ$29:$CC$31), $BQ896, , $BR896), "-"))</f>
        <v>-</v>
      </c>
      <c r="AS896" s="245"/>
      <c r="AT896" s="245"/>
      <c r="AU896" s="245"/>
      <c r="AV896" s="246" t="str" cm="1">
        <f t="array" ref="AV896">IF($AM$20="A",
IFERROR(INDEX($CE$33:$CE$35, $BQ896), "-"),
IFERROR(INDEX(($CE$26:$CE$28, $CE$29:$CE$31), $BQ896, , $BR896), "-"))</f>
        <v>-</v>
      </c>
      <c r="AW896" s="242" t="str">
        <f t="shared" si="329"/>
        <v>-</v>
      </c>
      <c r="AX896" s="242" t="str">
        <f t="shared" si="329"/>
        <v>-</v>
      </c>
      <c r="AY896" s="242" t="str">
        <f t="shared" si="329"/>
        <v>-</v>
      </c>
      <c r="AZ896" s="242" t="str">
        <f t="shared" si="329"/>
        <v>-</v>
      </c>
      <c r="BA896" s="242" t="str">
        <f t="shared" si="330"/>
        <v>-</v>
      </c>
      <c r="BB896" s="242" t="str">
        <f t="shared" si="330"/>
        <v>-</v>
      </c>
      <c r="BC896" s="242" t="str">
        <f t="shared" si="330"/>
        <v>-</v>
      </c>
      <c r="BD896" s="242" t="str">
        <f t="shared" si="330"/>
        <v>-</v>
      </c>
      <c r="BE896" s="242" t="str">
        <f t="shared" si="331"/>
        <v>-</v>
      </c>
      <c r="BF896" s="242" t="str">
        <f t="shared" si="331"/>
        <v>-</v>
      </c>
      <c r="BG896" s="242" t="str">
        <f t="shared" si="331"/>
        <v>-</v>
      </c>
      <c r="BH896" s="242" t="str">
        <f t="shared" si="331"/>
        <v>-</v>
      </c>
      <c r="BI896" s="242" t="str">
        <f t="shared" si="332"/>
        <v>-</v>
      </c>
      <c r="BJ896" s="242" t="str">
        <f t="shared" si="332"/>
        <v>-</v>
      </c>
      <c r="BK896" s="242" t="str">
        <f t="shared" si="332"/>
        <v>-</v>
      </c>
      <c r="BL896" s="242" t="str">
        <f t="shared" si="332"/>
        <v>-</v>
      </c>
      <c r="BM896" s="245" t="str" cm="1">
        <f t="array" ref="BM896">IFERROR(INDEX($CD$38:$CD$41, $BT896), "-")</f>
        <v>-</v>
      </c>
      <c r="BN896" s="242" t="str" cm="1">
        <f t="array" ref="BN896">IFERROR(INDEX($CD$38:$CD$41, $BS896), "-")</f>
        <v>-</v>
      </c>
      <c r="BO896" s="242">
        <f t="shared" si="325"/>
        <v>0</v>
      </c>
      <c r="BP896" s="242">
        <f t="shared" si="326"/>
        <v>0</v>
      </c>
      <c r="BQ896" s="247" t="str">
        <f t="shared" si="309"/>
        <v>-</v>
      </c>
      <c r="BR896" s="247" t="str">
        <f t="shared" si="310"/>
        <v>-</v>
      </c>
      <c r="BS896" s="247" t="str">
        <f t="shared" si="311"/>
        <v>-</v>
      </c>
      <c r="BT896" s="247" t="str">
        <f t="shared" si="312"/>
        <v>-</v>
      </c>
      <c r="BU896" s="247">
        <f t="shared" si="327"/>
        <v>0</v>
      </c>
      <c r="BV896" s="247" t="str">
        <f t="shared" si="328"/>
        <v>-</v>
      </c>
      <c r="BW896" s="232"/>
      <c r="CF896" s="232"/>
    </row>
    <row r="897" spans="1:84" ht="12.75" customHeight="1" x14ac:dyDescent="0.2">
      <c r="A897" s="240"/>
      <c r="B897" s="228">
        <v>874</v>
      </c>
      <c r="C897" s="137"/>
      <c r="D897" s="65"/>
      <c r="E897" s="241" t="str">
        <f>IF(ISBLANK(D897), "", VLOOKUP(D897, Z!$A$2:$C$4127, 3, FALSE))</f>
        <v/>
      </c>
      <c r="F897" s="138"/>
      <c r="G897" s="120"/>
      <c r="H897" s="120"/>
      <c r="I897" s="120"/>
      <c r="J897" s="120"/>
      <c r="K897" s="139"/>
      <c r="L897" s="168"/>
      <c r="M897" s="139"/>
      <c r="N897" s="139"/>
      <c r="O897" s="242">
        <f t="shared" si="308"/>
        <v>0</v>
      </c>
      <c r="P897" s="139"/>
      <c r="Q897" s="242">
        <f t="shared" si="313"/>
        <v>0</v>
      </c>
      <c r="R897" s="242" t="str">
        <f t="shared" si="314"/>
        <v>-</v>
      </c>
      <c r="S897" s="140"/>
      <c r="T897" s="141"/>
      <c r="U897" s="120"/>
      <c r="V897" s="139"/>
      <c r="W897" s="166"/>
      <c r="X897" s="243">
        <f t="shared" si="315"/>
        <v>0</v>
      </c>
      <c r="Y897" s="140"/>
      <c r="Z897" s="141"/>
      <c r="AA897" s="139"/>
      <c r="AB897" s="120"/>
      <c r="AC897" s="139"/>
      <c r="AD897" s="166"/>
      <c r="AE897" s="243">
        <f t="shared" si="316"/>
        <v>0</v>
      </c>
      <c r="AF897" s="142"/>
      <c r="AG897" s="137"/>
      <c r="AH897" s="65"/>
      <c r="AI897" s="241" t="str">
        <f>IF(ISBLANK(AH897), "", VLOOKUP(AH897, Z!$A$2:$C$4127, 3, FALSE))</f>
        <v/>
      </c>
      <c r="AJ897" s="143"/>
      <c r="AK897" s="244">
        <f t="shared" si="317"/>
        <v>0</v>
      </c>
      <c r="AL897" s="232"/>
      <c r="AM897" s="242">
        <f t="shared" si="318"/>
        <v>0</v>
      </c>
      <c r="AN897" s="228">
        <f>15</f>
        <v>15</v>
      </c>
      <c r="AO897" s="228">
        <v>0.75</v>
      </c>
      <c r="AP897" s="242" t="str">
        <f t="shared" si="319"/>
        <v>-</v>
      </c>
      <c r="AQ897" s="242" t="str">
        <f t="shared" si="320"/>
        <v>-</v>
      </c>
      <c r="AR897" s="245" t="str" cm="1">
        <f t="array" ref="AR897">IF($AM$20="A",
IFERROR(INDEX($BZ$33:$CC$35, $BQ897,), "-"),
IFERROR(INDEX(($BZ$26:$CC$28,$BZ$29:$CC$31), $BQ897, , $BR897), "-"))</f>
        <v>-</v>
      </c>
      <c r="AS897" s="245"/>
      <c r="AT897" s="245"/>
      <c r="AU897" s="245"/>
      <c r="AV897" s="246" t="str" cm="1">
        <f t="array" ref="AV897">IF($AM$20="A",
IFERROR(INDEX($CE$33:$CE$35, $BQ897), "-"),
IFERROR(INDEX(($CE$26:$CE$28, $CE$29:$CE$31), $BQ897, , $BR897), "-"))</f>
        <v>-</v>
      </c>
      <c r="AW897" s="242" t="str">
        <f t="shared" si="329"/>
        <v>-</v>
      </c>
      <c r="AX897" s="242" t="str">
        <f t="shared" si="329"/>
        <v>-</v>
      </c>
      <c r="AY897" s="242" t="str">
        <f t="shared" si="329"/>
        <v>-</v>
      </c>
      <c r="AZ897" s="242" t="str">
        <f t="shared" si="329"/>
        <v>-</v>
      </c>
      <c r="BA897" s="242" t="str">
        <f t="shared" si="330"/>
        <v>-</v>
      </c>
      <c r="BB897" s="242" t="str">
        <f t="shared" si="330"/>
        <v>-</v>
      </c>
      <c r="BC897" s="242" t="str">
        <f t="shared" si="330"/>
        <v>-</v>
      </c>
      <c r="BD897" s="242" t="str">
        <f t="shared" si="330"/>
        <v>-</v>
      </c>
      <c r="BE897" s="242" t="str">
        <f t="shared" si="331"/>
        <v>-</v>
      </c>
      <c r="BF897" s="242" t="str">
        <f t="shared" si="331"/>
        <v>-</v>
      </c>
      <c r="BG897" s="242" t="str">
        <f t="shared" si="331"/>
        <v>-</v>
      </c>
      <c r="BH897" s="242" t="str">
        <f t="shared" si="331"/>
        <v>-</v>
      </c>
      <c r="BI897" s="242" t="str">
        <f t="shared" si="332"/>
        <v>-</v>
      </c>
      <c r="BJ897" s="242" t="str">
        <f t="shared" si="332"/>
        <v>-</v>
      </c>
      <c r="BK897" s="242" t="str">
        <f t="shared" si="332"/>
        <v>-</v>
      </c>
      <c r="BL897" s="242" t="str">
        <f t="shared" si="332"/>
        <v>-</v>
      </c>
      <c r="BM897" s="245" t="str" cm="1">
        <f t="array" ref="BM897">IFERROR(INDEX($CD$38:$CD$41, $BT897), "-")</f>
        <v>-</v>
      </c>
      <c r="BN897" s="242" t="str" cm="1">
        <f t="array" ref="BN897">IFERROR(INDEX($CD$38:$CD$41, $BS897), "-")</f>
        <v>-</v>
      </c>
      <c r="BO897" s="242">
        <f t="shared" si="325"/>
        <v>0</v>
      </c>
      <c r="BP897" s="242">
        <f t="shared" si="326"/>
        <v>0</v>
      </c>
      <c r="BQ897" s="247" t="str">
        <f t="shared" si="309"/>
        <v>-</v>
      </c>
      <c r="BR897" s="247" t="str">
        <f t="shared" si="310"/>
        <v>-</v>
      </c>
      <c r="BS897" s="247" t="str">
        <f t="shared" si="311"/>
        <v>-</v>
      </c>
      <c r="BT897" s="247" t="str">
        <f t="shared" si="312"/>
        <v>-</v>
      </c>
      <c r="BU897" s="247">
        <f t="shared" si="327"/>
        <v>0</v>
      </c>
      <c r="BV897" s="247" t="str">
        <f t="shared" si="328"/>
        <v>-</v>
      </c>
      <c r="BW897" s="232"/>
      <c r="CF897" s="232"/>
    </row>
    <row r="898" spans="1:84" ht="12.75" customHeight="1" x14ac:dyDescent="0.2">
      <c r="A898" s="240"/>
      <c r="B898" s="228">
        <v>875</v>
      </c>
      <c r="C898" s="137"/>
      <c r="D898" s="65"/>
      <c r="E898" s="241" t="str">
        <f>IF(ISBLANK(D898), "", VLOOKUP(D898, Z!$A$2:$C$4127, 3, FALSE))</f>
        <v/>
      </c>
      <c r="F898" s="138"/>
      <c r="G898" s="120"/>
      <c r="H898" s="120"/>
      <c r="I898" s="120"/>
      <c r="J898" s="120"/>
      <c r="K898" s="139"/>
      <c r="L898" s="168"/>
      <c r="M898" s="139"/>
      <c r="N898" s="139"/>
      <c r="O898" s="242">
        <f t="shared" si="308"/>
        <v>0</v>
      </c>
      <c r="P898" s="139"/>
      <c r="Q898" s="242">
        <f t="shared" si="313"/>
        <v>0</v>
      </c>
      <c r="R898" s="242" t="str">
        <f t="shared" si="314"/>
        <v>-</v>
      </c>
      <c r="S898" s="140"/>
      <c r="T898" s="141"/>
      <c r="U898" s="120"/>
      <c r="V898" s="139"/>
      <c r="W898" s="166"/>
      <c r="X898" s="243">
        <f t="shared" si="315"/>
        <v>0</v>
      </c>
      <c r="Y898" s="140"/>
      <c r="Z898" s="141"/>
      <c r="AA898" s="139"/>
      <c r="AB898" s="120"/>
      <c r="AC898" s="139"/>
      <c r="AD898" s="166"/>
      <c r="AE898" s="243">
        <f t="shared" si="316"/>
        <v>0</v>
      </c>
      <c r="AF898" s="142"/>
      <c r="AG898" s="137"/>
      <c r="AH898" s="65"/>
      <c r="AI898" s="241" t="str">
        <f>IF(ISBLANK(AH898), "", VLOOKUP(AH898, Z!$A$2:$C$4127, 3, FALSE))</f>
        <v/>
      </c>
      <c r="AJ898" s="143"/>
      <c r="AK898" s="244">
        <f t="shared" si="317"/>
        <v>0</v>
      </c>
      <c r="AL898" s="232"/>
      <c r="AM898" s="242">
        <f t="shared" si="318"/>
        <v>0</v>
      </c>
      <c r="AN898" s="228">
        <f>15</f>
        <v>15</v>
      </c>
      <c r="AO898" s="228">
        <v>0.75</v>
      </c>
      <c r="AP898" s="242" t="str">
        <f t="shared" si="319"/>
        <v>-</v>
      </c>
      <c r="AQ898" s="242" t="str">
        <f t="shared" si="320"/>
        <v>-</v>
      </c>
      <c r="AR898" s="245" t="str" cm="1">
        <f t="array" ref="AR898">IF($AM$20="A",
IFERROR(INDEX($BZ$33:$CC$35, $BQ898,), "-"),
IFERROR(INDEX(($BZ$26:$CC$28,$BZ$29:$CC$31), $BQ898, , $BR898), "-"))</f>
        <v>-</v>
      </c>
      <c r="AS898" s="245"/>
      <c r="AT898" s="245"/>
      <c r="AU898" s="245"/>
      <c r="AV898" s="246" t="str" cm="1">
        <f t="array" ref="AV898">IF($AM$20="A",
IFERROR(INDEX($CE$33:$CE$35, $BQ898), "-"),
IFERROR(INDEX(($CE$26:$CE$28, $CE$29:$CE$31), $BQ898, , $BR898), "-"))</f>
        <v>-</v>
      </c>
      <c r="AW898" s="242" t="str">
        <f t="shared" si="329"/>
        <v>-</v>
      </c>
      <c r="AX898" s="242" t="str">
        <f t="shared" si="329"/>
        <v>-</v>
      </c>
      <c r="AY898" s="242" t="str">
        <f t="shared" si="329"/>
        <v>-</v>
      </c>
      <c r="AZ898" s="242" t="str">
        <f t="shared" si="329"/>
        <v>-</v>
      </c>
      <c r="BA898" s="242" t="str">
        <f t="shared" si="330"/>
        <v>-</v>
      </c>
      <c r="BB898" s="242" t="str">
        <f t="shared" si="330"/>
        <v>-</v>
      </c>
      <c r="BC898" s="242" t="str">
        <f t="shared" si="330"/>
        <v>-</v>
      </c>
      <c r="BD898" s="242" t="str">
        <f t="shared" si="330"/>
        <v>-</v>
      </c>
      <c r="BE898" s="242" t="str">
        <f t="shared" si="331"/>
        <v>-</v>
      </c>
      <c r="BF898" s="242" t="str">
        <f t="shared" si="331"/>
        <v>-</v>
      </c>
      <c r="BG898" s="242" t="str">
        <f t="shared" si="331"/>
        <v>-</v>
      </c>
      <c r="BH898" s="242" t="str">
        <f t="shared" si="331"/>
        <v>-</v>
      </c>
      <c r="BI898" s="242" t="str">
        <f t="shared" si="332"/>
        <v>-</v>
      </c>
      <c r="BJ898" s="242" t="str">
        <f t="shared" si="332"/>
        <v>-</v>
      </c>
      <c r="BK898" s="242" t="str">
        <f t="shared" si="332"/>
        <v>-</v>
      </c>
      <c r="BL898" s="242" t="str">
        <f t="shared" si="332"/>
        <v>-</v>
      </c>
      <c r="BM898" s="245" t="str" cm="1">
        <f t="array" ref="BM898">IFERROR(INDEX($CD$38:$CD$41, $BT898), "-")</f>
        <v>-</v>
      </c>
      <c r="BN898" s="242" t="str" cm="1">
        <f t="array" ref="BN898">IFERROR(INDEX($CD$38:$CD$41, $BS898), "-")</f>
        <v>-</v>
      </c>
      <c r="BO898" s="242">
        <f t="shared" si="325"/>
        <v>0</v>
      </c>
      <c r="BP898" s="242">
        <f t="shared" si="326"/>
        <v>0</v>
      </c>
      <c r="BQ898" s="247" t="str">
        <f t="shared" si="309"/>
        <v>-</v>
      </c>
      <c r="BR898" s="247" t="str">
        <f t="shared" si="310"/>
        <v>-</v>
      </c>
      <c r="BS898" s="247" t="str">
        <f t="shared" si="311"/>
        <v>-</v>
      </c>
      <c r="BT898" s="247" t="str">
        <f t="shared" si="312"/>
        <v>-</v>
      </c>
      <c r="BU898" s="247">
        <f t="shared" si="327"/>
        <v>0</v>
      </c>
      <c r="BV898" s="247" t="str">
        <f t="shared" si="328"/>
        <v>-</v>
      </c>
      <c r="BW898" s="232"/>
      <c r="CF898" s="232"/>
    </row>
    <row r="899" spans="1:84" ht="12.75" customHeight="1" x14ac:dyDescent="0.2">
      <c r="A899" s="240"/>
      <c r="B899" s="228">
        <v>876</v>
      </c>
      <c r="C899" s="137"/>
      <c r="D899" s="65"/>
      <c r="E899" s="241" t="str">
        <f>IF(ISBLANK(D899), "", VLOOKUP(D899, Z!$A$2:$C$4127, 3, FALSE))</f>
        <v/>
      </c>
      <c r="F899" s="138"/>
      <c r="G899" s="120"/>
      <c r="H899" s="120"/>
      <c r="I899" s="120"/>
      <c r="J899" s="120"/>
      <c r="K899" s="139"/>
      <c r="L899" s="168"/>
      <c r="M899" s="139"/>
      <c r="N899" s="139"/>
      <c r="O899" s="242">
        <f t="shared" si="308"/>
        <v>0</v>
      </c>
      <c r="P899" s="139"/>
      <c r="Q899" s="242">
        <f t="shared" si="313"/>
        <v>0</v>
      </c>
      <c r="R899" s="242" t="str">
        <f t="shared" si="314"/>
        <v>-</v>
      </c>
      <c r="S899" s="140"/>
      <c r="T899" s="141"/>
      <c r="U899" s="120"/>
      <c r="V899" s="139"/>
      <c r="W899" s="166"/>
      <c r="X899" s="243">
        <f t="shared" si="315"/>
        <v>0</v>
      </c>
      <c r="Y899" s="140"/>
      <c r="Z899" s="141"/>
      <c r="AA899" s="139"/>
      <c r="AB899" s="120"/>
      <c r="AC899" s="139"/>
      <c r="AD899" s="166"/>
      <c r="AE899" s="243">
        <f t="shared" si="316"/>
        <v>0</v>
      </c>
      <c r="AF899" s="142"/>
      <c r="AG899" s="137"/>
      <c r="AH899" s="65"/>
      <c r="AI899" s="241" t="str">
        <f>IF(ISBLANK(AH899), "", VLOOKUP(AH899, Z!$A$2:$C$4127, 3, FALSE))</f>
        <v/>
      </c>
      <c r="AJ899" s="143"/>
      <c r="AK899" s="244">
        <f t="shared" si="317"/>
        <v>0</v>
      </c>
      <c r="AL899" s="232"/>
      <c r="AM899" s="242">
        <f t="shared" si="318"/>
        <v>0</v>
      </c>
      <c r="AN899" s="228">
        <f>15</f>
        <v>15</v>
      </c>
      <c r="AO899" s="228">
        <v>0.75</v>
      </c>
      <c r="AP899" s="242" t="str">
        <f t="shared" si="319"/>
        <v>-</v>
      </c>
      <c r="AQ899" s="242" t="str">
        <f t="shared" si="320"/>
        <v>-</v>
      </c>
      <c r="AR899" s="245" t="str" cm="1">
        <f t="array" ref="AR899">IF($AM$20="A",
IFERROR(INDEX($BZ$33:$CC$35, $BQ899,), "-"),
IFERROR(INDEX(($BZ$26:$CC$28,$BZ$29:$CC$31), $BQ899, , $BR899), "-"))</f>
        <v>-</v>
      </c>
      <c r="AS899" s="245"/>
      <c r="AT899" s="245"/>
      <c r="AU899" s="245"/>
      <c r="AV899" s="246" t="str" cm="1">
        <f t="array" ref="AV899">IF($AM$20="A",
IFERROR(INDEX($CE$33:$CE$35, $BQ899), "-"),
IFERROR(INDEX(($CE$26:$CE$28, $CE$29:$CE$31), $BQ899, , $BR899), "-"))</f>
        <v>-</v>
      </c>
      <c r="AW899" s="242" t="str">
        <f t="shared" si="329"/>
        <v>-</v>
      </c>
      <c r="AX899" s="242" t="str">
        <f t="shared" si="329"/>
        <v>-</v>
      </c>
      <c r="AY899" s="242" t="str">
        <f t="shared" si="329"/>
        <v>-</v>
      </c>
      <c r="AZ899" s="242" t="str">
        <f t="shared" si="329"/>
        <v>-</v>
      </c>
      <c r="BA899" s="242" t="str">
        <f t="shared" si="330"/>
        <v>-</v>
      </c>
      <c r="BB899" s="242" t="str">
        <f t="shared" si="330"/>
        <v>-</v>
      </c>
      <c r="BC899" s="242" t="str">
        <f t="shared" si="330"/>
        <v>-</v>
      </c>
      <c r="BD899" s="242" t="str">
        <f t="shared" si="330"/>
        <v>-</v>
      </c>
      <c r="BE899" s="242" t="str">
        <f t="shared" si="331"/>
        <v>-</v>
      </c>
      <c r="BF899" s="242" t="str">
        <f t="shared" si="331"/>
        <v>-</v>
      </c>
      <c r="BG899" s="242" t="str">
        <f t="shared" si="331"/>
        <v>-</v>
      </c>
      <c r="BH899" s="242" t="str">
        <f t="shared" si="331"/>
        <v>-</v>
      </c>
      <c r="BI899" s="242" t="str">
        <f t="shared" si="332"/>
        <v>-</v>
      </c>
      <c r="BJ899" s="242" t="str">
        <f t="shared" si="332"/>
        <v>-</v>
      </c>
      <c r="BK899" s="242" t="str">
        <f t="shared" si="332"/>
        <v>-</v>
      </c>
      <c r="BL899" s="242" t="str">
        <f t="shared" si="332"/>
        <v>-</v>
      </c>
      <c r="BM899" s="245" t="str" cm="1">
        <f t="array" ref="BM899">IFERROR(INDEX($CD$38:$CD$41, $BT899), "-")</f>
        <v>-</v>
      </c>
      <c r="BN899" s="242" t="str" cm="1">
        <f t="array" ref="BN899">IFERROR(INDEX($CD$38:$CD$41, $BS899), "-")</f>
        <v>-</v>
      </c>
      <c r="BO899" s="242">
        <f t="shared" si="325"/>
        <v>0</v>
      </c>
      <c r="BP899" s="242">
        <f t="shared" si="326"/>
        <v>0</v>
      </c>
      <c r="BQ899" s="247" t="str">
        <f t="shared" si="309"/>
        <v>-</v>
      </c>
      <c r="BR899" s="247" t="str">
        <f t="shared" si="310"/>
        <v>-</v>
      </c>
      <c r="BS899" s="247" t="str">
        <f t="shared" si="311"/>
        <v>-</v>
      </c>
      <c r="BT899" s="247" t="str">
        <f t="shared" si="312"/>
        <v>-</v>
      </c>
      <c r="BU899" s="247">
        <f t="shared" si="327"/>
        <v>0</v>
      </c>
      <c r="BV899" s="247" t="str">
        <f t="shared" si="328"/>
        <v>-</v>
      </c>
      <c r="BW899" s="232"/>
      <c r="CF899" s="232"/>
    </row>
    <row r="900" spans="1:84" ht="12.75" customHeight="1" x14ac:dyDescent="0.2">
      <c r="A900" s="240"/>
      <c r="B900" s="228">
        <v>877</v>
      </c>
      <c r="C900" s="137"/>
      <c r="D900" s="65"/>
      <c r="E900" s="241" t="str">
        <f>IF(ISBLANK(D900), "", VLOOKUP(D900, Z!$A$2:$C$4127, 3, FALSE))</f>
        <v/>
      </c>
      <c r="F900" s="138"/>
      <c r="G900" s="120"/>
      <c r="H900" s="120"/>
      <c r="I900" s="120"/>
      <c r="J900" s="120"/>
      <c r="K900" s="139"/>
      <c r="L900" s="168"/>
      <c r="M900" s="139"/>
      <c r="N900" s="139"/>
      <c r="O900" s="242">
        <f t="shared" si="308"/>
        <v>0</v>
      </c>
      <c r="P900" s="139"/>
      <c r="Q900" s="242">
        <f t="shared" si="313"/>
        <v>0</v>
      </c>
      <c r="R900" s="242" t="str">
        <f t="shared" si="314"/>
        <v>-</v>
      </c>
      <c r="S900" s="140"/>
      <c r="T900" s="141"/>
      <c r="U900" s="120"/>
      <c r="V900" s="139"/>
      <c r="W900" s="166"/>
      <c r="X900" s="243">
        <f t="shared" si="315"/>
        <v>0</v>
      </c>
      <c r="Y900" s="140"/>
      <c r="Z900" s="141"/>
      <c r="AA900" s="139"/>
      <c r="AB900" s="120"/>
      <c r="AC900" s="139"/>
      <c r="AD900" s="166"/>
      <c r="AE900" s="243">
        <f t="shared" si="316"/>
        <v>0</v>
      </c>
      <c r="AF900" s="142"/>
      <c r="AG900" s="137"/>
      <c r="AH900" s="65"/>
      <c r="AI900" s="241" t="str">
        <f>IF(ISBLANK(AH900), "", VLOOKUP(AH900, Z!$A$2:$C$4127, 3, FALSE))</f>
        <v/>
      </c>
      <c r="AJ900" s="143"/>
      <c r="AK900" s="244">
        <f t="shared" si="317"/>
        <v>0</v>
      </c>
      <c r="AL900" s="232"/>
      <c r="AM900" s="242">
        <f t="shared" si="318"/>
        <v>0</v>
      </c>
      <c r="AN900" s="228">
        <f>15</f>
        <v>15</v>
      </c>
      <c r="AO900" s="228">
        <v>0.75</v>
      </c>
      <c r="AP900" s="242" t="str">
        <f t="shared" si="319"/>
        <v>-</v>
      </c>
      <c r="AQ900" s="242" t="str">
        <f t="shared" si="320"/>
        <v>-</v>
      </c>
      <c r="AR900" s="245" t="str" cm="1">
        <f t="array" ref="AR900">IF($AM$20="A",
IFERROR(INDEX($BZ$33:$CC$35, $BQ900,), "-"),
IFERROR(INDEX(($BZ$26:$CC$28,$BZ$29:$CC$31), $BQ900, , $BR900), "-"))</f>
        <v>-</v>
      </c>
      <c r="AS900" s="245"/>
      <c r="AT900" s="245"/>
      <c r="AU900" s="245"/>
      <c r="AV900" s="246" t="str" cm="1">
        <f t="array" ref="AV900">IF($AM$20="A",
IFERROR(INDEX($CE$33:$CE$35, $BQ900), "-"),
IFERROR(INDEX(($CE$26:$CE$28, $CE$29:$CE$31), $BQ900, , $BR900), "-"))</f>
        <v>-</v>
      </c>
      <c r="AW900" s="242" t="str">
        <f t="shared" si="329"/>
        <v>-</v>
      </c>
      <c r="AX900" s="242" t="str">
        <f t="shared" si="329"/>
        <v>-</v>
      </c>
      <c r="AY900" s="242" t="str">
        <f t="shared" si="329"/>
        <v>-</v>
      </c>
      <c r="AZ900" s="242" t="str">
        <f t="shared" si="329"/>
        <v>-</v>
      </c>
      <c r="BA900" s="242" t="str">
        <f t="shared" si="330"/>
        <v>-</v>
      </c>
      <c r="BB900" s="242" t="str">
        <f t="shared" si="330"/>
        <v>-</v>
      </c>
      <c r="BC900" s="242" t="str">
        <f t="shared" si="330"/>
        <v>-</v>
      </c>
      <c r="BD900" s="242" t="str">
        <f t="shared" si="330"/>
        <v>-</v>
      </c>
      <c r="BE900" s="242" t="str">
        <f t="shared" si="331"/>
        <v>-</v>
      </c>
      <c r="BF900" s="242" t="str">
        <f t="shared" si="331"/>
        <v>-</v>
      </c>
      <c r="BG900" s="242" t="str">
        <f t="shared" si="331"/>
        <v>-</v>
      </c>
      <c r="BH900" s="242" t="str">
        <f t="shared" si="331"/>
        <v>-</v>
      </c>
      <c r="BI900" s="242" t="str">
        <f t="shared" si="332"/>
        <v>-</v>
      </c>
      <c r="BJ900" s="242" t="str">
        <f t="shared" si="332"/>
        <v>-</v>
      </c>
      <c r="BK900" s="242" t="str">
        <f t="shared" si="332"/>
        <v>-</v>
      </c>
      <c r="BL900" s="242" t="str">
        <f t="shared" si="332"/>
        <v>-</v>
      </c>
      <c r="BM900" s="245" t="str" cm="1">
        <f t="array" ref="BM900">IFERROR(INDEX($CD$38:$CD$41, $BT900), "-")</f>
        <v>-</v>
      </c>
      <c r="BN900" s="242" t="str" cm="1">
        <f t="array" ref="BN900">IFERROR(INDEX($CD$38:$CD$41, $BS900), "-")</f>
        <v>-</v>
      </c>
      <c r="BO900" s="242">
        <f t="shared" si="325"/>
        <v>0</v>
      </c>
      <c r="BP900" s="242">
        <f t="shared" si="326"/>
        <v>0</v>
      </c>
      <c r="BQ900" s="247" t="str">
        <f t="shared" si="309"/>
        <v>-</v>
      </c>
      <c r="BR900" s="247" t="str">
        <f t="shared" si="310"/>
        <v>-</v>
      </c>
      <c r="BS900" s="247" t="str">
        <f t="shared" si="311"/>
        <v>-</v>
      </c>
      <c r="BT900" s="247" t="str">
        <f t="shared" si="312"/>
        <v>-</v>
      </c>
      <c r="BU900" s="247">
        <f t="shared" si="327"/>
        <v>0</v>
      </c>
      <c r="BV900" s="247" t="str">
        <f t="shared" si="328"/>
        <v>-</v>
      </c>
      <c r="BW900" s="232"/>
      <c r="CF900" s="232"/>
    </row>
    <row r="901" spans="1:84" ht="12.75" customHeight="1" x14ac:dyDescent="0.2">
      <c r="A901" s="240"/>
      <c r="B901" s="228">
        <v>878</v>
      </c>
      <c r="C901" s="137"/>
      <c r="D901" s="65"/>
      <c r="E901" s="241" t="str">
        <f>IF(ISBLANK(D901), "", VLOOKUP(D901, Z!$A$2:$C$4127, 3, FALSE))</f>
        <v/>
      </c>
      <c r="F901" s="138"/>
      <c r="G901" s="120"/>
      <c r="H901" s="120"/>
      <c r="I901" s="120"/>
      <c r="J901" s="120"/>
      <c r="K901" s="139"/>
      <c r="L901" s="168"/>
      <c r="M901" s="139"/>
      <c r="N901" s="139"/>
      <c r="O901" s="242">
        <f t="shared" si="308"/>
        <v>0</v>
      </c>
      <c r="P901" s="139"/>
      <c r="Q901" s="242">
        <f t="shared" si="313"/>
        <v>0</v>
      </c>
      <c r="R901" s="242" t="str">
        <f t="shared" si="314"/>
        <v>-</v>
      </c>
      <c r="S901" s="140"/>
      <c r="T901" s="141"/>
      <c r="U901" s="120"/>
      <c r="V901" s="139"/>
      <c r="W901" s="166"/>
      <c r="X901" s="243">
        <f t="shared" si="315"/>
        <v>0</v>
      </c>
      <c r="Y901" s="140"/>
      <c r="Z901" s="141"/>
      <c r="AA901" s="139"/>
      <c r="AB901" s="120"/>
      <c r="AC901" s="139"/>
      <c r="AD901" s="166"/>
      <c r="AE901" s="243">
        <f t="shared" si="316"/>
        <v>0</v>
      </c>
      <c r="AF901" s="142"/>
      <c r="AG901" s="137"/>
      <c r="AH901" s="65"/>
      <c r="AI901" s="241" t="str">
        <f>IF(ISBLANK(AH901), "", VLOOKUP(AH901, Z!$A$2:$C$4127, 3, FALSE))</f>
        <v/>
      </c>
      <c r="AJ901" s="143"/>
      <c r="AK901" s="244">
        <f t="shared" si="317"/>
        <v>0</v>
      </c>
      <c r="AL901" s="232"/>
      <c r="AM901" s="242">
        <f t="shared" si="318"/>
        <v>0</v>
      </c>
      <c r="AN901" s="228">
        <f>15</f>
        <v>15</v>
      </c>
      <c r="AO901" s="228">
        <v>0.75</v>
      </c>
      <c r="AP901" s="242" t="str">
        <f t="shared" si="319"/>
        <v>-</v>
      </c>
      <c r="AQ901" s="242" t="str">
        <f t="shared" si="320"/>
        <v>-</v>
      </c>
      <c r="AR901" s="245" t="str" cm="1">
        <f t="array" ref="AR901">IF($AM$20="A",
IFERROR(INDEX($BZ$33:$CC$35, $BQ901,), "-"),
IFERROR(INDEX(($BZ$26:$CC$28,$BZ$29:$CC$31), $BQ901, , $BR901), "-"))</f>
        <v>-</v>
      </c>
      <c r="AS901" s="245"/>
      <c r="AT901" s="245"/>
      <c r="AU901" s="245"/>
      <c r="AV901" s="246" t="str" cm="1">
        <f t="array" ref="AV901">IF($AM$20="A",
IFERROR(INDEX($CE$33:$CE$35, $BQ901), "-"),
IFERROR(INDEX(($CE$26:$CE$28, $CE$29:$CE$31), $BQ901, , $BR901), "-"))</f>
        <v>-</v>
      </c>
      <c r="AW901" s="242" t="str">
        <f t="shared" si="329"/>
        <v>-</v>
      </c>
      <c r="AX901" s="242" t="str">
        <f t="shared" si="329"/>
        <v>-</v>
      </c>
      <c r="AY901" s="242" t="str">
        <f t="shared" si="329"/>
        <v>-</v>
      </c>
      <c r="AZ901" s="242" t="str">
        <f t="shared" si="329"/>
        <v>-</v>
      </c>
      <c r="BA901" s="242" t="str">
        <f t="shared" si="330"/>
        <v>-</v>
      </c>
      <c r="BB901" s="242" t="str">
        <f t="shared" si="330"/>
        <v>-</v>
      </c>
      <c r="BC901" s="242" t="str">
        <f t="shared" si="330"/>
        <v>-</v>
      </c>
      <c r="BD901" s="242" t="str">
        <f t="shared" si="330"/>
        <v>-</v>
      </c>
      <c r="BE901" s="242" t="str">
        <f t="shared" si="331"/>
        <v>-</v>
      </c>
      <c r="BF901" s="242" t="str">
        <f t="shared" si="331"/>
        <v>-</v>
      </c>
      <c r="BG901" s="242" t="str">
        <f t="shared" si="331"/>
        <v>-</v>
      </c>
      <c r="BH901" s="242" t="str">
        <f t="shared" si="331"/>
        <v>-</v>
      </c>
      <c r="BI901" s="242" t="str">
        <f t="shared" si="332"/>
        <v>-</v>
      </c>
      <c r="BJ901" s="242" t="str">
        <f t="shared" si="332"/>
        <v>-</v>
      </c>
      <c r="BK901" s="242" t="str">
        <f t="shared" si="332"/>
        <v>-</v>
      </c>
      <c r="BL901" s="242" t="str">
        <f t="shared" si="332"/>
        <v>-</v>
      </c>
      <c r="BM901" s="245" t="str" cm="1">
        <f t="array" ref="BM901">IFERROR(INDEX($CD$38:$CD$41, $BT901), "-")</f>
        <v>-</v>
      </c>
      <c r="BN901" s="242" t="str" cm="1">
        <f t="array" ref="BN901">IFERROR(INDEX($CD$38:$CD$41, $BS901), "-")</f>
        <v>-</v>
      </c>
      <c r="BO901" s="242">
        <f t="shared" si="325"/>
        <v>0</v>
      </c>
      <c r="BP901" s="242">
        <f t="shared" si="326"/>
        <v>0</v>
      </c>
      <c r="BQ901" s="247" t="str">
        <f t="shared" si="309"/>
        <v>-</v>
      </c>
      <c r="BR901" s="247" t="str">
        <f t="shared" si="310"/>
        <v>-</v>
      </c>
      <c r="BS901" s="247" t="str">
        <f t="shared" si="311"/>
        <v>-</v>
      </c>
      <c r="BT901" s="247" t="str">
        <f t="shared" si="312"/>
        <v>-</v>
      </c>
      <c r="BU901" s="247">
        <f t="shared" si="327"/>
        <v>0</v>
      </c>
      <c r="BV901" s="247" t="str">
        <f t="shared" si="328"/>
        <v>-</v>
      </c>
      <c r="BW901" s="232"/>
      <c r="CF901" s="232"/>
    </row>
    <row r="902" spans="1:84" ht="12.75" customHeight="1" x14ac:dyDescent="0.2">
      <c r="A902" s="240"/>
      <c r="B902" s="228">
        <v>879</v>
      </c>
      <c r="C902" s="137"/>
      <c r="D902" s="65"/>
      <c r="E902" s="241" t="str">
        <f>IF(ISBLANK(D902), "", VLOOKUP(D902, Z!$A$2:$C$4127, 3, FALSE))</f>
        <v/>
      </c>
      <c r="F902" s="138"/>
      <c r="G902" s="120"/>
      <c r="H902" s="120"/>
      <c r="I902" s="120"/>
      <c r="J902" s="120"/>
      <c r="K902" s="139"/>
      <c r="L902" s="168"/>
      <c r="M902" s="139"/>
      <c r="N902" s="139"/>
      <c r="O902" s="242">
        <f t="shared" si="308"/>
        <v>0</v>
      </c>
      <c r="P902" s="139"/>
      <c r="Q902" s="242">
        <f t="shared" si="313"/>
        <v>0</v>
      </c>
      <c r="R902" s="242" t="str">
        <f t="shared" si="314"/>
        <v>-</v>
      </c>
      <c r="S902" s="140"/>
      <c r="T902" s="141"/>
      <c r="U902" s="120"/>
      <c r="V902" s="139"/>
      <c r="W902" s="166"/>
      <c r="X902" s="243">
        <f t="shared" si="315"/>
        <v>0</v>
      </c>
      <c r="Y902" s="140"/>
      <c r="Z902" s="141"/>
      <c r="AA902" s="139"/>
      <c r="AB902" s="120"/>
      <c r="AC902" s="139"/>
      <c r="AD902" s="166"/>
      <c r="AE902" s="243">
        <f t="shared" si="316"/>
        <v>0</v>
      </c>
      <c r="AF902" s="142"/>
      <c r="AG902" s="137"/>
      <c r="AH902" s="65"/>
      <c r="AI902" s="241" t="str">
        <f>IF(ISBLANK(AH902), "", VLOOKUP(AH902, Z!$A$2:$C$4127, 3, FALSE))</f>
        <v/>
      </c>
      <c r="AJ902" s="143"/>
      <c r="AK902" s="244">
        <f t="shared" si="317"/>
        <v>0</v>
      </c>
      <c r="AL902" s="232"/>
      <c r="AM902" s="242">
        <f t="shared" si="318"/>
        <v>0</v>
      </c>
      <c r="AN902" s="228">
        <f>15</f>
        <v>15</v>
      </c>
      <c r="AO902" s="228">
        <v>0.75</v>
      </c>
      <c r="AP902" s="242" t="str">
        <f t="shared" si="319"/>
        <v>-</v>
      </c>
      <c r="AQ902" s="242" t="str">
        <f t="shared" si="320"/>
        <v>-</v>
      </c>
      <c r="AR902" s="245" t="str" cm="1">
        <f t="array" ref="AR902">IF($AM$20="A",
IFERROR(INDEX($BZ$33:$CC$35, $BQ902,), "-"),
IFERROR(INDEX(($BZ$26:$CC$28,$BZ$29:$CC$31), $BQ902, , $BR902), "-"))</f>
        <v>-</v>
      </c>
      <c r="AS902" s="245"/>
      <c r="AT902" s="245"/>
      <c r="AU902" s="245"/>
      <c r="AV902" s="246" t="str" cm="1">
        <f t="array" ref="AV902">IF($AM$20="A",
IFERROR(INDEX($CE$33:$CE$35, $BQ902), "-"),
IFERROR(INDEX(($CE$26:$CE$28, $CE$29:$CE$31), $BQ902, , $BR902), "-"))</f>
        <v>-</v>
      </c>
      <c r="AW902" s="242" t="str">
        <f t="shared" si="329"/>
        <v>-</v>
      </c>
      <c r="AX902" s="242" t="str">
        <f t="shared" si="329"/>
        <v>-</v>
      </c>
      <c r="AY902" s="242" t="str">
        <f t="shared" si="329"/>
        <v>-</v>
      </c>
      <c r="AZ902" s="242" t="str">
        <f t="shared" si="329"/>
        <v>-</v>
      </c>
      <c r="BA902" s="242" t="str">
        <f t="shared" si="330"/>
        <v>-</v>
      </c>
      <c r="BB902" s="242" t="str">
        <f t="shared" si="330"/>
        <v>-</v>
      </c>
      <c r="BC902" s="242" t="str">
        <f t="shared" si="330"/>
        <v>-</v>
      </c>
      <c r="BD902" s="242" t="str">
        <f t="shared" si="330"/>
        <v>-</v>
      </c>
      <c r="BE902" s="242" t="str">
        <f t="shared" si="331"/>
        <v>-</v>
      </c>
      <c r="BF902" s="242" t="str">
        <f t="shared" si="331"/>
        <v>-</v>
      </c>
      <c r="BG902" s="242" t="str">
        <f t="shared" si="331"/>
        <v>-</v>
      </c>
      <c r="BH902" s="242" t="str">
        <f t="shared" si="331"/>
        <v>-</v>
      </c>
      <c r="BI902" s="242" t="str">
        <f t="shared" si="332"/>
        <v>-</v>
      </c>
      <c r="BJ902" s="242" t="str">
        <f t="shared" si="332"/>
        <v>-</v>
      </c>
      <c r="BK902" s="242" t="str">
        <f t="shared" si="332"/>
        <v>-</v>
      </c>
      <c r="BL902" s="242" t="str">
        <f t="shared" si="332"/>
        <v>-</v>
      </c>
      <c r="BM902" s="245" t="str" cm="1">
        <f t="array" ref="BM902">IFERROR(INDEX($CD$38:$CD$41, $BT902), "-")</f>
        <v>-</v>
      </c>
      <c r="BN902" s="242" t="str" cm="1">
        <f t="array" ref="BN902">IFERROR(INDEX($CD$38:$CD$41, $BS902), "-")</f>
        <v>-</v>
      </c>
      <c r="BO902" s="242">
        <f t="shared" si="325"/>
        <v>0</v>
      </c>
      <c r="BP902" s="242">
        <f t="shared" si="326"/>
        <v>0</v>
      </c>
      <c r="BQ902" s="247" t="str">
        <f t="shared" si="309"/>
        <v>-</v>
      </c>
      <c r="BR902" s="247" t="str">
        <f t="shared" si="310"/>
        <v>-</v>
      </c>
      <c r="BS902" s="247" t="str">
        <f t="shared" si="311"/>
        <v>-</v>
      </c>
      <c r="BT902" s="247" t="str">
        <f t="shared" si="312"/>
        <v>-</v>
      </c>
      <c r="BU902" s="247">
        <f t="shared" si="327"/>
        <v>0</v>
      </c>
      <c r="BV902" s="247" t="str">
        <f t="shared" si="328"/>
        <v>-</v>
      </c>
      <c r="BW902" s="232"/>
      <c r="CF902" s="232"/>
    </row>
    <row r="903" spans="1:84" ht="12.75" customHeight="1" x14ac:dyDescent="0.2">
      <c r="A903" s="240"/>
      <c r="B903" s="228">
        <v>880</v>
      </c>
      <c r="C903" s="137"/>
      <c r="D903" s="65"/>
      <c r="E903" s="241" t="str">
        <f>IF(ISBLANK(D903), "", VLOOKUP(D903, Z!$A$2:$C$4127, 3, FALSE))</f>
        <v/>
      </c>
      <c r="F903" s="138"/>
      <c r="G903" s="120"/>
      <c r="H903" s="120"/>
      <c r="I903" s="120"/>
      <c r="J903" s="120"/>
      <c r="K903" s="139"/>
      <c r="L903" s="168"/>
      <c r="M903" s="139"/>
      <c r="N903" s="139"/>
      <c r="O903" s="242">
        <f t="shared" si="308"/>
        <v>0</v>
      </c>
      <c r="P903" s="139"/>
      <c r="Q903" s="242">
        <f t="shared" si="313"/>
        <v>0</v>
      </c>
      <c r="R903" s="242" t="str">
        <f t="shared" si="314"/>
        <v>-</v>
      </c>
      <c r="S903" s="140"/>
      <c r="T903" s="141"/>
      <c r="U903" s="120"/>
      <c r="V903" s="139"/>
      <c r="W903" s="166"/>
      <c r="X903" s="243">
        <f t="shared" si="315"/>
        <v>0</v>
      </c>
      <c r="Y903" s="140"/>
      <c r="Z903" s="141"/>
      <c r="AA903" s="139"/>
      <c r="AB903" s="120"/>
      <c r="AC903" s="139"/>
      <c r="AD903" s="166"/>
      <c r="AE903" s="243">
        <f t="shared" si="316"/>
        <v>0</v>
      </c>
      <c r="AF903" s="142"/>
      <c r="AG903" s="137"/>
      <c r="AH903" s="65"/>
      <c r="AI903" s="241" t="str">
        <f>IF(ISBLANK(AH903), "", VLOOKUP(AH903, Z!$A$2:$C$4127, 3, FALSE))</f>
        <v/>
      </c>
      <c r="AJ903" s="143"/>
      <c r="AK903" s="244">
        <f t="shared" si="317"/>
        <v>0</v>
      </c>
      <c r="AL903" s="232"/>
      <c r="AM903" s="242">
        <f t="shared" si="318"/>
        <v>0</v>
      </c>
      <c r="AN903" s="228">
        <f>15</f>
        <v>15</v>
      </c>
      <c r="AO903" s="228">
        <v>0.75</v>
      </c>
      <c r="AP903" s="242" t="str">
        <f t="shared" si="319"/>
        <v>-</v>
      </c>
      <c r="AQ903" s="242" t="str">
        <f t="shared" si="320"/>
        <v>-</v>
      </c>
      <c r="AR903" s="245" t="str" cm="1">
        <f t="array" ref="AR903">IF($AM$20="A",
IFERROR(INDEX($BZ$33:$CC$35, $BQ903,), "-"),
IFERROR(INDEX(($BZ$26:$CC$28,$BZ$29:$CC$31), $BQ903, , $BR903), "-"))</f>
        <v>-</v>
      </c>
      <c r="AS903" s="245"/>
      <c r="AT903" s="245"/>
      <c r="AU903" s="245"/>
      <c r="AV903" s="246" t="str" cm="1">
        <f t="array" ref="AV903">IF($AM$20="A",
IFERROR(INDEX($CE$33:$CE$35, $BQ903), "-"),
IFERROR(INDEX(($CE$26:$CE$28, $CE$29:$CE$31), $BQ903, , $BR903), "-"))</f>
        <v>-</v>
      </c>
      <c r="AW903" s="242" t="str">
        <f t="shared" si="329"/>
        <v>-</v>
      </c>
      <c r="AX903" s="242" t="str">
        <f t="shared" si="329"/>
        <v>-</v>
      </c>
      <c r="AY903" s="242" t="str">
        <f t="shared" si="329"/>
        <v>-</v>
      </c>
      <c r="AZ903" s="242" t="str">
        <f t="shared" si="329"/>
        <v>-</v>
      </c>
      <c r="BA903" s="242" t="str">
        <f t="shared" si="330"/>
        <v>-</v>
      </c>
      <c r="BB903" s="242" t="str">
        <f t="shared" si="330"/>
        <v>-</v>
      </c>
      <c r="BC903" s="242" t="str">
        <f t="shared" si="330"/>
        <v>-</v>
      </c>
      <c r="BD903" s="242" t="str">
        <f t="shared" si="330"/>
        <v>-</v>
      </c>
      <c r="BE903" s="242" t="str">
        <f t="shared" si="331"/>
        <v>-</v>
      </c>
      <c r="BF903" s="242" t="str">
        <f t="shared" si="331"/>
        <v>-</v>
      </c>
      <c r="BG903" s="242" t="str">
        <f t="shared" si="331"/>
        <v>-</v>
      </c>
      <c r="BH903" s="242" t="str">
        <f t="shared" si="331"/>
        <v>-</v>
      </c>
      <c r="BI903" s="242" t="str">
        <f t="shared" si="332"/>
        <v>-</v>
      </c>
      <c r="BJ903" s="242" t="str">
        <f t="shared" si="332"/>
        <v>-</v>
      </c>
      <c r="BK903" s="242" t="str">
        <f t="shared" si="332"/>
        <v>-</v>
      </c>
      <c r="BL903" s="242" t="str">
        <f t="shared" si="332"/>
        <v>-</v>
      </c>
      <c r="BM903" s="245" t="str" cm="1">
        <f t="array" ref="BM903">IFERROR(INDEX($CD$38:$CD$41, $BT903), "-")</f>
        <v>-</v>
      </c>
      <c r="BN903" s="242" t="str" cm="1">
        <f t="array" ref="BN903">IFERROR(INDEX($CD$38:$CD$41, $BS903), "-")</f>
        <v>-</v>
      </c>
      <c r="BO903" s="242">
        <f t="shared" si="325"/>
        <v>0</v>
      </c>
      <c r="BP903" s="242">
        <f t="shared" si="326"/>
        <v>0</v>
      </c>
      <c r="BQ903" s="247" t="str">
        <f t="shared" si="309"/>
        <v>-</v>
      </c>
      <c r="BR903" s="247" t="str">
        <f t="shared" si="310"/>
        <v>-</v>
      </c>
      <c r="BS903" s="247" t="str">
        <f t="shared" si="311"/>
        <v>-</v>
      </c>
      <c r="BT903" s="247" t="str">
        <f t="shared" si="312"/>
        <v>-</v>
      </c>
      <c r="BU903" s="247">
        <f t="shared" si="327"/>
        <v>0</v>
      </c>
      <c r="BV903" s="247" t="str">
        <f t="shared" si="328"/>
        <v>-</v>
      </c>
      <c r="BW903" s="232"/>
      <c r="CF903" s="232"/>
    </row>
    <row r="904" spans="1:84" ht="12.75" customHeight="1" x14ac:dyDescent="0.2">
      <c r="A904" s="240"/>
      <c r="B904" s="228">
        <v>881</v>
      </c>
      <c r="C904" s="137"/>
      <c r="D904" s="65"/>
      <c r="E904" s="241" t="str">
        <f>IF(ISBLANK(D904), "", VLOOKUP(D904, Z!$A$2:$C$4127, 3, FALSE))</f>
        <v/>
      </c>
      <c r="F904" s="138"/>
      <c r="G904" s="120"/>
      <c r="H904" s="120"/>
      <c r="I904" s="120"/>
      <c r="J904" s="120"/>
      <c r="K904" s="139"/>
      <c r="L904" s="168"/>
      <c r="M904" s="139"/>
      <c r="N904" s="139"/>
      <c r="O904" s="242">
        <f t="shared" si="308"/>
        <v>0</v>
      </c>
      <c r="P904" s="139"/>
      <c r="Q904" s="242">
        <f t="shared" si="313"/>
        <v>0</v>
      </c>
      <c r="R904" s="242" t="str">
        <f t="shared" si="314"/>
        <v>-</v>
      </c>
      <c r="S904" s="140"/>
      <c r="T904" s="141"/>
      <c r="U904" s="120"/>
      <c r="V904" s="139"/>
      <c r="W904" s="166"/>
      <c r="X904" s="243">
        <f t="shared" si="315"/>
        <v>0</v>
      </c>
      <c r="Y904" s="140"/>
      <c r="Z904" s="141"/>
      <c r="AA904" s="139"/>
      <c r="AB904" s="120"/>
      <c r="AC904" s="139"/>
      <c r="AD904" s="166"/>
      <c r="AE904" s="243">
        <f t="shared" si="316"/>
        <v>0</v>
      </c>
      <c r="AF904" s="142"/>
      <c r="AG904" s="137"/>
      <c r="AH904" s="65"/>
      <c r="AI904" s="241" t="str">
        <f>IF(ISBLANK(AH904), "", VLOOKUP(AH904, Z!$A$2:$C$4127, 3, FALSE))</f>
        <v/>
      </c>
      <c r="AJ904" s="143"/>
      <c r="AK904" s="244">
        <f t="shared" si="317"/>
        <v>0</v>
      </c>
      <c r="AL904" s="232"/>
      <c r="AM904" s="242">
        <f t="shared" si="318"/>
        <v>0</v>
      </c>
      <c r="AN904" s="228">
        <f>15</f>
        <v>15</v>
      </c>
      <c r="AO904" s="228">
        <v>0.75</v>
      </c>
      <c r="AP904" s="242" t="str">
        <f t="shared" si="319"/>
        <v>-</v>
      </c>
      <c r="AQ904" s="242" t="str">
        <f t="shared" si="320"/>
        <v>-</v>
      </c>
      <c r="AR904" s="245" t="str" cm="1">
        <f t="array" ref="AR904">IF($AM$20="A",
IFERROR(INDEX($BZ$33:$CC$35, $BQ904,), "-"),
IFERROR(INDEX(($BZ$26:$CC$28,$BZ$29:$CC$31), $BQ904, , $BR904), "-"))</f>
        <v>-</v>
      </c>
      <c r="AS904" s="245"/>
      <c r="AT904" s="245"/>
      <c r="AU904" s="245"/>
      <c r="AV904" s="246" t="str" cm="1">
        <f t="array" ref="AV904">IF($AM$20="A",
IFERROR(INDEX($CE$33:$CE$35, $BQ904), "-"),
IFERROR(INDEX(($CE$26:$CE$28, $CE$29:$CE$31), $BQ904, , $BR904), "-"))</f>
        <v>-</v>
      </c>
      <c r="AW904" s="242" t="str">
        <f t="shared" si="329"/>
        <v>-</v>
      </c>
      <c r="AX904" s="242" t="str">
        <f t="shared" si="329"/>
        <v>-</v>
      </c>
      <c r="AY904" s="242" t="str">
        <f t="shared" si="329"/>
        <v>-</v>
      </c>
      <c r="AZ904" s="242" t="str">
        <f t="shared" si="329"/>
        <v>-</v>
      </c>
      <c r="BA904" s="242" t="str">
        <f t="shared" si="330"/>
        <v>-</v>
      </c>
      <c r="BB904" s="242" t="str">
        <f t="shared" si="330"/>
        <v>-</v>
      </c>
      <c r="BC904" s="242" t="str">
        <f t="shared" si="330"/>
        <v>-</v>
      </c>
      <c r="BD904" s="242" t="str">
        <f t="shared" si="330"/>
        <v>-</v>
      </c>
      <c r="BE904" s="242" t="str">
        <f t="shared" si="331"/>
        <v>-</v>
      </c>
      <c r="BF904" s="242" t="str">
        <f t="shared" si="331"/>
        <v>-</v>
      </c>
      <c r="BG904" s="242" t="str">
        <f t="shared" si="331"/>
        <v>-</v>
      </c>
      <c r="BH904" s="242" t="str">
        <f t="shared" si="331"/>
        <v>-</v>
      </c>
      <c r="BI904" s="242" t="str">
        <f t="shared" si="332"/>
        <v>-</v>
      </c>
      <c r="BJ904" s="242" t="str">
        <f t="shared" si="332"/>
        <v>-</v>
      </c>
      <c r="BK904" s="242" t="str">
        <f t="shared" si="332"/>
        <v>-</v>
      </c>
      <c r="BL904" s="242" t="str">
        <f t="shared" si="332"/>
        <v>-</v>
      </c>
      <c r="BM904" s="245" t="str" cm="1">
        <f t="array" ref="BM904">IFERROR(INDEX($CD$38:$CD$41, $BT904), "-")</f>
        <v>-</v>
      </c>
      <c r="BN904" s="242" t="str" cm="1">
        <f t="array" ref="BN904">IFERROR(INDEX($CD$38:$CD$41, $BS904), "-")</f>
        <v>-</v>
      </c>
      <c r="BO904" s="242">
        <f t="shared" si="325"/>
        <v>0</v>
      </c>
      <c r="BP904" s="242">
        <f t="shared" si="326"/>
        <v>0</v>
      </c>
      <c r="BQ904" s="247" t="str">
        <f t="shared" si="309"/>
        <v>-</v>
      </c>
      <c r="BR904" s="247" t="str">
        <f t="shared" si="310"/>
        <v>-</v>
      </c>
      <c r="BS904" s="247" t="str">
        <f t="shared" si="311"/>
        <v>-</v>
      </c>
      <c r="BT904" s="247" t="str">
        <f t="shared" si="312"/>
        <v>-</v>
      </c>
      <c r="BU904" s="247">
        <f t="shared" si="327"/>
        <v>0</v>
      </c>
      <c r="BV904" s="247" t="str">
        <f t="shared" si="328"/>
        <v>-</v>
      </c>
      <c r="BW904" s="232"/>
      <c r="CF904" s="232"/>
    </row>
    <row r="905" spans="1:84" ht="12.75" customHeight="1" x14ac:dyDescent="0.2">
      <c r="A905" s="240"/>
      <c r="B905" s="228">
        <v>882</v>
      </c>
      <c r="C905" s="137"/>
      <c r="D905" s="65"/>
      <c r="E905" s="241" t="str">
        <f>IF(ISBLANK(D905), "", VLOOKUP(D905, Z!$A$2:$C$4127, 3, FALSE))</f>
        <v/>
      </c>
      <c r="F905" s="138"/>
      <c r="G905" s="120"/>
      <c r="H905" s="120"/>
      <c r="I905" s="120"/>
      <c r="J905" s="120"/>
      <c r="K905" s="139"/>
      <c r="L905" s="168"/>
      <c r="M905" s="139"/>
      <c r="N905" s="139"/>
      <c r="O905" s="242">
        <f t="shared" si="308"/>
        <v>0</v>
      </c>
      <c r="P905" s="139"/>
      <c r="Q905" s="242">
        <f t="shared" si="313"/>
        <v>0</v>
      </c>
      <c r="R905" s="242" t="str">
        <f t="shared" si="314"/>
        <v>-</v>
      </c>
      <c r="S905" s="140"/>
      <c r="T905" s="141"/>
      <c r="U905" s="120"/>
      <c r="V905" s="139"/>
      <c r="W905" s="166"/>
      <c r="X905" s="243">
        <f t="shared" si="315"/>
        <v>0</v>
      </c>
      <c r="Y905" s="140"/>
      <c r="Z905" s="141"/>
      <c r="AA905" s="139"/>
      <c r="AB905" s="120"/>
      <c r="AC905" s="139"/>
      <c r="AD905" s="166"/>
      <c r="AE905" s="243">
        <f t="shared" si="316"/>
        <v>0</v>
      </c>
      <c r="AF905" s="142"/>
      <c r="AG905" s="137"/>
      <c r="AH905" s="65"/>
      <c r="AI905" s="241" t="str">
        <f>IF(ISBLANK(AH905), "", VLOOKUP(AH905, Z!$A$2:$C$4127, 3, FALSE))</f>
        <v/>
      </c>
      <c r="AJ905" s="143"/>
      <c r="AK905" s="244">
        <f t="shared" si="317"/>
        <v>0</v>
      </c>
      <c r="AL905" s="232"/>
      <c r="AM905" s="242">
        <f t="shared" si="318"/>
        <v>0</v>
      </c>
      <c r="AN905" s="228">
        <f>15</f>
        <v>15</v>
      </c>
      <c r="AO905" s="228">
        <v>0.75</v>
      </c>
      <c r="AP905" s="242" t="str">
        <f t="shared" si="319"/>
        <v>-</v>
      </c>
      <c r="AQ905" s="242" t="str">
        <f t="shared" si="320"/>
        <v>-</v>
      </c>
      <c r="AR905" s="245" t="str" cm="1">
        <f t="array" ref="AR905">IF($AM$20="A",
IFERROR(INDEX($BZ$33:$CC$35, $BQ905,), "-"),
IFERROR(INDEX(($BZ$26:$CC$28,$BZ$29:$CC$31), $BQ905, , $BR905), "-"))</f>
        <v>-</v>
      </c>
      <c r="AS905" s="245"/>
      <c r="AT905" s="245"/>
      <c r="AU905" s="245"/>
      <c r="AV905" s="246" t="str" cm="1">
        <f t="array" ref="AV905">IF($AM$20="A",
IFERROR(INDEX($CE$33:$CE$35, $BQ905), "-"),
IFERROR(INDEX(($CE$26:$CE$28, $CE$29:$CE$31), $BQ905, , $BR905), "-"))</f>
        <v>-</v>
      </c>
      <c r="AW905" s="242" t="str">
        <f t="shared" si="329"/>
        <v>-</v>
      </c>
      <c r="AX905" s="242" t="str">
        <f t="shared" si="329"/>
        <v>-</v>
      </c>
      <c r="AY905" s="242" t="str">
        <f t="shared" si="329"/>
        <v>-</v>
      </c>
      <c r="AZ905" s="242" t="str">
        <f t="shared" si="329"/>
        <v>-</v>
      </c>
      <c r="BA905" s="242" t="str">
        <f t="shared" si="330"/>
        <v>-</v>
      </c>
      <c r="BB905" s="242" t="str">
        <f t="shared" si="330"/>
        <v>-</v>
      </c>
      <c r="BC905" s="242" t="str">
        <f t="shared" si="330"/>
        <v>-</v>
      </c>
      <c r="BD905" s="242" t="str">
        <f t="shared" si="330"/>
        <v>-</v>
      </c>
      <c r="BE905" s="242" t="str">
        <f t="shared" si="331"/>
        <v>-</v>
      </c>
      <c r="BF905" s="242" t="str">
        <f t="shared" si="331"/>
        <v>-</v>
      </c>
      <c r="BG905" s="242" t="str">
        <f t="shared" si="331"/>
        <v>-</v>
      </c>
      <c r="BH905" s="242" t="str">
        <f t="shared" si="331"/>
        <v>-</v>
      </c>
      <c r="BI905" s="242" t="str">
        <f t="shared" si="332"/>
        <v>-</v>
      </c>
      <c r="BJ905" s="242" t="str">
        <f t="shared" si="332"/>
        <v>-</v>
      </c>
      <c r="BK905" s="242" t="str">
        <f t="shared" si="332"/>
        <v>-</v>
      </c>
      <c r="BL905" s="242" t="str">
        <f t="shared" si="332"/>
        <v>-</v>
      </c>
      <c r="BM905" s="245" t="str" cm="1">
        <f t="array" ref="BM905">IFERROR(INDEX($CD$38:$CD$41, $BT905), "-")</f>
        <v>-</v>
      </c>
      <c r="BN905" s="242" t="str" cm="1">
        <f t="array" ref="BN905">IFERROR(INDEX($CD$38:$CD$41, $BS905), "-")</f>
        <v>-</v>
      </c>
      <c r="BO905" s="242">
        <f t="shared" si="325"/>
        <v>0</v>
      </c>
      <c r="BP905" s="242">
        <f t="shared" si="326"/>
        <v>0</v>
      </c>
      <c r="BQ905" s="247" t="str">
        <f t="shared" si="309"/>
        <v>-</v>
      </c>
      <c r="BR905" s="247" t="str">
        <f t="shared" si="310"/>
        <v>-</v>
      </c>
      <c r="BS905" s="247" t="str">
        <f t="shared" si="311"/>
        <v>-</v>
      </c>
      <c r="BT905" s="247" t="str">
        <f t="shared" si="312"/>
        <v>-</v>
      </c>
      <c r="BU905" s="247">
        <f t="shared" si="327"/>
        <v>0</v>
      </c>
      <c r="BV905" s="247" t="str">
        <f t="shared" si="328"/>
        <v>-</v>
      </c>
      <c r="BW905" s="232"/>
      <c r="CF905" s="232"/>
    </row>
    <row r="906" spans="1:84" ht="12.75" customHeight="1" x14ac:dyDescent="0.2">
      <c r="A906" s="240"/>
      <c r="B906" s="228">
        <v>883</v>
      </c>
      <c r="C906" s="137"/>
      <c r="D906" s="65"/>
      <c r="E906" s="241" t="str">
        <f>IF(ISBLANK(D906), "", VLOOKUP(D906, Z!$A$2:$C$4127, 3, FALSE))</f>
        <v/>
      </c>
      <c r="F906" s="138"/>
      <c r="G906" s="120"/>
      <c r="H906" s="120"/>
      <c r="I906" s="120"/>
      <c r="J906" s="120"/>
      <c r="K906" s="139"/>
      <c r="L906" s="168"/>
      <c r="M906" s="139"/>
      <c r="N906" s="139"/>
      <c r="O906" s="242">
        <f t="shared" si="308"/>
        <v>0</v>
      </c>
      <c r="P906" s="139"/>
      <c r="Q906" s="242">
        <f t="shared" si="313"/>
        <v>0</v>
      </c>
      <c r="R906" s="242" t="str">
        <f t="shared" si="314"/>
        <v>-</v>
      </c>
      <c r="S906" s="140"/>
      <c r="T906" s="141"/>
      <c r="U906" s="120"/>
      <c r="V906" s="139"/>
      <c r="W906" s="166"/>
      <c r="X906" s="243">
        <f t="shared" si="315"/>
        <v>0</v>
      </c>
      <c r="Y906" s="140"/>
      <c r="Z906" s="141"/>
      <c r="AA906" s="139"/>
      <c r="AB906" s="120"/>
      <c r="AC906" s="139"/>
      <c r="AD906" s="166"/>
      <c r="AE906" s="243">
        <f t="shared" si="316"/>
        <v>0</v>
      </c>
      <c r="AF906" s="142"/>
      <c r="AG906" s="137"/>
      <c r="AH906" s="65"/>
      <c r="AI906" s="241" t="str">
        <f>IF(ISBLANK(AH906), "", VLOOKUP(AH906, Z!$A$2:$C$4127, 3, FALSE))</f>
        <v/>
      </c>
      <c r="AJ906" s="143"/>
      <c r="AK906" s="244">
        <f t="shared" si="317"/>
        <v>0</v>
      </c>
      <c r="AL906" s="232"/>
      <c r="AM906" s="242">
        <f t="shared" si="318"/>
        <v>0</v>
      </c>
      <c r="AN906" s="228">
        <f>15</f>
        <v>15</v>
      </c>
      <c r="AO906" s="228">
        <v>0.75</v>
      </c>
      <c r="AP906" s="242" t="str">
        <f t="shared" si="319"/>
        <v>-</v>
      </c>
      <c r="AQ906" s="242" t="str">
        <f t="shared" si="320"/>
        <v>-</v>
      </c>
      <c r="AR906" s="245" t="str" cm="1">
        <f t="array" ref="AR906">IF($AM$20="A",
IFERROR(INDEX($BZ$33:$CC$35, $BQ906,), "-"),
IFERROR(INDEX(($BZ$26:$CC$28,$BZ$29:$CC$31), $BQ906, , $BR906), "-"))</f>
        <v>-</v>
      </c>
      <c r="AS906" s="245"/>
      <c r="AT906" s="245"/>
      <c r="AU906" s="245"/>
      <c r="AV906" s="246" t="str" cm="1">
        <f t="array" ref="AV906">IF($AM$20="A",
IFERROR(INDEX($CE$33:$CE$35, $BQ906), "-"),
IFERROR(INDEX(($CE$26:$CE$28, $CE$29:$CE$31), $BQ906, , $BR906), "-"))</f>
        <v>-</v>
      </c>
      <c r="AW906" s="242" t="str">
        <f t="shared" si="329"/>
        <v>-</v>
      </c>
      <c r="AX906" s="242" t="str">
        <f t="shared" si="329"/>
        <v>-</v>
      </c>
      <c r="AY906" s="242" t="str">
        <f t="shared" si="329"/>
        <v>-</v>
      </c>
      <c r="AZ906" s="242" t="str">
        <f t="shared" si="329"/>
        <v>-</v>
      </c>
      <c r="BA906" s="242" t="str">
        <f t="shared" si="330"/>
        <v>-</v>
      </c>
      <c r="BB906" s="242" t="str">
        <f t="shared" si="330"/>
        <v>-</v>
      </c>
      <c r="BC906" s="242" t="str">
        <f t="shared" si="330"/>
        <v>-</v>
      </c>
      <c r="BD906" s="242" t="str">
        <f t="shared" si="330"/>
        <v>-</v>
      </c>
      <c r="BE906" s="242" t="str">
        <f t="shared" si="331"/>
        <v>-</v>
      </c>
      <c r="BF906" s="242" t="str">
        <f t="shared" si="331"/>
        <v>-</v>
      </c>
      <c r="BG906" s="242" t="str">
        <f t="shared" si="331"/>
        <v>-</v>
      </c>
      <c r="BH906" s="242" t="str">
        <f t="shared" si="331"/>
        <v>-</v>
      </c>
      <c r="BI906" s="242" t="str">
        <f t="shared" si="332"/>
        <v>-</v>
      </c>
      <c r="BJ906" s="242" t="str">
        <f t="shared" si="332"/>
        <v>-</v>
      </c>
      <c r="BK906" s="242" t="str">
        <f t="shared" si="332"/>
        <v>-</v>
      </c>
      <c r="BL906" s="242" t="str">
        <f t="shared" si="332"/>
        <v>-</v>
      </c>
      <c r="BM906" s="245" t="str" cm="1">
        <f t="array" ref="BM906">IFERROR(INDEX($CD$38:$CD$41, $BT906), "-")</f>
        <v>-</v>
      </c>
      <c r="BN906" s="242" t="str" cm="1">
        <f t="array" ref="BN906">IFERROR(INDEX($CD$38:$CD$41, $BS906), "-")</f>
        <v>-</v>
      </c>
      <c r="BO906" s="242">
        <f t="shared" si="325"/>
        <v>0</v>
      </c>
      <c r="BP906" s="242">
        <f t="shared" si="326"/>
        <v>0</v>
      </c>
      <c r="BQ906" s="247" t="str">
        <f t="shared" si="309"/>
        <v>-</v>
      </c>
      <c r="BR906" s="247" t="str">
        <f t="shared" si="310"/>
        <v>-</v>
      </c>
      <c r="BS906" s="247" t="str">
        <f t="shared" si="311"/>
        <v>-</v>
      </c>
      <c r="BT906" s="247" t="str">
        <f t="shared" si="312"/>
        <v>-</v>
      </c>
      <c r="BU906" s="247">
        <f t="shared" si="327"/>
        <v>0</v>
      </c>
      <c r="BV906" s="247" t="str">
        <f t="shared" si="328"/>
        <v>-</v>
      </c>
      <c r="BW906" s="232"/>
      <c r="CF906" s="232"/>
    </row>
    <row r="907" spans="1:84" ht="12.75" customHeight="1" x14ac:dyDescent="0.2">
      <c r="A907" s="240"/>
      <c r="B907" s="228">
        <v>884</v>
      </c>
      <c r="C907" s="137"/>
      <c r="D907" s="65"/>
      <c r="E907" s="241" t="str">
        <f>IF(ISBLANK(D907), "", VLOOKUP(D907, Z!$A$2:$C$4127, 3, FALSE))</f>
        <v/>
      </c>
      <c r="F907" s="138"/>
      <c r="G907" s="120"/>
      <c r="H907" s="120"/>
      <c r="I907" s="120"/>
      <c r="J907" s="120"/>
      <c r="K907" s="139"/>
      <c r="L907" s="168"/>
      <c r="M907" s="139"/>
      <c r="N907" s="139"/>
      <c r="O907" s="242">
        <f t="shared" si="308"/>
        <v>0</v>
      </c>
      <c r="P907" s="139"/>
      <c r="Q907" s="242">
        <f t="shared" si="313"/>
        <v>0</v>
      </c>
      <c r="R907" s="242" t="str">
        <f t="shared" si="314"/>
        <v>-</v>
      </c>
      <c r="S907" s="140"/>
      <c r="T907" s="141"/>
      <c r="U907" s="120"/>
      <c r="V907" s="139"/>
      <c r="W907" s="166"/>
      <c r="X907" s="243">
        <f t="shared" si="315"/>
        <v>0</v>
      </c>
      <c r="Y907" s="140"/>
      <c r="Z907" s="141"/>
      <c r="AA907" s="139"/>
      <c r="AB907" s="120"/>
      <c r="AC907" s="139"/>
      <c r="AD907" s="166"/>
      <c r="AE907" s="243">
        <f t="shared" si="316"/>
        <v>0</v>
      </c>
      <c r="AF907" s="142"/>
      <c r="AG907" s="137"/>
      <c r="AH907" s="65"/>
      <c r="AI907" s="241" t="str">
        <f>IF(ISBLANK(AH907), "", VLOOKUP(AH907, Z!$A$2:$C$4127, 3, FALSE))</f>
        <v/>
      </c>
      <c r="AJ907" s="143"/>
      <c r="AK907" s="244">
        <f t="shared" si="317"/>
        <v>0</v>
      </c>
      <c r="AL907" s="232"/>
      <c r="AM907" s="242">
        <f t="shared" si="318"/>
        <v>0</v>
      </c>
      <c r="AN907" s="228">
        <f>15</f>
        <v>15</v>
      </c>
      <c r="AO907" s="228">
        <v>0.75</v>
      </c>
      <c r="AP907" s="242" t="str">
        <f t="shared" si="319"/>
        <v>-</v>
      </c>
      <c r="AQ907" s="242" t="str">
        <f t="shared" si="320"/>
        <v>-</v>
      </c>
      <c r="AR907" s="245" t="str" cm="1">
        <f t="array" ref="AR907">IF($AM$20="A",
IFERROR(INDEX($BZ$33:$CC$35, $BQ907,), "-"),
IFERROR(INDEX(($BZ$26:$CC$28,$BZ$29:$CC$31), $BQ907, , $BR907), "-"))</f>
        <v>-</v>
      </c>
      <c r="AS907" s="245"/>
      <c r="AT907" s="245"/>
      <c r="AU907" s="245"/>
      <c r="AV907" s="246" t="str" cm="1">
        <f t="array" ref="AV907">IF($AM$20="A",
IFERROR(INDEX($CE$33:$CE$35, $BQ907), "-"),
IFERROR(INDEX(($CE$26:$CE$28, $CE$29:$CE$31), $BQ907, , $BR907), "-"))</f>
        <v>-</v>
      </c>
      <c r="AW907" s="242" t="str">
        <f t="shared" si="329"/>
        <v>-</v>
      </c>
      <c r="AX907" s="242" t="str">
        <f t="shared" si="329"/>
        <v>-</v>
      </c>
      <c r="AY907" s="242" t="str">
        <f t="shared" si="329"/>
        <v>-</v>
      </c>
      <c r="AZ907" s="242" t="str">
        <f t="shared" si="329"/>
        <v>-</v>
      </c>
      <c r="BA907" s="242" t="str">
        <f t="shared" si="330"/>
        <v>-</v>
      </c>
      <c r="BB907" s="242" t="str">
        <f t="shared" si="330"/>
        <v>-</v>
      </c>
      <c r="BC907" s="242" t="str">
        <f t="shared" si="330"/>
        <v>-</v>
      </c>
      <c r="BD907" s="242" t="str">
        <f t="shared" si="330"/>
        <v>-</v>
      </c>
      <c r="BE907" s="242" t="str">
        <f t="shared" si="331"/>
        <v>-</v>
      </c>
      <c r="BF907" s="242" t="str">
        <f t="shared" si="331"/>
        <v>-</v>
      </c>
      <c r="BG907" s="242" t="str">
        <f t="shared" si="331"/>
        <v>-</v>
      </c>
      <c r="BH907" s="242" t="str">
        <f t="shared" si="331"/>
        <v>-</v>
      </c>
      <c r="BI907" s="242" t="str">
        <f t="shared" si="332"/>
        <v>-</v>
      </c>
      <c r="BJ907" s="242" t="str">
        <f t="shared" si="332"/>
        <v>-</v>
      </c>
      <c r="BK907" s="242" t="str">
        <f t="shared" si="332"/>
        <v>-</v>
      </c>
      <c r="BL907" s="242" t="str">
        <f t="shared" si="332"/>
        <v>-</v>
      </c>
      <c r="BM907" s="245" t="str" cm="1">
        <f t="array" ref="BM907">IFERROR(INDEX($CD$38:$CD$41, $BT907), "-")</f>
        <v>-</v>
      </c>
      <c r="BN907" s="242" t="str" cm="1">
        <f t="array" ref="BN907">IFERROR(INDEX($CD$38:$CD$41, $BS907), "-")</f>
        <v>-</v>
      </c>
      <c r="BO907" s="242">
        <f t="shared" si="325"/>
        <v>0</v>
      </c>
      <c r="BP907" s="242">
        <f t="shared" si="326"/>
        <v>0</v>
      </c>
      <c r="BQ907" s="247" t="str">
        <f t="shared" si="309"/>
        <v>-</v>
      </c>
      <c r="BR907" s="247" t="str">
        <f t="shared" si="310"/>
        <v>-</v>
      </c>
      <c r="BS907" s="247" t="str">
        <f t="shared" si="311"/>
        <v>-</v>
      </c>
      <c r="BT907" s="247" t="str">
        <f t="shared" si="312"/>
        <v>-</v>
      </c>
      <c r="BU907" s="247">
        <f t="shared" si="327"/>
        <v>0</v>
      </c>
      <c r="BV907" s="247" t="str">
        <f t="shared" si="328"/>
        <v>-</v>
      </c>
      <c r="BW907" s="232"/>
      <c r="CF907" s="232"/>
    </row>
    <row r="908" spans="1:84" ht="12.75" customHeight="1" x14ac:dyDescent="0.2">
      <c r="A908" s="240"/>
      <c r="B908" s="228">
        <v>885</v>
      </c>
      <c r="C908" s="137"/>
      <c r="D908" s="65"/>
      <c r="E908" s="241" t="str">
        <f>IF(ISBLANK(D908), "", VLOOKUP(D908, Z!$A$2:$C$4127, 3, FALSE))</f>
        <v/>
      </c>
      <c r="F908" s="138"/>
      <c r="G908" s="120"/>
      <c r="H908" s="120"/>
      <c r="I908" s="120"/>
      <c r="J908" s="120"/>
      <c r="K908" s="139"/>
      <c r="L908" s="168"/>
      <c r="M908" s="139"/>
      <c r="N908" s="139"/>
      <c r="O908" s="242">
        <f t="shared" si="308"/>
        <v>0</v>
      </c>
      <c r="P908" s="139"/>
      <c r="Q908" s="242">
        <f t="shared" si="313"/>
        <v>0</v>
      </c>
      <c r="R908" s="242" t="str">
        <f t="shared" si="314"/>
        <v>-</v>
      </c>
      <c r="S908" s="140"/>
      <c r="T908" s="141"/>
      <c r="U908" s="120"/>
      <c r="V908" s="139"/>
      <c r="W908" s="166"/>
      <c r="X908" s="243">
        <f t="shared" si="315"/>
        <v>0</v>
      </c>
      <c r="Y908" s="140"/>
      <c r="Z908" s="141"/>
      <c r="AA908" s="139"/>
      <c r="AB908" s="120"/>
      <c r="AC908" s="139"/>
      <c r="AD908" s="166"/>
      <c r="AE908" s="243">
        <f t="shared" si="316"/>
        <v>0</v>
      </c>
      <c r="AF908" s="142"/>
      <c r="AG908" s="137"/>
      <c r="AH908" s="65"/>
      <c r="AI908" s="241" t="str">
        <f>IF(ISBLANK(AH908), "", VLOOKUP(AH908, Z!$A$2:$C$4127, 3, FALSE))</f>
        <v/>
      </c>
      <c r="AJ908" s="143"/>
      <c r="AK908" s="244">
        <f t="shared" si="317"/>
        <v>0</v>
      </c>
      <c r="AL908" s="232"/>
      <c r="AM908" s="242">
        <f t="shared" si="318"/>
        <v>0</v>
      </c>
      <c r="AN908" s="228">
        <f>15</f>
        <v>15</v>
      </c>
      <c r="AO908" s="228">
        <v>0.75</v>
      </c>
      <c r="AP908" s="242" t="str">
        <f t="shared" si="319"/>
        <v>-</v>
      </c>
      <c r="AQ908" s="242" t="str">
        <f t="shared" si="320"/>
        <v>-</v>
      </c>
      <c r="AR908" s="245" t="str" cm="1">
        <f t="array" ref="AR908">IF($AM$20="A",
IFERROR(INDEX($BZ$33:$CC$35, $BQ908,), "-"),
IFERROR(INDEX(($BZ$26:$CC$28,$BZ$29:$CC$31), $BQ908, , $BR908), "-"))</f>
        <v>-</v>
      </c>
      <c r="AS908" s="245"/>
      <c r="AT908" s="245"/>
      <c r="AU908" s="245"/>
      <c r="AV908" s="246" t="str" cm="1">
        <f t="array" ref="AV908">IF($AM$20="A",
IFERROR(INDEX($CE$33:$CE$35, $BQ908), "-"),
IFERROR(INDEX(($CE$26:$CE$28, $CE$29:$CE$31), $BQ908, , $BR908), "-"))</f>
        <v>-</v>
      </c>
      <c r="AW908" s="242" t="str">
        <f t="shared" si="329"/>
        <v>-</v>
      </c>
      <c r="AX908" s="242" t="str">
        <f t="shared" si="329"/>
        <v>-</v>
      </c>
      <c r="AY908" s="242" t="str">
        <f t="shared" si="329"/>
        <v>-</v>
      </c>
      <c r="AZ908" s="242" t="str">
        <f t="shared" si="329"/>
        <v>-</v>
      </c>
      <c r="BA908" s="242" t="str">
        <f t="shared" si="330"/>
        <v>-</v>
      </c>
      <c r="BB908" s="242" t="str">
        <f t="shared" si="330"/>
        <v>-</v>
      </c>
      <c r="BC908" s="242" t="str">
        <f t="shared" si="330"/>
        <v>-</v>
      </c>
      <c r="BD908" s="242" t="str">
        <f t="shared" si="330"/>
        <v>-</v>
      </c>
      <c r="BE908" s="242" t="str">
        <f t="shared" si="331"/>
        <v>-</v>
      </c>
      <c r="BF908" s="242" t="str">
        <f t="shared" si="331"/>
        <v>-</v>
      </c>
      <c r="BG908" s="242" t="str">
        <f t="shared" si="331"/>
        <v>-</v>
      </c>
      <c r="BH908" s="242" t="str">
        <f t="shared" si="331"/>
        <v>-</v>
      </c>
      <c r="BI908" s="242" t="str">
        <f t="shared" si="332"/>
        <v>-</v>
      </c>
      <c r="BJ908" s="242" t="str">
        <f t="shared" si="332"/>
        <v>-</v>
      </c>
      <c r="BK908" s="242" t="str">
        <f t="shared" si="332"/>
        <v>-</v>
      </c>
      <c r="BL908" s="242" t="str">
        <f t="shared" si="332"/>
        <v>-</v>
      </c>
      <c r="BM908" s="245" t="str" cm="1">
        <f t="array" ref="BM908">IFERROR(INDEX($CD$38:$CD$41, $BT908), "-")</f>
        <v>-</v>
      </c>
      <c r="BN908" s="242" t="str" cm="1">
        <f t="array" ref="BN908">IFERROR(INDEX($CD$38:$CD$41, $BS908), "-")</f>
        <v>-</v>
      </c>
      <c r="BO908" s="242">
        <f t="shared" si="325"/>
        <v>0</v>
      </c>
      <c r="BP908" s="242">
        <f t="shared" si="326"/>
        <v>0</v>
      </c>
      <c r="BQ908" s="247" t="str">
        <f t="shared" si="309"/>
        <v>-</v>
      </c>
      <c r="BR908" s="247" t="str">
        <f t="shared" si="310"/>
        <v>-</v>
      </c>
      <c r="BS908" s="247" t="str">
        <f t="shared" si="311"/>
        <v>-</v>
      </c>
      <c r="BT908" s="247" t="str">
        <f t="shared" si="312"/>
        <v>-</v>
      </c>
      <c r="BU908" s="247">
        <f t="shared" si="327"/>
        <v>0</v>
      </c>
      <c r="BV908" s="247" t="str">
        <f t="shared" si="328"/>
        <v>-</v>
      </c>
      <c r="BW908" s="232"/>
      <c r="CF908" s="232"/>
    </row>
    <row r="909" spans="1:84" ht="12.75" customHeight="1" x14ac:dyDescent="0.2">
      <c r="A909" s="240"/>
      <c r="B909" s="228">
        <v>886</v>
      </c>
      <c r="C909" s="137"/>
      <c r="D909" s="65"/>
      <c r="E909" s="241" t="str">
        <f>IF(ISBLANK(D909), "", VLOOKUP(D909, Z!$A$2:$C$4127, 3, FALSE))</f>
        <v/>
      </c>
      <c r="F909" s="138"/>
      <c r="G909" s="120"/>
      <c r="H909" s="120"/>
      <c r="I909" s="120"/>
      <c r="J909" s="120"/>
      <c r="K909" s="139"/>
      <c r="L909" s="168"/>
      <c r="M909" s="139"/>
      <c r="N909" s="139"/>
      <c r="O909" s="242">
        <f t="shared" si="308"/>
        <v>0</v>
      </c>
      <c r="P909" s="139"/>
      <c r="Q909" s="242">
        <f t="shared" si="313"/>
        <v>0</v>
      </c>
      <c r="R909" s="242" t="str">
        <f t="shared" si="314"/>
        <v>-</v>
      </c>
      <c r="S909" s="140"/>
      <c r="T909" s="141"/>
      <c r="U909" s="120"/>
      <c r="V909" s="139"/>
      <c r="W909" s="166"/>
      <c r="X909" s="243">
        <f t="shared" si="315"/>
        <v>0</v>
      </c>
      <c r="Y909" s="140"/>
      <c r="Z909" s="141"/>
      <c r="AA909" s="139"/>
      <c r="AB909" s="120"/>
      <c r="AC909" s="139"/>
      <c r="AD909" s="166"/>
      <c r="AE909" s="243">
        <f t="shared" si="316"/>
        <v>0</v>
      </c>
      <c r="AF909" s="142"/>
      <c r="AG909" s="137"/>
      <c r="AH909" s="65"/>
      <c r="AI909" s="241" t="str">
        <f>IF(ISBLANK(AH909), "", VLOOKUP(AH909, Z!$A$2:$C$4127, 3, FALSE))</f>
        <v/>
      </c>
      <c r="AJ909" s="143"/>
      <c r="AK909" s="244">
        <f t="shared" si="317"/>
        <v>0</v>
      </c>
      <c r="AL909" s="232"/>
      <c r="AM909" s="242">
        <f t="shared" si="318"/>
        <v>0</v>
      </c>
      <c r="AN909" s="228">
        <f>15</f>
        <v>15</v>
      </c>
      <c r="AO909" s="228">
        <v>0.75</v>
      </c>
      <c r="AP909" s="242" t="str">
        <f t="shared" si="319"/>
        <v>-</v>
      </c>
      <c r="AQ909" s="242" t="str">
        <f t="shared" si="320"/>
        <v>-</v>
      </c>
      <c r="AR909" s="245" t="str" cm="1">
        <f t="array" ref="AR909">IF($AM$20="A",
IFERROR(INDEX($BZ$33:$CC$35, $BQ909,), "-"),
IFERROR(INDEX(($BZ$26:$CC$28,$BZ$29:$CC$31), $BQ909, , $BR909), "-"))</f>
        <v>-</v>
      </c>
      <c r="AS909" s="245"/>
      <c r="AT909" s="245"/>
      <c r="AU909" s="245"/>
      <c r="AV909" s="246" t="str" cm="1">
        <f t="array" ref="AV909">IF($AM$20="A",
IFERROR(INDEX($CE$33:$CE$35, $BQ909), "-"),
IFERROR(INDEX(($CE$26:$CE$28, $CE$29:$CE$31), $BQ909, , $BR909), "-"))</f>
        <v>-</v>
      </c>
      <c r="AW909" s="242" t="str">
        <f t="shared" si="329"/>
        <v>-</v>
      </c>
      <c r="AX909" s="242" t="str">
        <f t="shared" si="329"/>
        <v>-</v>
      </c>
      <c r="AY909" s="242" t="str">
        <f t="shared" si="329"/>
        <v>-</v>
      </c>
      <c r="AZ909" s="242" t="str">
        <f t="shared" si="329"/>
        <v>-</v>
      </c>
      <c r="BA909" s="242" t="str">
        <f t="shared" si="330"/>
        <v>-</v>
      </c>
      <c r="BB909" s="242" t="str">
        <f t="shared" si="330"/>
        <v>-</v>
      </c>
      <c r="BC909" s="242" t="str">
        <f t="shared" si="330"/>
        <v>-</v>
      </c>
      <c r="BD909" s="242" t="str">
        <f t="shared" si="330"/>
        <v>-</v>
      </c>
      <c r="BE909" s="242" t="str">
        <f t="shared" si="331"/>
        <v>-</v>
      </c>
      <c r="BF909" s="242" t="str">
        <f t="shared" si="331"/>
        <v>-</v>
      </c>
      <c r="BG909" s="242" t="str">
        <f t="shared" si="331"/>
        <v>-</v>
      </c>
      <c r="BH909" s="242" t="str">
        <f t="shared" si="331"/>
        <v>-</v>
      </c>
      <c r="BI909" s="242" t="str">
        <f t="shared" si="332"/>
        <v>-</v>
      </c>
      <c r="BJ909" s="242" t="str">
        <f t="shared" si="332"/>
        <v>-</v>
      </c>
      <c r="BK909" s="242" t="str">
        <f t="shared" si="332"/>
        <v>-</v>
      </c>
      <c r="BL909" s="242" t="str">
        <f t="shared" si="332"/>
        <v>-</v>
      </c>
      <c r="BM909" s="245" t="str" cm="1">
        <f t="array" ref="BM909">IFERROR(INDEX($CD$38:$CD$41, $BT909), "-")</f>
        <v>-</v>
      </c>
      <c r="BN909" s="242" t="str" cm="1">
        <f t="array" ref="BN909">IFERROR(INDEX($CD$38:$CD$41, $BS909), "-")</f>
        <v>-</v>
      </c>
      <c r="BO909" s="242">
        <f t="shared" si="325"/>
        <v>0</v>
      </c>
      <c r="BP909" s="242">
        <f t="shared" si="326"/>
        <v>0</v>
      </c>
      <c r="BQ909" s="247" t="str">
        <f t="shared" si="309"/>
        <v>-</v>
      </c>
      <c r="BR909" s="247" t="str">
        <f t="shared" si="310"/>
        <v>-</v>
      </c>
      <c r="BS909" s="247" t="str">
        <f t="shared" si="311"/>
        <v>-</v>
      </c>
      <c r="BT909" s="247" t="str">
        <f t="shared" si="312"/>
        <v>-</v>
      </c>
      <c r="BU909" s="247">
        <f t="shared" si="327"/>
        <v>0</v>
      </c>
      <c r="BV909" s="247" t="str">
        <f t="shared" si="328"/>
        <v>-</v>
      </c>
      <c r="BW909" s="232"/>
      <c r="CF909" s="232"/>
    </row>
    <row r="910" spans="1:84" ht="12.75" customHeight="1" x14ac:dyDescent="0.2">
      <c r="A910" s="240"/>
      <c r="B910" s="228">
        <v>887</v>
      </c>
      <c r="C910" s="137"/>
      <c r="D910" s="65"/>
      <c r="E910" s="241" t="str">
        <f>IF(ISBLANK(D910), "", VLOOKUP(D910, Z!$A$2:$C$4127, 3, FALSE))</f>
        <v/>
      </c>
      <c r="F910" s="138"/>
      <c r="G910" s="120"/>
      <c r="H910" s="120"/>
      <c r="I910" s="120"/>
      <c r="J910" s="120"/>
      <c r="K910" s="139"/>
      <c r="L910" s="168"/>
      <c r="M910" s="139"/>
      <c r="N910" s="139"/>
      <c r="O910" s="242">
        <f t="shared" si="308"/>
        <v>0</v>
      </c>
      <c r="P910" s="139"/>
      <c r="Q910" s="242">
        <f t="shared" si="313"/>
        <v>0</v>
      </c>
      <c r="R910" s="242" t="str">
        <f t="shared" si="314"/>
        <v>-</v>
      </c>
      <c r="S910" s="140"/>
      <c r="T910" s="141"/>
      <c r="U910" s="120"/>
      <c r="V910" s="139"/>
      <c r="W910" s="166"/>
      <c r="X910" s="243">
        <f t="shared" si="315"/>
        <v>0</v>
      </c>
      <c r="Y910" s="140"/>
      <c r="Z910" s="141"/>
      <c r="AA910" s="139"/>
      <c r="AB910" s="120"/>
      <c r="AC910" s="139"/>
      <c r="AD910" s="166"/>
      <c r="AE910" s="243">
        <f t="shared" si="316"/>
        <v>0</v>
      </c>
      <c r="AF910" s="142"/>
      <c r="AG910" s="137"/>
      <c r="AH910" s="65"/>
      <c r="AI910" s="241" t="str">
        <f>IF(ISBLANK(AH910), "", VLOOKUP(AH910, Z!$A$2:$C$4127, 3, FALSE))</f>
        <v/>
      </c>
      <c r="AJ910" s="143"/>
      <c r="AK910" s="244">
        <f t="shared" si="317"/>
        <v>0</v>
      </c>
      <c r="AL910" s="232"/>
      <c r="AM910" s="242">
        <f t="shared" si="318"/>
        <v>0</v>
      </c>
      <c r="AN910" s="228">
        <f>15</f>
        <v>15</v>
      </c>
      <c r="AO910" s="228">
        <v>0.75</v>
      </c>
      <c r="AP910" s="242" t="str">
        <f t="shared" si="319"/>
        <v>-</v>
      </c>
      <c r="AQ910" s="242" t="str">
        <f t="shared" si="320"/>
        <v>-</v>
      </c>
      <c r="AR910" s="245" t="str" cm="1">
        <f t="array" ref="AR910">IF($AM$20="A",
IFERROR(INDEX($BZ$33:$CC$35, $BQ910,), "-"),
IFERROR(INDEX(($BZ$26:$CC$28,$BZ$29:$CC$31), $BQ910, , $BR910), "-"))</f>
        <v>-</v>
      </c>
      <c r="AS910" s="245"/>
      <c r="AT910" s="245"/>
      <c r="AU910" s="245"/>
      <c r="AV910" s="246" t="str" cm="1">
        <f t="array" ref="AV910">IF($AM$20="A",
IFERROR(INDEX($CE$33:$CE$35, $BQ910), "-"),
IFERROR(INDEX(($CE$26:$CE$28, $CE$29:$CE$31), $BQ910, , $BR910), "-"))</f>
        <v>-</v>
      </c>
      <c r="AW910" s="242" t="str">
        <f t="shared" si="329"/>
        <v>-</v>
      </c>
      <c r="AX910" s="242" t="str">
        <f t="shared" si="329"/>
        <v>-</v>
      </c>
      <c r="AY910" s="242" t="str">
        <f t="shared" si="329"/>
        <v>-</v>
      </c>
      <c r="AZ910" s="242" t="str">
        <f t="shared" si="329"/>
        <v>-</v>
      </c>
      <c r="BA910" s="242" t="str">
        <f t="shared" si="330"/>
        <v>-</v>
      </c>
      <c r="BB910" s="242" t="str">
        <f t="shared" si="330"/>
        <v>-</v>
      </c>
      <c r="BC910" s="242" t="str">
        <f t="shared" si="330"/>
        <v>-</v>
      </c>
      <c r="BD910" s="242" t="str">
        <f t="shared" si="330"/>
        <v>-</v>
      </c>
      <c r="BE910" s="242" t="str">
        <f t="shared" si="331"/>
        <v>-</v>
      </c>
      <c r="BF910" s="242" t="str">
        <f t="shared" si="331"/>
        <v>-</v>
      </c>
      <c r="BG910" s="242" t="str">
        <f t="shared" si="331"/>
        <v>-</v>
      </c>
      <c r="BH910" s="242" t="str">
        <f t="shared" si="331"/>
        <v>-</v>
      </c>
      <c r="BI910" s="242" t="str">
        <f t="shared" si="332"/>
        <v>-</v>
      </c>
      <c r="BJ910" s="242" t="str">
        <f t="shared" si="332"/>
        <v>-</v>
      </c>
      <c r="BK910" s="242" t="str">
        <f t="shared" si="332"/>
        <v>-</v>
      </c>
      <c r="BL910" s="242" t="str">
        <f t="shared" si="332"/>
        <v>-</v>
      </c>
      <c r="BM910" s="245" t="str" cm="1">
        <f t="array" ref="BM910">IFERROR(INDEX($CD$38:$CD$41, $BT910), "-")</f>
        <v>-</v>
      </c>
      <c r="BN910" s="242" t="str" cm="1">
        <f t="array" ref="BN910">IFERROR(INDEX($CD$38:$CD$41, $BS910), "-")</f>
        <v>-</v>
      </c>
      <c r="BO910" s="242">
        <f t="shared" si="325"/>
        <v>0</v>
      </c>
      <c r="BP910" s="242">
        <f t="shared" si="326"/>
        <v>0</v>
      </c>
      <c r="BQ910" s="247" t="str">
        <f t="shared" si="309"/>
        <v>-</v>
      </c>
      <c r="BR910" s="247" t="str">
        <f t="shared" si="310"/>
        <v>-</v>
      </c>
      <c r="BS910" s="247" t="str">
        <f t="shared" si="311"/>
        <v>-</v>
      </c>
      <c r="BT910" s="247" t="str">
        <f t="shared" si="312"/>
        <v>-</v>
      </c>
      <c r="BU910" s="247">
        <f t="shared" si="327"/>
        <v>0</v>
      </c>
      <c r="BV910" s="247" t="str">
        <f t="shared" si="328"/>
        <v>-</v>
      </c>
      <c r="BW910" s="232"/>
      <c r="CF910" s="232"/>
    </row>
    <row r="911" spans="1:84" ht="12.75" customHeight="1" x14ac:dyDescent="0.2">
      <c r="A911" s="240"/>
      <c r="B911" s="228">
        <v>888</v>
      </c>
      <c r="C911" s="137"/>
      <c r="D911" s="65"/>
      <c r="E911" s="241" t="str">
        <f>IF(ISBLANK(D911), "", VLOOKUP(D911, Z!$A$2:$C$4127, 3, FALSE))</f>
        <v/>
      </c>
      <c r="F911" s="138"/>
      <c r="G911" s="120"/>
      <c r="H911" s="120"/>
      <c r="I911" s="120"/>
      <c r="J911" s="120"/>
      <c r="K911" s="139"/>
      <c r="L911" s="168"/>
      <c r="M911" s="139"/>
      <c r="N911" s="139"/>
      <c r="O911" s="242">
        <f t="shared" si="308"/>
        <v>0</v>
      </c>
      <c r="P911" s="139"/>
      <c r="Q911" s="242">
        <f t="shared" si="313"/>
        <v>0</v>
      </c>
      <c r="R911" s="242" t="str">
        <f t="shared" si="314"/>
        <v>-</v>
      </c>
      <c r="S911" s="140"/>
      <c r="T911" s="141"/>
      <c r="U911" s="120"/>
      <c r="V911" s="139"/>
      <c r="W911" s="166"/>
      <c r="X911" s="243">
        <f t="shared" si="315"/>
        <v>0</v>
      </c>
      <c r="Y911" s="140"/>
      <c r="Z911" s="141"/>
      <c r="AA911" s="139"/>
      <c r="AB911" s="120"/>
      <c r="AC911" s="139"/>
      <c r="AD911" s="166"/>
      <c r="AE911" s="243">
        <f t="shared" si="316"/>
        <v>0</v>
      </c>
      <c r="AF911" s="142"/>
      <c r="AG911" s="137"/>
      <c r="AH911" s="65"/>
      <c r="AI911" s="241" t="str">
        <f>IF(ISBLANK(AH911), "", VLOOKUP(AH911, Z!$A$2:$C$4127, 3, FALSE))</f>
        <v/>
      </c>
      <c r="AJ911" s="143"/>
      <c r="AK911" s="244">
        <f t="shared" si="317"/>
        <v>0</v>
      </c>
      <c r="AL911" s="232"/>
      <c r="AM911" s="242">
        <f t="shared" si="318"/>
        <v>0</v>
      </c>
      <c r="AN911" s="228">
        <f>15</f>
        <v>15</v>
      </c>
      <c r="AO911" s="228">
        <v>0.75</v>
      </c>
      <c r="AP911" s="242" t="str">
        <f t="shared" si="319"/>
        <v>-</v>
      </c>
      <c r="AQ911" s="242" t="str">
        <f t="shared" si="320"/>
        <v>-</v>
      </c>
      <c r="AR911" s="245" t="str" cm="1">
        <f t="array" ref="AR911">IF($AM$20="A",
IFERROR(INDEX($BZ$33:$CC$35, $BQ911,), "-"),
IFERROR(INDEX(($BZ$26:$CC$28,$BZ$29:$CC$31), $BQ911, , $BR911), "-"))</f>
        <v>-</v>
      </c>
      <c r="AS911" s="245"/>
      <c r="AT911" s="245"/>
      <c r="AU911" s="245"/>
      <c r="AV911" s="246" t="str" cm="1">
        <f t="array" ref="AV911">IF($AM$20="A",
IFERROR(INDEX($CE$33:$CE$35, $BQ911), "-"),
IFERROR(INDEX(($CE$26:$CE$28, $CE$29:$CE$31), $BQ911, , $BR911), "-"))</f>
        <v>-</v>
      </c>
      <c r="AW911" s="242" t="str">
        <f t="shared" si="329"/>
        <v>-</v>
      </c>
      <c r="AX911" s="242" t="str">
        <f t="shared" si="329"/>
        <v>-</v>
      </c>
      <c r="AY911" s="242" t="str">
        <f t="shared" si="329"/>
        <v>-</v>
      </c>
      <c r="AZ911" s="242" t="str">
        <f t="shared" si="329"/>
        <v>-</v>
      </c>
      <c r="BA911" s="242" t="str">
        <f t="shared" si="330"/>
        <v>-</v>
      </c>
      <c r="BB911" s="242" t="str">
        <f t="shared" si="330"/>
        <v>-</v>
      </c>
      <c r="BC911" s="242" t="str">
        <f t="shared" si="330"/>
        <v>-</v>
      </c>
      <c r="BD911" s="242" t="str">
        <f t="shared" si="330"/>
        <v>-</v>
      </c>
      <c r="BE911" s="242" t="str">
        <f t="shared" si="331"/>
        <v>-</v>
      </c>
      <c r="BF911" s="242" t="str">
        <f t="shared" si="331"/>
        <v>-</v>
      </c>
      <c r="BG911" s="242" t="str">
        <f t="shared" si="331"/>
        <v>-</v>
      </c>
      <c r="BH911" s="242" t="str">
        <f t="shared" si="331"/>
        <v>-</v>
      </c>
      <c r="BI911" s="242" t="str">
        <f t="shared" si="332"/>
        <v>-</v>
      </c>
      <c r="BJ911" s="242" t="str">
        <f t="shared" si="332"/>
        <v>-</v>
      </c>
      <c r="BK911" s="242" t="str">
        <f t="shared" si="332"/>
        <v>-</v>
      </c>
      <c r="BL911" s="242" t="str">
        <f t="shared" si="332"/>
        <v>-</v>
      </c>
      <c r="BM911" s="245" t="str" cm="1">
        <f t="array" ref="BM911">IFERROR(INDEX($CD$38:$CD$41, $BT911), "-")</f>
        <v>-</v>
      </c>
      <c r="BN911" s="242" t="str" cm="1">
        <f t="array" ref="BN911">IFERROR(INDEX($CD$38:$CD$41, $BS911), "-")</f>
        <v>-</v>
      </c>
      <c r="BO911" s="242">
        <f t="shared" si="325"/>
        <v>0</v>
      </c>
      <c r="BP911" s="242">
        <f t="shared" si="326"/>
        <v>0</v>
      </c>
      <c r="BQ911" s="247" t="str">
        <f t="shared" si="309"/>
        <v>-</v>
      </c>
      <c r="BR911" s="247" t="str">
        <f t="shared" si="310"/>
        <v>-</v>
      </c>
      <c r="BS911" s="247" t="str">
        <f t="shared" si="311"/>
        <v>-</v>
      </c>
      <c r="BT911" s="247" t="str">
        <f t="shared" si="312"/>
        <v>-</v>
      </c>
      <c r="BU911" s="247">
        <f t="shared" si="327"/>
        <v>0</v>
      </c>
      <c r="BV911" s="247" t="str">
        <f t="shared" si="328"/>
        <v>-</v>
      </c>
      <c r="BW911" s="232"/>
      <c r="CF911" s="232"/>
    </row>
    <row r="912" spans="1:84" ht="12.75" customHeight="1" x14ac:dyDescent="0.2">
      <c r="A912" s="240"/>
      <c r="B912" s="228">
        <v>889</v>
      </c>
      <c r="C912" s="137"/>
      <c r="D912" s="65"/>
      <c r="E912" s="241" t="str">
        <f>IF(ISBLANK(D912), "", VLOOKUP(D912, Z!$A$2:$C$4127, 3, FALSE))</f>
        <v/>
      </c>
      <c r="F912" s="138"/>
      <c r="G912" s="120"/>
      <c r="H912" s="120"/>
      <c r="I912" s="120"/>
      <c r="J912" s="120"/>
      <c r="K912" s="139"/>
      <c r="L912" s="168"/>
      <c r="M912" s="139"/>
      <c r="N912" s="139"/>
      <c r="O912" s="242">
        <f t="shared" si="308"/>
        <v>0</v>
      </c>
      <c r="P912" s="139"/>
      <c r="Q912" s="242">
        <f t="shared" si="313"/>
        <v>0</v>
      </c>
      <c r="R912" s="242" t="str">
        <f t="shared" si="314"/>
        <v>-</v>
      </c>
      <c r="S912" s="140"/>
      <c r="T912" s="141"/>
      <c r="U912" s="120"/>
      <c r="V912" s="139"/>
      <c r="W912" s="166"/>
      <c r="X912" s="243">
        <f t="shared" si="315"/>
        <v>0</v>
      </c>
      <c r="Y912" s="140"/>
      <c r="Z912" s="141"/>
      <c r="AA912" s="139"/>
      <c r="AB912" s="120"/>
      <c r="AC912" s="139"/>
      <c r="AD912" s="166"/>
      <c r="AE912" s="243">
        <f t="shared" si="316"/>
        <v>0</v>
      </c>
      <c r="AF912" s="142"/>
      <c r="AG912" s="137"/>
      <c r="AH912" s="65"/>
      <c r="AI912" s="241" t="str">
        <f>IF(ISBLANK(AH912), "", VLOOKUP(AH912, Z!$A$2:$C$4127, 3, FALSE))</f>
        <v/>
      </c>
      <c r="AJ912" s="143"/>
      <c r="AK912" s="244">
        <f t="shared" si="317"/>
        <v>0</v>
      </c>
      <c r="AL912" s="232"/>
      <c r="AM912" s="242">
        <f t="shared" si="318"/>
        <v>0</v>
      </c>
      <c r="AN912" s="228">
        <f>15</f>
        <v>15</v>
      </c>
      <c r="AO912" s="228">
        <v>0.75</v>
      </c>
      <c r="AP912" s="242" t="str">
        <f t="shared" si="319"/>
        <v>-</v>
      </c>
      <c r="AQ912" s="242" t="str">
        <f t="shared" si="320"/>
        <v>-</v>
      </c>
      <c r="AR912" s="245" t="str" cm="1">
        <f t="array" ref="AR912">IF($AM$20="A",
IFERROR(INDEX($BZ$33:$CC$35, $BQ912,), "-"),
IFERROR(INDEX(($BZ$26:$CC$28,$BZ$29:$CC$31), $BQ912, , $BR912), "-"))</f>
        <v>-</v>
      </c>
      <c r="AS912" s="245"/>
      <c r="AT912" s="245"/>
      <c r="AU912" s="245"/>
      <c r="AV912" s="246" t="str" cm="1">
        <f t="array" ref="AV912">IF($AM$20="A",
IFERROR(INDEX($CE$33:$CE$35, $BQ912), "-"),
IFERROR(INDEX(($CE$26:$CE$28, $CE$29:$CE$31), $BQ912, , $BR912), "-"))</f>
        <v>-</v>
      </c>
      <c r="AW912" s="242" t="str">
        <f t="shared" si="329"/>
        <v>-</v>
      </c>
      <c r="AX912" s="242" t="str">
        <f t="shared" si="329"/>
        <v>-</v>
      </c>
      <c r="AY912" s="242" t="str">
        <f t="shared" si="329"/>
        <v>-</v>
      </c>
      <c r="AZ912" s="242" t="str">
        <f t="shared" si="329"/>
        <v>-</v>
      </c>
      <c r="BA912" s="242" t="str">
        <f t="shared" si="330"/>
        <v>-</v>
      </c>
      <c r="BB912" s="242" t="str">
        <f t="shared" si="330"/>
        <v>-</v>
      </c>
      <c r="BC912" s="242" t="str">
        <f t="shared" si="330"/>
        <v>-</v>
      </c>
      <c r="BD912" s="242" t="str">
        <f t="shared" si="330"/>
        <v>-</v>
      </c>
      <c r="BE912" s="242" t="str">
        <f t="shared" si="331"/>
        <v>-</v>
      </c>
      <c r="BF912" s="242" t="str">
        <f t="shared" si="331"/>
        <v>-</v>
      </c>
      <c r="BG912" s="242" t="str">
        <f t="shared" si="331"/>
        <v>-</v>
      </c>
      <c r="BH912" s="242" t="str">
        <f t="shared" si="331"/>
        <v>-</v>
      </c>
      <c r="BI912" s="242" t="str">
        <f t="shared" si="332"/>
        <v>-</v>
      </c>
      <c r="BJ912" s="242" t="str">
        <f t="shared" si="332"/>
        <v>-</v>
      </c>
      <c r="BK912" s="242" t="str">
        <f t="shared" si="332"/>
        <v>-</v>
      </c>
      <c r="BL912" s="242" t="str">
        <f t="shared" si="332"/>
        <v>-</v>
      </c>
      <c r="BM912" s="245" t="str" cm="1">
        <f t="array" ref="BM912">IFERROR(INDEX($CD$38:$CD$41, $BT912), "-")</f>
        <v>-</v>
      </c>
      <c r="BN912" s="242" t="str" cm="1">
        <f t="array" ref="BN912">IFERROR(INDEX($CD$38:$CD$41, $BS912), "-")</f>
        <v>-</v>
      </c>
      <c r="BO912" s="242">
        <f t="shared" si="325"/>
        <v>0</v>
      </c>
      <c r="BP912" s="242">
        <f t="shared" si="326"/>
        <v>0</v>
      </c>
      <c r="BQ912" s="247" t="str">
        <f t="shared" si="309"/>
        <v>-</v>
      </c>
      <c r="BR912" s="247" t="str">
        <f t="shared" si="310"/>
        <v>-</v>
      </c>
      <c r="BS912" s="247" t="str">
        <f t="shared" si="311"/>
        <v>-</v>
      </c>
      <c r="BT912" s="247" t="str">
        <f t="shared" si="312"/>
        <v>-</v>
      </c>
      <c r="BU912" s="247">
        <f t="shared" si="327"/>
        <v>0</v>
      </c>
      <c r="BV912" s="247" t="str">
        <f t="shared" si="328"/>
        <v>-</v>
      </c>
      <c r="BW912" s="232"/>
      <c r="CF912" s="232"/>
    </row>
    <row r="913" spans="1:84" ht="12.75" customHeight="1" x14ac:dyDescent="0.2">
      <c r="A913" s="240"/>
      <c r="B913" s="228">
        <v>890</v>
      </c>
      <c r="C913" s="137"/>
      <c r="D913" s="65"/>
      <c r="E913" s="241" t="str">
        <f>IF(ISBLANK(D913), "", VLOOKUP(D913, Z!$A$2:$C$4127, 3, FALSE))</f>
        <v/>
      </c>
      <c r="F913" s="138"/>
      <c r="G913" s="120"/>
      <c r="H913" s="120"/>
      <c r="I913" s="120"/>
      <c r="J913" s="120"/>
      <c r="K913" s="139"/>
      <c r="L913" s="168"/>
      <c r="M913" s="139"/>
      <c r="N913" s="139"/>
      <c r="O913" s="242">
        <f t="shared" si="308"/>
        <v>0</v>
      </c>
      <c r="P913" s="139"/>
      <c r="Q913" s="242">
        <f t="shared" si="313"/>
        <v>0</v>
      </c>
      <c r="R913" s="242" t="str">
        <f t="shared" si="314"/>
        <v>-</v>
      </c>
      <c r="S913" s="140"/>
      <c r="T913" s="141"/>
      <c r="U913" s="120"/>
      <c r="V913" s="139"/>
      <c r="W913" s="166"/>
      <c r="X913" s="243">
        <f t="shared" si="315"/>
        <v>0</v>
      </c>
      <c r="Y913" s="140"/>
      <c r="Z913" s="141"/>
      <c r="AA913" s="139"/>
      <c r="AB913" s="120"/>
      <c r="AC913" s="139"/>
      <c r="AD913" s="166"/>
      <c r="AE913" s="243">
        <f t="shared" si="316"/>
        <v>0</v>
      </c>
      <c r="AF913" s="142"/>
      <c r="AG913" s="137"/>
      <c r="AH913" s="65"/>
      <c r="AI913" s="241" t="str">
        <f>IF(ISBLANK(AH913), "", VLOOKUP(AH913, Z!$A$2:$C$4127, 3, FALSE))</f>
        <v/>
      </c>
      <c r="AJ913" s="143"/>
      <c r="AK913" s="244">
        <f t="shared" si="317"/>
        <v>0</v>
      </c>
      <c r="AL913" s="232"/>
      <c r="AM913" s="242">
        <f t="shared" si="318"/>
        <v>0</v>
      </c>
      <c r="AN913" s="228">
        <f>15</f>
        <v>15</v>
      </c>
      <c r="AO913" s="228">
        <v>0.75</v>
      </c>
      <c r="AP913" s="242" t="str">
        <f t="shared" si="319"/>
        <v>-</v>
      </c>
      <c r="AQ913" s="242" t="str">
        <f t="shared" si="320"/>
        <v>-</v>
      </c>
      <c r="AR913" s="245" t="str" cm="1">
        <f t="array" ref="AR913">IF($AM$20="A",
IFERROR(INDEX($BZ$33:$CC$35, $BQ913,), "-"),
IFERROR(INDEX(($BZ$26:$CC$28,$BZ$29:$CC$31), $BQ913, , $BR913), "-"))</f>
        <v>-</v>
      </c>
      <c r="AS913" s="245"/>
      <c r="AT913" s="245"/>
      <c r="AU913" s="245"/>
      <c r="AV913" s="246" t="str" cm="1">
        <f t="array" ref="AV913">IF($AM$20="A",
IFERROR(INDEX($CE$33:$CE$35, $BQ913), "-"),
IFERROR(INDEX(($CE$26:$CE$28, $CE$29:$CE$31), $BQ913, , $BR913), "-"))</f>
        <v>-</v>
      </c>
      <c r="AW913" s="242" t="str">
        <f t="shared" si="329"/>
        <v>-</v>
      </c>
      <c r="AX913" s="242" t="str">
        <f t="shared" si="329"/>
        <v>-</v>
      </c>
      <c r="AY913" s="242" t="str">
        <f t="shared" si="329"/>
        <v>-</v>
      </c>
      <c r="AZ913" s="242" t="str">
        <f t="shared" si="329"/>
        <v>-</v>
      </c>
      <c r="BA913" s="242" t="str">
        <f t="shared" si="330"/>
        <v>-</v>
      </c>
      <c r="BB913" s="242" t="str">
        <f t="shared" si="330"/>
        <v>-</v>
      </c>
      <c r="BC913" s="242" t="str">
        <f t="shared" si="330"/>
        <v>-</v>
      </c>
      <c r="BD913" s="242" t="str">
        <f t="shared" si="330"/>
        <v>-</v>
      </c>
      <c r="BE913" s="242" t="str">
        <f t="shared" si="331"/>
        <v>-</v>
      </c>
      <c r="BF913" s="242" t="str">
        <f t="shared" si="331"/>
        <v>-</v>
      </c>
      <c r="BG913" s="242" t="str">
        <f t="shared" si="331"/>
        <v>-</v>
      </c>
      <c r="BH913" s="242" t="str">
        <f t="shared" si="331"/>
        <v>-</v>
      </c>
      <c r="BI913" s="242" t="str">
        <f t="shared" si="332"/>
        <v>-</v>
      </c>
      <c r="BJ913" s="242" t="str">
        <f t="shared" si="332"/>
        <v>-</v>
      </c>
      <c r="BK913" s="242" t="str">
        <f t="shared" si="332"/>
        <v>-</v>
      </c>
      <c r="BL913" s="242" t="str">
        <f t="shared" si="332"/>
        <v>-</v>
      </c>
      <c r="BM913" s="245" t="str" cm="1">
        <f t="array" ref="BM913">IFERROR(INDEX($CD$38:$CD$41, $BT913), "-")</f>
        <v>-</v>
      </c>
      <c r="BN913" s="242" t="str" cm="1">
        <f t="array" ref="BN913">IFERROR(INDEX($CD$38:$CD$41, $BS913), "-")</f>
        <v>-</v>
      </c>
      <c r="BO913" s="242">
        <f t="shared" si="325"/>
        <v>0</v>
      </c>
      <c r="BP913" s="242">
        <f t="shared" si="326"/>
        <v>0</v>
      </c>
      <c r="BQ913" s="247" t="str">
        <f t="shared" si="309"/>
        <v>-</v>
      </c>
      <c r="BR913" s="247" t="str">
        <f t="shared" si="310"/>
        <v>-</v>
      </c>
      <c r="BS913" s="247" t="str">
        <f t="shared" si="311"/>
        <v>-</v>
      </c>
      <c r="BT913" s="247" t="str">
        <f t="shared" si="312"/>
        <v>-</v>
      </c>
      <c r="BU913" s="247">
        <f t="shared" si="327"/>
        <v>0</v>
      </c>
      <c r="BV913" s="247" t="str">
        <f t="shared" si="328"/>
        <v>-</v>
      </c>
      <c r="BW913" s="232"/>
      <c r="CF913" s="232"/>
    </row>
    <row r="914" spans="1:84" ht="12.75" customHeight="1" x14ac:dyDescent="0.2">
      <c r="A914" s="240"/>
      <c r="B914" s="228">
        <v>891</v>
      </c>
      <c r="C914" s="137"/>
      <c r="D914" s="65"/>
      <c r="E914" s="241" t="str">
        <f>IF(ISBLANK(D914), "", VLOOKUP(D914, Z!$A$2:$C$4127, 3, FALSE))</f>
        <v/>
      </c>
      <c r="F914" s="138"/>
      <c r="G914" s="120"/>
      <c r="H914" s="120"/>
      <c r="I914" s="120"/>
      <c r="J914" s="120"/>
      <c r="K914" s="139"/>
      <c r="L914" s="168"/>
      <c r="M914" s="139"/>
      <c r="N914" s="139"/>
      <c r="O914" s="242">
        <f t="shared" si="308"/>
        <v>0</v>
      </c>
      <c r="P914" s="139"/>
      <c r="Q914" s="242">
        <f t="shared" si="313"/>
        <v>0</v>
      </c>
      <c r="R914" s="242" t="str">
        <f t="shared" si="314"/>
        <v>-</v>
      </c>
      <c r="S914" s="140"/>
      <c r="T914" s="141"/>
      <c r="U914" s="120"/>
      <c r="V914" s="139"/>
      <c r="W914" s="166"/>
      <c r="X914" s="243">
        <f t="shared" si="315"/>
        <v>0</v>
      </c>
      <c r="Y914" s="140"/>
      <c r="Z914" s="141"/>
      <c r="AA914" s="139"/>
      <c r="AB914" s="120"/>
      <c r="AC914" s="139"/>
      <c r="AD914" s="166"/>
      <c r="AE914" s="243">
        <f t="shared" si="316"/>
        <v>0</v>
      </c>
      <c r="AF914" s="142"/>
      <c r="AG914" s="137"/>
      <c r="AH914" s="65"/>
      <c r="AI914" s="241" t="str">
        <f>IF(ISBLANK(AH914), "", VLOOKUP(AH914, Z!$A$2:$C$4127, 3, FALSE))</f>
        <v/>
      </c>
      <c r="AJ914" s="143"/>
      <c r="AK914" s="244">
        <f t="shared" si="317"/>
        <v>0</v>
      </c>
      <c r="AL914" s="232"/>
      <c r="AM914" s="242">
        <f t="shared" si="318"/>
        <v>0</v>
      </c>
      <c r="AN914" s="228">
        <f>15</f>
        <v>15</v>
      </c>
      <c r="AO914" s="228">
        <v>0.75</v>
      </c>
      <c r="AP914" s="242" t="str">
        <f t="shared" si="319"/>
        <v>-</v>
      </c>
      <c r="AQ914" s="242" t="str">
        <f t="shared" si="320"/>
        <v>-</v>
      </c>
      <c r="AR914" s="245" t="str" cm="1">
        <f t="array" ref="AR914">IF($AM$20="A",
IFERROR(INDEX($BZ$33:$CC$35, $BQ914,), "-"),
IFERROR(INDEX(($BZ$26:$CC$28,$BZ$29:$CC$31), $BQ914, , $BR914), "-"))</f>
        <v>-</v>
      </c>
      <c r="AS914" s="245"/>
      <c r="AT914" s="245"/>
      <c r="AU914" s="245"/>
      <c r="AV914" s="246" t="str" cm="1">
        <f t="array" ref="AV914">IF($AM$20="A",
IFERROR(INDEX($CE$33:$CE$35, $BQ914), "-"),
IFERROR(INDEX(($CE$26:$CE$28, $CE$29:$CE$31), $BQ914, , $BR914), "-"))</f>
        <v>-</v>
      </c>
      <c r="AW914" s="242" t="str">
        <f t="shared" si="329"/>
        <v>-</v>
      </c>
      <c r="AX914" s="242" t="str">
        <f t="shared" si="329"/>
        <v>-</v>
      </c>
      <c r="AY914" s="242" t="str">
        <f t="shared" si="329"/>
        <v>-</v>
      </c>
      <c r="AZ914" s="242" t="str">
        <f t="shared" si="329"/>
        <v>-</v>
      </c>
      <c r="BA914" s="242" t="str">
        <f t="shared" si="330"/>
        <v>-</v>
      </c>
      <c r="BB914" s="242" t="str">
        <f t="shared" si="330"/>
        <v>-</v>
      </c>
      <c r="BC914" s="242" t="str">
        <f t="shared" si="330"/>
        <v>-</v>
      </c>
      <c r="BD914" s="242" t="str">
        <f t="shared" si="330"/>
        <v>-</v>
      </c>
      <c r="BE914" s="242" t="str">
        <f t="shared" si="331"/>
        <v>-</v>
      </c>
      <c r="BF914" s="242" t="str">
        <f t="shared" si="331"/>
        <v>-</v>
      </c>
      <c r="BG914" s="242" t="str">
        <f t="shared" si="331"/>
        <v>-</v>
      </c>
      <c r="BH914" s="242" t="str">
        <f t="shared" si="331"/>
        <v>-</v>
      </c>
      <c r="BI914" s="242" t="str">
        <f t="shared" si="332"/>
        <v>-</v>
      </c>
      <c r="BJ914" s="242" t="str">
        <f t="shared" si="332"/>
        <v>-</v>
      </c>
      <c r="BK914" s="242" t="str">
        <f t="shared" si="332"/>
        <v>-</v>
      </c>
      <c r="BL914" s="242" t="str">
        <f t="shared" si="332"/>
        <v>-</v>
      </c>
      <c r="BM914" s="245" t="str" cm="1">
        <f t="array" ref="BM914">IFERROR(INDEX($CD$38:$CD$41, $BT914), "-")</f>
        <v>-</v>
      </c>
      <c r="BN914" s="242" t="str" cm="1">
        <f t="array" ref="BN914">IFERROR(INDEX($CD$38:$CD$41, $BS914), "-")</f>
        <v>-</v>
      </c>
      <c r="BO914" s="242">
        <f t="shared" si="325"/>
        <v>0</v>
      </c>
      <c r="BP914" s="242">
        <f t="shared" si="326"/>
        <v>0</v>
      </c>
      <c r="BQ914" s="247" t="str">
        <f t="shared" si="309"/>
        <v>-</v>
      </c>
      <c r="BR914" s="247" t="str">
        <f t="shared" si="310"/>
        <v>-</v>
      </c>
      <c r="BS914" s="247" t="str">
        <f t="shared" si="311"/>
        <v>-</v>
      </c>
      <c r="BT914" s="247" t="str">
        <f t="shared" si="312"/>
        <v>-</v>
      </c>
      <c r="BU914" s="247">
        <f t="shared" si="327"/>
        <v>0</v>
      </c>
      <c r="BV914" s="247" t="str">
        <f t="shared" si="328"/>
        <v>-</v>
      </c>
      <c r="BW914" s="232"/>
      <c r="CF914" s="232"/>
    </row>
    <row r="915" spans="1:84" ht="12.75" customHeight="1" x14ac:dyDescent="0.2">
      <c r="A915" s="240"/>
      <c r="B915" s="228">
        <v>892</v>
      </c>
      <c r="C915" s="137"/>
      <c r="D915" s="65"/>
      <c r="E915" s="241" t="str">
        <f>IF(ISBLANK(D915), "", VLOOKUP(D915, Z!$A$2:$C$4127, 3, FALSE))</f>
        <v/>
      </c>
      <c r="F915" s="138"/>
      <c r="G915" s="120"/>
      <c r="H915" s="120"/>
      <c r="I915" s="120"/>
      <c r="J915" s="120"/>
      <c r="K915" s="139"/>
      <c r="L915" s="168"/>
      <c r="M915" s="139"/>
      <c r="N915" s="139"/>
      <c r="O915" s="242">
        <f t="shared" si="308"/>
        <v>0</v>
      </c>
      <c r="P915" s="139"/>
      <c r="Q915" s="242">
        <f t="shared" si="313"/>
        <v>0</v>
      </c>
      <c r="R915" s="242" t="str">
        <f t="shared" si="314"/>
        <v>-</v>
      </c>
      <c r="S915" s="140"/>
      <c r="T915" s="141"/>
      <c r="U915" s="120"/>
      <c r="V915" s="139"/>
      <c r="W915" s="166"/>
      <c r="X915" s="243">
        <f t="shared" si="315"/>
        <v>0</v>
      </c>
      <c r="Y915" s="140"/>
      <c r="Z915" s="141"/>
      <c r="AA915" s="139"/>
      <c r="AB915" s="120"/>
      <c r="AC915" s="139"/>
      <c r="AD915" s="166"/>
      <c r="AE915" s="243">
        <f t="shared" si="316"/>
        <v>0</v>
      </c>
      <c r="AF915" s="142"/>
      <c r="AG915" s="137"/>
      <c r="AH915" s="65"/>
      <c r="AI915" s="241" t="str">
        <f>IF(ISBLANK(AH915), "", VLOOKUP(AH915, Z!$A$2:$C$4127, 3, FALSE))</f>
        <v/>
      </c>
      <c r="AJ915" s="143"/>
      <c r="AK915" s="244">
        <f t="shared" si="317"/>
        <v>0</v>
      </c>
      <c r="AL915" s="232"/>
      <c r="AM915" s="242">
        <f t="shared" si="318"/>
        <v>0</v>
      </c>
      <c r="AN915" s="228">
        <f>15</f>
        <v>15</v>
      </c>
      <c r="AO915" s="228">
        <v>0.75</v>
      </c>
      <c r="AP915" s="242" t="str">
        <f t="shared" si="319"/>
        <v>-</v>
      </c>
      <c r="AQ915" s="242" t="str">
        <f t="shared" si="320"/>
        <v>-</v>
      </c>
      <c r="AR915" s="245" t="str" cm="1">
        <f t="array" ref="AR915">IF($AM$20="A",
IFERROR(INDEX($BZ$33:$CC$35, $BQ915,), "-"),
IFERROR(INDEX(($BZ$26:$CC$28,$BZ$29:$CC$31), $BQ915, , $BR915), "-"))</f>
        <v>-</v>
      </c>
      <c r="AS915" s="245"/>
      <c r="AT915" s="245"/>
      <c r="AU915" s="245"/>
      <c r="AV915" s="246" t="str" cm="1">
        <f t="array" ref="AV915">IF($AM$20="A",
IFERROR(INDEX($CE$33:$CE$35, $BQ915), "-"),
IFERROR(INDEX(($CE$26:$CE$28, $CE$29:$CE$31), $BQ915, , $BR915), "-"))</f>
        <v>-</v>
      </c>
      <c r="AW915" s="242" t="str">
        <f t="shared" si="329"/>
        <v>-</v>
      </c>
      <c r="AX915" s="242" t="str">
        <f t="shared" si="329"/>
        <v>-</v>
      </c>
      <c r="AY915" s="242" t="str">
        <f t="shared" si="329"/>
        <v>-</v>
      </c>
      <c r="AZ915" s="242" t="str">
        <f t="shared" si="329"/>
        <v>-</v>
      </c>
      <c r="BA915" s="242" t="str">
        <f t="shared" si="330"/>
        <v>-</v>
      </c>
      <c r="BB915" s="242" t="str">
        <f t="shared" si="330"/>
        <v>-</v>
      </c>
      <c r="BC915" s="242" t="str">
        <f t="shared" si="330"/>
        <v>-</v>
      </c>
      <c r="BD915" s="242" t="str">
        <f t="shared" si="330"/>
        <v>-</v>
      </c>
      <c r="BE915" s="242" t="str">
        <f t="shared" si="331"/>
        <v>-</v>
      </c>
      <c r="BF915" s="242" t="str">
        <f t="shared" si="331"/>
        <v>-</v>
      </c>
      <c r="BG915" s="242" t="str">
        <f t="shared" si="331"/>
        <v>-</v>
      </c>
      <c r="BH915" s="242" t="str">
        <f t="shared" si="331"/>
        <v>-</v>
      </c>
      <c r="BI915" s="242" t="str">
        <f t="shared" si="332"/>
        <v>-</v>
      </c>
      <c r="BJ915" s="242" t="str">
        <f t="shared" si="332"/>
        <v>-</v>
      </c>
      <c r="BK915" s="242" t="str">
        <f t="shared" si="332"/>
        <v>-</v>
      </c>
      <c r="BL915" s="242" t="str">
        <f t="shared" si="332"/>
        <v>-</v>
      </c>
      <c r="BM915" s="245" t="str" cm="1">
        <f t="array" ref="BM915">IFERROR(INDEX($CD$38:$CD$41, $BT915), "-")</f>
        <v>-</v>
      </c>
      <c r="BN915" s="242" t="str" cm="1">
        <f t="array" ref="BN915">IFERROR(INDEX($CD$38:$CD$41, $BS915), "-")</f>
        <v>-</v>
      </c>
      <c r="BO915" s="242">
        <f t="shared" si="325"/>
        <v>0</v>
      </c>
      <c r="BP915" s="242">
        <f t="shared" si="326"/>
        <v>0</v>
      </c>
      <c r="BQ915" s="247" t="str">
        <f t="shared" si="309"/>
        <v>-</v>
      </c>
      <c r="BR915" s="247" t="str">
        <f t="shared" si="310"/>
        <v>-</v>
      </c>
      <c r="BS915" s="247" t="str">
        <f t="shared" si="311"/>
        <v>-</v>
      </c>
      <c r="BT915" s="247" t="str">
        <f t="shared" si="312"/>
        <v>-</v>
      </c>
      <c r="BU915" s="247">
        <f t="shared" si="327"/>
        <v>0</v>
      </c>
      <c r="BV915" s="247" t="str">
        <f t="shared" si="328"/>
        <v>-</v>
      </c>
      <c r="BW915" s="232"/>
      <c r="CF915" s="232"/>
    </row>
    <row r="916" spans="1:84" ht="12.75" customHeight="1" x14ac:dyDescent="0.2">
      <c r="A916" s="240"/>
      <c r="B916" s="228">
        <v>893</v>
      </c>
      <c r="C916" s="137"/>
      <c r="D916" s="65"/>
      <c r="E916" s="241" t="str">
        <f>IF(ISBLANK(D916), "", VLOOKUP(D916, Z!$A$2:$C$4127, 3, FALSE))</f>
        <v/>
      </c>
      <c r="F916" s="138"/>
      <c r="G916" s="120"/>
      <c r="H916" s="120"/>
      <c r="I916" s="120"/>
      <c r="J916" s="120"/>
      <c r="K916" s="139"/>
      <c r="L916" s="168"/>
      <c r="M916" s="139"/>
      <c r="N916" s="139"/>
      <c r="O916" s="242">
        <f t="shared" si="308"/>
        <v>0</v>
      </c>
      <c r="P916" s="139"/>
      <c r="Q916" s="242">
        <f t="shared" si="313"/>
        <v>0</v>
      </c>
      <c r="R916" s="242" t="str">
        <f t="shared" si="314"/>
        <v>-</v>
      </c>
      <c r="S916" s="140"/>
      <c r="T916" s="141"/>
      <c r="U916" s="120"/>
      <c r="V916" s="139"/>
      <c r="W916" s="166"/>
      <c r="X916" s="243">
        <f t="shared" si="315"/>
        <v>0</v>
      </c>
      <c r="Y916" s="140"/>
      <c r="Z916" s="141"/>
      <c r="AA916" s="139"/>
      <c r="AB916" s="120"/>
      <c r="AC916" s="139"/>
      <c r="AD916" s="166"/>
      <c r="AE916" s="243">
        <f t="shared" si="316"/>
        <v>0</v>
      </c>
      <c r="AF916" s="142"/>
      <c r="AG916" s="137"/>
      <c r="AH916" s="65"/>
      <c r="AI916" s="241" t="str">
        <f>IF(ISBLANK(AH916), "", VLOOKUP(AH916, Z!$A$2:$C$4127, 3, FALSE))</f>
        <v/>
      </c>
      <c r="AJ916" s="143"/>
      <c r="AK916" s="244">
        <f t="shared" si="317"/>
        <v>0</v>
      </c>
      <c r="AL916" s="232"/>
      <c r="AM916" s="242">
        <f t="shared" si="318"/>
        <v>0</v>
      </c>
      <c r="AN916" s="228">
        <f>15</f>
        <v>15</v>
      </c>
      <c r="AO916" s="228">
        <v>0.75</v>
      </c>
      <c r="AP916" s="242" t="str">
        <f t="shared" si="319"/>
        <v>-</v>
      </c>
      <c r="AQ916" s="242" t="str">
        <f t="shared" si="320"/>
        <v>-</v>
      </c>
      <c r="AR916" s="245" t="str" cm="1">
        <f t="array" ref="AR916">IF($AM$20="A",
IFERROR(INDEX($BZ$33:$CC$35, $BQ916,), "-"),
IFERROR(INDEX(($BZ$26:$CC$28,$BZ$29:$CC$31), $BQ916, , $BR916), "-"))</f>
        <v>-</v>
      </c>
      <c r="AS916" s="245"/>
      <c r="AT916" s="245"/>
      <c r="AU916" s="245"/>
      <c r="AV916" s="246" t="str" cm="1">
        <f t="array" ref="AV916">IF($AM$20="A",
IFERROR(INDEX($CE$33:$CE$35, $BQ916), "-"),
IFERROR(INDEX(($CE$26:$CE$28, $CE$29:$CE$31), $BQ916, , $BR916), "-"))</f>
        <v>-</v>
      </c>
      <c r="AW916" s="242" t="str">
        <f t="shared" si="329"/>
        <v>-</v>
      </c>
      <c r="AX916" s="242" t="str">
        <f t="shared" si="329"/>
        <v>-</v>
      </c>
      <c r="AY916" s="242" t="str">
        <f t="shared" si="329"/>
        <v>-</v>
      </c>
      <c r="AZ916" s="242" t="str">
        <f t="shared" si="329"/>
        <v>-</v>
      </c>
      <c r="BA916" s="242" t="str">
        <f t="shared" si="330"/>
        <v>-</v>
      </c>
      <c r="BB916" s="242" t="str">
        <f t="shared" si="330"/>
        <v>-</v>
      </c>
      <c r="BC916" s="242" t="str">
        <f t="shared" si="330"/>
        <v>-</v>
      </c>
      <c r="BD916" s="242" t="str">
        <f t="shared" si="330"/>
        <v>-</v>
      </c>
      <c r="BE916" s="242" t="str">
        <f t="shared" si="331"/>
        <v>-</v>
      </c>
      <c r="BF916" s="242" t="str">
        <f t="shared" si="331"/>
        <v>-</v>
      </c>
      <c r="BG916" s="242" t="str">
        <f t="shared" si="331"/>
        <v>-</v>
      </c>
      <c r="BH916" s="242" t="str">
        <f t="shared" si="331"/>
        <v>-</v>
      </c>
      <c r="BI916" s="242" t="str">
        <f t="shared" si="332"/>
        <v>-</v>
      </c>
      <c r="BJ916" s="242" t="str">
        <f t="shared" si="332"/>
        <v>-</v>
      </c>
      <c r="BK916" s="242" t="str">
        <f t="shared" si="332"/>
        <v>-</v>
      </c>
      <c r="BL916" s="242" t="str">
        <f t="shared" si="332"/>
        <v>-</v>
      </c>
      <c r="BM916" s="245" t="str" cm="1">
        <f t="array" ref="BM916">IFERROR(INDEX($CD$38:$CD$41, $BT916), "-")</f>
        <v>-</v>
      </c>
      <c r="BN916" s="242" t="str" cm="1">
        <f t="array" ref="BN916">IFERROR(INDEX($CD$38:$CD$41, $BS916), "-")</f>
        <v>-</v>
      </c>
      <c r="BO916" s="242">
        <f t="shared" si="325"/>
        <v>0</v>
      </c>
      <c r="BP916" s="242">
        <f t="shared" si="326"/>
        <v>0</v>
      </c>
      <c r="BQ916" s="247" t="str">
        <f t="shared" si="309"/>
        <v>-</v>
      </c>
      <c r="BR916" s="247" t="str">
        <f t="shared" si="310"/>
        <v>-</v>
      </c>
      <c r="BS916" s="247" t="str">
        <f t="shared" si="311"/>
        <v>-</v>
      </c>
      <c r="BT916" s="247" t="str">
        <f t="shared" si="312"/>
        <v>-</v>
      </c>
      <c r="BU916" s="247">
        <f t="shared" si="327"/>
        <v>0</v>
      </c>
      <c r="BV916" s="247" t="str">
        <f t="shared" si="328"/>
        <v>-</v>
      </c>
      <c r="BW916" s="232"/>
      <c r="CF916" s="232"/>
    </row>
    <row r="917" spans="1:84" ht="12.75" customHeight="1" x14ac:dyDescent="0.2">
      <c r="A917" s="240"/>
      <c r="B917" s="228">
        <v>894</v>
      </c>
      <c r="C917" s="137"/>
      <c r="D917" s="65"/>
      <c r="E917" s="241" t="str">
        <f>IF(ISBLANK(D917), "", VLOOKUP(D917, Z!$A$2:$C$4127, 3, FALSE))</f>
        <v/>
      </c>
      <c r="F917" s="138"/>
      <c r="G917" s="120"/>
      <c r="H917" s="120"/>
      <c r="I917" s="120"/>
      <c r="J917" s="120"/>
      <c r="K917" s="139"/>
      <c r="L917" s="168"/>
      <c r="M917" s="139"/>
      <c r="N917" s="139"/>
      <c r="O917" s="242">
        <f t="shared" si="308"/>
        <v>0</v>
      </c>
      <c r="P917" s="139"/>
      <c r="Q917" s="242">
        <f t="shared" si="313"/>
        <v>0</v>
      </c>
      <c r="R917" s="242" t="str">
        <f t="shared" si="314"/>
        <v>-</v>
      </c>
      <c r="S917" s="140"/>
      <c r="T917" s="141"/>
      <c r="U917" s="120"/>
      <c r="V917" s="139"/>
      <c r="W917" s="166"/>
      <c r="X917" s="243">
        <f t="shared" si="315"/>
        <v>0</v>
      </c>
      <c r="Y917" s="140"/>
      <c r="Z917" s="141"/>
      <c r="AA917" s="139"/>
      <c r="AB917" s="120"/>
      <c r="AC917" s="139"/>
      <c r="AD917" s="166"/>
      <c r="AE917" s="243">
        <f t="shared" si="316"/>
        <v>0</v>
      </c>
      <c r="AF917" s="142"/>
      <c r="AG917" s="137"/>
      <c r="AH917" s="65"/>
      <c r="AI917" s="241" t="str">
        <f>IF(ISBLANK(AH917), "", VLOOKUP(AH917, Z!$A$2:$C$4127, 3, FALSE))</f>
        <v/>
      </c>
      <c r="AJ917" s="143"/>
      <c r="AK917" s="244">
        <f t="shared" si="317"/>
        <v>0</v>
      </c>
      <c r="AL917" s="232"/>
      <c r="AM917" s="242">
        <f t="shared" si="318"/>
        <v>0</v>
      </c>
      <c r="AN917" s="228">
        <f>15</f>
        <v>15</v>
      </c>
      <c r="AO917" s="228">
        <v>0.75</v>
      </c>
      <c r="AP917" s="242" t="str">
        <f t="shared" si="319"/>
        <v>-</v>
      </c>
      <c r="AQ917" s="242" t="str">
        <f t="shared" si="320"/>
        <v>-</v>
      </c>
      <c r="AR917" s="245" t="str" cm="1">
        <f t="array" ref="AR917">IF($AM$20="A",
IFERROR(INDEX($BZ$33:$CC$35, $BQ917,), "-"),
IFERROR(INDEX(($BZ$26:$CC$28,$BZ$29:$CC$31), $BQ917, , $BR917), "-"))</f>
        <v>-</v>
      </c>
      <c r="AS917" s="245"/>
      <c r="AT917" s="245"/>
      <c r="AU917" s="245"/>
      <c r="AV917" s="246" t="str" cm="1">
        <f t="array" ref="AV917">IF($AM$20="A",
IFERROR(INDEX($CE$33:$CE$35, $BQ917), "-"),
IFERROR(INDEX(($CE$26:$CE$28, $CE$29:$CE$31), $BQ917, , $BR917), "-"))</f>
        <v>-</v>
      </c>
      <c r="AW917" s="242" t="str">
        <f t="shared" si="329"/>
        <v>-</v>
      </c>
      <c r="AX917" s="242" t="str">
        <f t="shared" si="329"/>
        <v>-</v>
      </c>
      <c r="AY917" s="242" t="str">
        <f t="shared" si="329"/>
        <v>-</v>
      </c>
      <c r="AZ917" s="242" t="str">
        <f t="shared" si="329"/>
        <v>-</v>
      </c>
      <c r="BA917" s="242" t="str">
        <f t="shared" si="330"/>
        <v>-</v>
      </c>
      <c r="BB917" s="242" t="str">
        <f t="shared" si="330"/>
        <v>-</v>
      </c>
      <c r="BC917" s="242" t="str">
        <f t="shared" si="330"/>
        <v>-</v>
      </c>
      <c r="BD917" s="242" t="str">
        <f t="shared" si="330"/>
        <v>-</v>
      </c>
      <c r="BE917" s="242" t="str">
        <f t="shared" si="331"/>
        <v>-</v>
      </c>
      <c r="BF917" s="242" t="str">
        <f t="shared" si="331"/>
        <v>-</v>
      </c>
      <c r="BG917" s="242" t="str">
        <f t="shared" si="331"/>
        <v>-</v>
      </c>
      <c r="BH917" s="242" t="str">
        <f t="shared" si="331"/>
        <v>-</v>
      </c>
      <c r="BI917" s="242" t="str">
        <f t="shared" si="332"/>
        <v>-</v>
      </c>
      <c r="BJ917" s="242" t="str">
        <f t="shared" si="332"/>
        <v>-</v>
      </c>
      <c r="BK917" s="242" t="str">
        <f t="shared" si="332"/>
        <v>-</v>
      </c>
      <c r="BL917" s="242" t="str">
        <f t="shared" si="332"/>
        <v>-</v>
      </c>
      <c r="BM917" s="245" t="str" cm="1">
        <f t="array" ref="BM917">IFERROR(INDEX($CD$38:$CD$41, $BT917), "-")</f>
        <v>-</v>
      </c>
      <c r="BN917" s="242" t="str" cm="1">
        <f t="array" ref="BN917">IFERROR(INDEX($CD$38:$CD$41, $BS917), "-")</f>
        <v>-</v>
      </c>
      <c r="BO917" s="242">
        <f t="shared" si="325"/>
        <v>0</v>
      </c>
      <c r="BP917" s="242">
        <f t="shared" si="326"/>
        <v>0</v>
      </c>
      <c r="BQ917" s="247" t="str">
        <f t="shared" si="309"/>
        <v>-</v>
      </c>
      <c r="BR917" s="247" t="str">
        <f t="shared" si="310"/>
        <v>-</v>
      </c>
      <c r="BS917" s="247" t="str">
        <f t="shared" si="311"/>
        <v>-</v>
      </c>
      <c r="BT917" s="247" t="str">
        <f t="shared" si="312"/>
        <v>-</v>
      </c>
      <c r="BU917" s="247">
        <f t="shared" si="327"/>
        <v>0</v>
      </c>
      <c r="BV917" s="247" t="str">
        <f t="shared" si="328"/>
        <v>-</v>
      </c>
      <c r="BW917" s="232"/>
      <c r="CF917" s="232"/>
    </row>
    <row r="918" spans="1:84" ht="12.75" customHeight="1" x14ac:dyDescent="0.2">
      <c r="A918" s="240"/>
      <c r="B918" s="228">
        <v>895</v>
      </c>
      <c r="C918" s="137"/>
      <c r="D918" s="65"/>
      <c r="E918" s="241" t="str">
        <f>IF(ISBLANK(D918), "", VLOOKUP(D918, Z!$A$2:$C$4127, 3, FALSE))</f>
        <v/>
      </c>
      <c r="F918" s="138"/>
      <c r="G918" s="120"/>
      <c r="H918" s="120"/>
      <c r="I918" s="120"/>
      <c r="J918" s="120"/>
      <c r="K918" s="139"/>
      <c r="L918" s="168"/>
      <c r="M918" s="139"/>
      <c r="N918" s="139"/>
      <c r="O918" s="242">
        <f t="shared" si="308"/>
        <v>0</v>
      </c>
      <c r="P918" s="139"/>
      <c r="Q918" s="242">
        <f t="shared" si="313"/>
        <v>0</v>
      </c>
      <c r="R918" s="242" t="str">
        <f t="shared" si="314"/>
        <v>-</v>
      </c>
      <c r="S918" s="140"/>
      <c r="T918" s="141"/>
      <c r="U918" s="120"/>
      <c r="V918" s="139"/>
      <c r="W918" s="166"/>
      <c r="X918" s="243">
        <f t="shared" si="315"/>
        <v>0</v>
      </c>
      <c r="Y918" s="140"/>
      <c r="Z918" s="141"/>
      <c r="AA918" s="139"/>
      <c r="AB918" s="120"/>
      <c r="AC918" s="139"/>
      <c r="AD918" s="166"/>
      <c r="AE918" s="243">
        <f t="shared" si="316"/>
        <v>0</v>
      </c>
      <c r="AF918" s="142"/>
      <c r="AG918" s="137"/>
      <c r="AH918" s="65"/>
      <c r="AI918" s="241" t="str">
        <f>IF(ISBLANK(AH918), "", VLOOKUP(AH918, Z!$A$2:$C$4127, 3, FALSE))</f>
        <v/>
      </c>
      <c r="AJ918" s="143"/>
      <c r="AK918" s="244">
        <f t="shared" si="317"/>
        <v>0</v>
      </c>
      <c r="AL918" s="232"/>
      <c r="AM918" s="242">
        <f t="shared" si="318"/>
        <v>0</v>
      </c>
      <c r="AN918" s="228">
        <f>15</f>
        <v>15</v>
      </c>
      <c r="AO918" s="228">
        <v>0.75</v>
      </c>
      <c r="AP918" s="242" t="str">
        <f t="shared" si="319"/>
        <v>-</v>
      </c>
      <c r="AQ918" s="242" t="str">
        <f t="shared" si="320"/>
        <v>-</v>
      </c>
      <c r="AR918" s="245" t="str" cm="1">
        <f t="array" ref="AR918">IF($AM$20="A",
IFERROR(INDEX($BZ$33:$CC$35, $BQ918,), "-"),
IFERROR(INDEX(($BZ$26:$CC$28,$BZ$29:$CC$31), $BQ918, , $BR918), "-"))</f>
        <v>-</v>
      </c>
      <c r="AS918" s="245"/>
      <c r="AT918" s="245"/>
      <c r="AU918" s="245"/>
      <c r="AV918" s="246" t="str" cm="1">
        <f t="array" ref="AV918">IF($AM$20="A",
IFERROR(INDEX($CE$33:$CE$35, $BQ918), "-"),
IFERROR(INDEX(($CE$26:$CE$28, $CE$29:$CE$31), $BQ918, , $BR918), "-"))</f>
        <v>-</v>
      </c>
      <c r="AW918" s="242" t="str">
        <f t="shared" si="329"/>
        <v>-</v>
      </c>
      <c r="AX918" s="242" t="str">
        <f t="shared" si="329"/>
        <v>-</v>
      </c>
      <c r="AY918" s="242" t="str">
        <f t="shared" si="329"/>
        <v>-</v>
      </c>
      <c r="AZ918" s="242" t="str">
        <f t="shared" si="329"/>
        <v>-</v>
      </c>
      <c r="BA918" s="242" t="str">
        <f t="shared" si="330"/>
        <v>-</v>
      </c>
      <c r="BB918" s="242" t="str">
        <f t="shared" si="330"/>
        <v>-</v>
      </c>
      <c r="BC918" s="242" t="str">
        <f t="shared" si="330"/>
        <v>-</v>
      </c>
      <c r="BD918" s="242" t="str">
        <f t="shared" si="330"/>
        <v>-</v>
      </c>
      <c r="BE918" s="242" t="str">
        <f t="shared" si="331"/>
        <v>-</v>
      </c>
      <c r="BF918" s="242" t="str">
        <f t="shared" si="331"/>
        <v>-</v>
      </c>
      <c r="BG918" s="242" t="str">
        <f t="shared" si="331"/>
        <v>-</v>
      </c>
      <c r="BH918" s="242" t="str">
        <f t="shared" si="331"/>
        <v>-</v>
      </c>
      <c r="BI918" s="242" t="str">
        <f t="shared" si="332"/>
        <v>-</v>
      </c>
      <c r="BJ918" s="242" t="str">
        <f t="shared" si="332"/>
        <v>-</v>
      </c>
      <c r="BK918" s="242" t="str">
        <f t="shared" si="332"/>
        <v>-</v>
      </c>
      <c r="BL918" s="242" t="str">
        <f t="shared" si="332"/>
        <v>-</v>
      </c>
      <c r="BM918" s="245" t="str" cm="1">
        <f t="array" ref="BM918">IFERROR(INDEX($CD$38:$CD$41, $BT918), "-")</f>
        <v>-</v>
      </c>
      <c r="BN918" s="242" t="str" cm="1">
        <f t="array" ref="BN918">IFERROR(INDEX($CD$38:$CD$41, $BS918), "-")</f>
        <v>-</v>
      </c>
      <c r="BO918" s="242">
        <f t="shared" si="325"/>
        <v>0</v>
      </c>
      <c r="BP918" s="242">
        <f t="shared" si="326"/>
        <v>0</v>
      </c>
      <c r="BQ918" s="247" t="str">
        <f t="shared" si="309"/>
        <v>-</v>
      </c>
      <c r="BR918" s="247" t="str">
        <f t="shared" si="310"/>
        <v>-</v>
      </c>
      <c r="BS918" s="247" t="str">
        <f t="shared" si="311"/>
        <v>-</v>
      </c>
      <c r="BT918" s="247" t="str">
        <f t="shared" si="312"/>
        <v>-</v>
      </c>
      <c r="BU918" s="247">
        <f t="shared" si="327"/>
        <v>0</v>
      </c>
      <c r="BV918" s="247" t="str">
        <f t="shared" si="328"/>
        <v>-</v>
      </c>
      <c r="BW918" s="232"/>
      <c r="CF918" s="232"/>
    </row>
    <row r="919" spans="1:84" ht="12.75" customHeight="1" x14ac:dyDescent="0.2">
      <c r="A919" s="240"/>
      <c r="B919" s="228">
        <v>896</v>
      </c>
      <c r="C919" s="137"/>
      <c r="D919" s="65"/>
      <c r="E919" s="241" t="str">
        <f>IF(ISBLANK(D919), "", VLOOKUP(D919, Z!$A$2:$C$4127, 3, FALSE))</f>
        <v/>
      </c>
      <c r="F919" s="138"/>
      <c r="G919" s="120"/>
      <c r="H919" s="120"/>
      <c r="I919" s="120"/>
      <c r="J919" s="120"/>
      <c r="K919" s="139"/>
      <c r="L919" s="168"/>
      <c r="M919" s="139"/>
      <c r="N919" s="139"/>
      <c r="O919" s="242">
        <f t="shared" si="308"/>
        <v>0</v>
      </c>
      <c r="P919" s="139"/>
      <c r="Q919" s="242">
        <f t="shared" si="313"/>
        <v>0</v>
      </c>
      <c r="R919" s="242" t="str">
        <f t="shared" si="314"/>
        <v>-</v>
      </c>
      <c r="S919" s="140"/>
      <c r="T919" s="141"/>
      <c r="U919" s="120"/>
      <c r="V919" s="139"/>
      <c r="W919" s="166"/>
      <c r="X919" s="243">
        <f t="shared" si="315"/>
        <v>0</v>
      </c>
      <c r="Y919" s="140"/>
      <c r="Z919" s="141"/>
      <c r="AA919" s="139"/>
      <c r="AB919" s="120"/>
      <c r="AC919" s="139"/>
      <c r="AD919" s="166"/>
      <c r="AE919" s="243">
        <f t="shared" si="316"/>
        <v>0</v>
      </c>
      <c r="AF919" s="142"/>
      <c r="AG919" s="137"/>
      <c r="AH919" s="65"/>
      <c r="AI919" s="241" t="str">
        <f>IF(ISBLANK(AH919), "", VLOOKUP(AH919, Z!$A$2:$C$4127, 3, FALSE))</f>
        <v/>
      </c>
      <c r="AJ919" s="143"/>
      <c r="AK919" s="244">
        <f t="shared" si="317"/>
        <v>0</v>
      </c>
      <c r="AL919" s="232"/>
      <c r="AM919" s="242">
        <f t="shared" si="318"/>
        <v>0</v>
      </c>
      <c r="AN919" s="228">
        <f>15</f>
        <v>15</v>
      </c>
      <c r="AO919" s="228">
        <v>0.75</v>
      </c>
      <c r="AP919" s="242" t="str">
        <f t="shared" si="319"/>
        <v>-</v>
      </c>
      <c r="AQ919" s="242" t="str">
        <f t="shared" si="320"/>
        <v>-</v>
      </c>
      <c r="AR919" s="245" t="str" cm="1">
        <f t="array" ref="AR919">IF($AM$20="A",
IFERROR(INDEX($BZ$33:$CC$35, $BQ919,), "-"),
IFERROR(INDEX(($BZ$26:$CC$28,$BZ$29:$CC$31), $BQ919, , $BR919), "-"))</f>
        <v>-</v>
      </c>
      <c r="AS919" s="245"/>
      <c r="AT919" s="245"/>
      <c r="AU919" s="245"/>
      <c r="AV919" s="246" t="str" cm="1">
        <f t="array" ref="AV919">IF($AM$20="A",
IFERROR(INDEX($CE$33:$CE$35, $BQ919), "-"),
IFERROR(INDEX(($CE$26:$CE$28, $CE$29:$CE$31), $BQ919, , $BR919), "-"))</f>
        <v>-</v>
      </c>
      <c r="AW919" s="242" t="str">
        <f t="shared" si="329"/>
        <v>-</v>
      </c>
      <c r="AX919" s="242" t="str">
        <f t="shared" si="329"/>
        <v>-</v>
      </c>
      <c r="AY919" s="242" t="str">
        <f t="shared" si="329"/>
        <v>-</v>
      </c>
      <c r="AZ919" s="242" t="str">
        <f t="shared" si="329"/>
        <v>-</v>
      </c>
      <c r="BA919" s="242" t="str">
        <f t="shared" si="330"/>
        <v>-</v>
      </c>
      <c r="BB919" s="242" t="str">
        <f t="shared" si="330"/>
        <v>-</v>
      </c>
      <c r="BC919" s="242" t="str">
        <f t="shared" si="330"/>
        <v>-</v>
      </c>
      <c r="BD919" s="242" t="str">
        <f t="shared" si="330"/>
        <v>-</v>
      </c>
      <c r="BE919" s="242" t="str">
        <f t="shared" si="331"/>
        <v>-</v>
      </c>
      <c r="BF919" s="242" t="str">
        <f t="shared" si="331"/>
        <v>-</v>
      </c>
      <c r="BG919" s="242" t="str">
        <f t="shared" si="331"/>
        <v>-</v>
      </c>
      <c r="BH919" s="242" t="str">
        <f t="shared" si="331"/>
        <v>-</v>
      </c>
      <c r="BI919" s="242" t="str">
        <f t="shared" si="332"/>
        <v>-</v>
      </c>
      <c r="BJ919" s="242" t="str">
        <f t="shared" si="332"/>
        <v>-</v>
      </c>
      <c r="BK919" s="242" t="str">
        <f t="shared" si="332"/>
        <v>-</v>
      </c>
      <c r="BL919" s="242" t="str">
        <f t="shared" si="332"/>
        <v>-</v>
      </c>
      <c r="BM919" s="245" t="str" cm="1">
        <f t="array" ref="BM919">IFERROR(INDEX($CD$38:$CD$41, $BT919), "-")</f>
        <v>-</v>
      </c>
      <c r="BN919" s="242" t="str" cm="1">
        <f t="array" ref="BN919">IFERROR(INDEX($CD$38:$CD$41, $BS919), "-")</f>
        <v>-</v>
      </c>
      <c r="BO919" s="242">
        <f t="shared" si="325"/>
        <v>0</v>
      </c>
      <c r="BP919" s="242">
        <f t="shared" si="326"/>
        <v>0</v>
      </c>
      <c r="BQ919" s="247" t="str">
        <f t="shared" si="309"/>
        <v>-</v>
      </c>
      <c r="BR919" s="247" t="str">
        <f t="shared" si="310"/>
        <v>-</v>
      </c>
      <c r="BS919" s="247" t="str">
        <f t="shared" si="311"/>
        <v>-</v>
      </c>
      <c r="BT919" s="247" t="str">
        <f t="shared" si="312"/>
        <v>-</v>
      </c>
      <c r="BU919" s="247">
        <f t="shared" si="327"/>
        <v>0</v>
      </c>
      <c r="BV919" s="247" t="str">
        <f t="shared" si="328"/>
        <v>-</v>
      </c>
      <c r="BW919" s="232"/>
      <c r="CF919" s="232"/>
    </row>
    <row r="920" spans="1:84" ht="12.75" customHeight="1" x14ac:dyDescent="0.2">
      <c r="A920" s="240"/>
      <c r="B920" s="228">
        <v>897</v>
      </c>
      <c r="C920" s="137"/>
      <c r="D920" s="65"/>
      <c r="E920" s="241" t="str">
        <f>IF(ISBLANK(D920), "", VLOOKUP(D920, Z!$A$2:$C$4127, 3, FALSE))</f>
        <v/>
      </c>
      <c r="F920" s="138"/>
      <c r="G920" s="120"/>
      <c r="H920" s="120"/>
      <c r="I920" s="120"/>
      <c r="J920" s="120"/>
      <c r="K920" s="139"/>
      <c r="L920" s="168"/>
      <c r="M920" s="139"/>
      <c r="N920" s="139"/>
      <c r="O920" s="242">
        <f t="shared" ref="O920:O983" si="333">IFERROR(M920 / (1.18*N920), 0)</f>
        <v>0</v>
      </c>
      <c r="P920" s="139"/>
      <c r="Q920" s="242">
        <f t="shared" si="313"/>
        <v>0</v>
      </c>
      <c r="R920" s="242" t="str">
        <f t="shared" si="314"/>
        <v>-</v>
      </c>
      <c r="S920" s="140"/>
      <c r="T920" s="141"/>
      <c r="U920" s="120"/>
      <c r="V920" s="139"/>
      <c r="W920" s="166"/>
      <c r="X920" s="243">
        <f t="shared" si="315"/>
        <v>0</v>
      </c>
      <c r="Y920" s="140"/>
      <c r="Z920" s="141"/>
      <c r="AA920" s="139"/>
      <c r="AB920" s="120"/>
      <c r="AC920" s="139"/>
      <c r="AD920" s="166"/>
      <c r="AE920" s="243">
        <f t="shared" si="316"/>
        <v>0</v>
      </c>
      <c r="AF920" s="142"/>
      <c r="AG920" s="137"/>
      <c r="AH920" s="65"/>
      <c r="AI920" s="241" t="str">
        <f>IF(ISBLANK(AH920), "", VLOOKUP(AH920, Z!$A$2:$C$4127, 3, FALSE))</f>
        <v/>
      </c>
      <c r="AJ920" s="143"/>
      <c r="AK920" s="244">
        <f t="shared" si="317"/>
        <v>0</v>
      </c>
      <c r="AL920" s="232"/>
      <c r="AM920" s="242">
        <f t="shared" si="318"/>
        <v>0</v>
      </c>
      <c r="AN920" s="228">
        <f>15</f>
        <v>15</v>
      </c>
      <c r="AO920" s="228">
        <v>0.75</v>
      </c>
      <c r="AP920" s="242" t="str">
        <f t="shared" si="319"/>
        <v>-</v>
      </c>
      <c r="AQ920" s="242" t="str">
        <f t="shared" si="320"/>
        <v>-</v>
      </c>
      <c r="AR920" s="245" t="str" cm="1">
        <f t="array" ref="AR920">IF($AM$20="A",
IFERROR(INDEX($BZ$33:$CC$35, $BQ920,), "-"),
IFERROR(INDEX(($BZ$26:$CC$28,$BZ$29:$CC$31), $BQ920, , $BR920), "-"))</f>
        <v>-</v>
      </c>
      <c r="AS920" s="245"/>
      <c r="AT920" s="245"/>
      <c r="AU920" s="245"/>
      <c r="AV920" s="246" t="str" cm="1">
        <f t="array" ref="AV920">IF($AM$20="A",
IFERROR(INDEX($CE$33:$CE$35, $BQ920), "-"),
IFERROR(INDEX(($CE$26:$CE$28, $CE$29:$CE$31), $BQ920, , $BR920), "-"))</f>
        <v>-</v>
      </c>
      <c r="AW920" s="242" t="str">
        <f t="shared" si="329"/>
        <v>-</v>
      </c>
      <c r="AX920" s="242" t="str">
        <f t="shared" si="329"/>
        <v>-</v>
      </c>
      <c r="AY920" s="242" t="str">
        <f t="shared" si="329"/>
        <v>-</v>
      </c>
      <c r="AZ920" s="242" t="str">
        <f t="shared" si="329"/>
        <v>-</v>
      </c>
      <c r="BA920" s="242" t="str">
        <f t="shared" si="330"/>
        <v>-</v>
      </c>
      <c r="BB920" s="242" t="str">
        <f t="shared" si="330"/>
        <v>-</v>
      </c>
      <c r="BC920" s="242" t="str">
        <f t="shared" si="330"/>
        <v>-</v>
      </c>
      <c r="BD920" s="242" t="str">
        <f t="shared" si="330"/>
        <v>-</v>
      </c>
      <c r="BE920" s="242" t="str">
        <f t="shared" si="331"/>
        <v>-</v>
      </c>
      <c r="BF920" s="242" t="str">
        <f t="shared" si="331"/>
        <v>-</v>
      </c>
      <c r="BG920" s="242" t="str">
        <f t="shared" si="331"/>
        <v>-</v>
      </c>
      <c r="BH920" s="242" t="str">
        <f t="shared" si="331"/>
        <v>-</v>
      </c>
      <c r="BI920" s="242" t="str">
        <f t="shared" si="332"/>
        <v>-</v>
      </c>
      <c r="BJ920" s="242" t="str">
        <f t="shared" si="332"/>
        <v>-</v>
      </c>
      <c r="BK920" s="242" t="str">
        <f t="shared" si="332"/>
        <v>-</v>
      </c>
      <c r="BL920" s="242" t="str">
        <f t="shared" si="332"/>
        <v>-</v>
      </c>
      <c r="BM920" s="245" t="str" cm="1">
        <f t="array" ref="BM920">IFERROR(INDEX($CD$38:$CD$41, $BT920), "-")</f>
        <v>-</v>
      </c>
      <c r="BN920" s="242" t="str" cm="1">
        <f t="array" ref="BN920">IFERROR(INDEX($CD$38:$CD$41, $BS920), "-")</f>
        <v>-</v>
      </c>
      <c r="BO920" s="242">
        <f t="shared" si="325"/>
        <v>0</v>
      </c>
      <c r="BP920" s="242">
        <f t="shared" si="326"/>
        <v>0</v>
      </c>
      <c r="BQ920" s="247" t="str">
        <f t="shared" ref="BQ920:BQ983" si="334">IF($AM$20="A",
IFERROR(MATCH($I920,INDEX(Kat_A,,1),0),IFERROR(MATCH($I920,INDEX(Kat_A,,2),0),IFERROR(MATCH($I920,INDEX(Kat_A,,3),0),"-"))),
IFERROR(MATCH($G920,INDEX(Kat_B,,1),0),IFERROR(MATCH($G920,INDEX(Kat_B,,2),0),IFERROR(MATCH($G920,INDEX(Kat_B,,3),0),"-")))
)</f>
        <v>-</v>
      </c>
      <c r="BR920" s="247" t="str">
        <f t="shared" ref="BR920:BR983" si="335">IF($AM$20="A",
IFERROR(MATCH($J920,INDEX(Sys_A,,1),0),IFERROR(MATCH($J920,INDEX(Sys_A,,2),0),IFERROR(MATCH($J920,INDEX(Sys_A,,3),0),"-"))),
IFERROR(MATCH($H920,INDEX(Sys_B,,1),0),IFERROR(MATCH($H920,INDEX(Sys_B,,2),0),IFERROR(MATCH($H920,INDEX(Sys_B,,3),0),"-")))
)</f>
        <v>-</v>
      </c>
      <c r="BS920" s="247" t="str">
        <f t="shared" ref="BS920:BS983" si="336">IF($AM$20="B", 1, IFERROR(MATCH($U920,INDEX(Reg,,1),0),IFERROR(MATCH($U920,INDEX(Reg,,2),0),IFERROR(MATCH($U920,INDEX(Reg,,3),0),"-"))))</f>
        <v>-</v>
      </c>
      <c r="BT920" s="247" t="str">
        <f t="shared" ref="BT920:BT983" si="337">IF($AM$20="B", 1, IFERROR(MATCH($AB920,INDEX(Reg,,1),0),IFERROR(MATCH($AB920,INDEX(Reg,,2),0),IFERROR(MATCH($AB920,INDEX(Reg,,3),0),"-"))))</f>
        <v>-</v>
      </c>
      <c r="BU920" s="247">
        <f t="shared" si="327"/>
        <v>0</v>
      </c>
      <c r="BV920" s="247" t="str">
        <f t="shared" si="328"/>
        <v>-</v>
      </c>
      <c r="BW920" s="232"/>
      <c r="CF920" s="232"/>
    </row>
    <row r="921" spans="1:84" ht="12.75" customHeight="1" x14ac:dyDescent="0.2">
      <c r="A921" s="240"/>
      <c r="B921" s="228">
        <v>898</v>
      </c>
      <c r="C921" s="137"/>
      <c r="D921" s="65"/>
      <c r="E921" s="241" t="str">
        <f>IF(ISBLANK(D921), "", VLOOKUP(D921, Z!$A$2:$C$4127, 3, FALSE))</f>
        <v/>
      </c>
      <c r="F921" s="138"/>
      <c r="G921" s="120"/>
      <c r="H921" s="120"/>
      <c r="I921" s="120"/>
      <c r="J921" s="120"/>
      <c r="K921" s="139"/>
      <c r="L921" s="168"/>
      <c r="M921" s="139"/>
      <c r="N921" s="139"/>
      <c r="O921" s="242">
        <f t="shared" si="333"/>
        <v>0</v>
      </c>
      <c r="P921" s="139"/>
      <c r="Q921" s="242">
        <f t="shared" ref="Q921:Q984" si="338">P921*O921*9.82/3.6</f>
        <v>0</v>
      </c>
      <c r="R921" s="242" t="str">
        <f t="shared" ref="R921:R984" si="339">BV921</f>
        <v>-</v>
      </c>
      <c r="S921" s="140"/>
      <c r="T921" s="141"/>
      <c r="U921" s="120"/>
      <c r="V921" s="139"/>
      <c r="W921" s="166"/>
      <c r="X921" s="243">
        <f t="shared" ref="X921:X984" si="340">IFERROR(AQ921*1000, 0)</f>
        <v>0</v>
      </c>
      <c r="Y921" s="140"/>
      <c r="Z921" s="141"/>
      <c r="AA921" s="139"/>
      <c r="AB921" s="120"/>
      <c r="AC921" s="139"/>
      <c r="AD921" s="166"/>
      <c r="AE921" s="243">
        <f t="shared" ref="AE921:AE984" si="341">IFERROR(AP921*1000, 0)</f>
        <v>0</v>
      </c>
      <c r="AF921" s="142"/>
      <c r="AG921" s="137"/>
      <c r="AH921" s="65"/>
      <c r="AI921" s="241" t="str">
        <f>IF(ISBLANK(AH921), "", VLOOKUP(AH921, Z!$A$2:$C$4127, 3, FALSE))</f>
        <v/>
      </c>
      <c r="AJ921" s="143"/>
      <c r="AK921" s="244">
        <f t="shared" ref="AK921:AK984" si="342">IFERROR(AM921*1000, 0)</f>
        <v>0</v>
      </c>
      <c r="AL921" s="232"/>
      <c r="AM921" s="242">
        <f t="shared" ref="AM921:AM984" si="343">IFERROR(AO921*AN921*(AQ921-AP921), 0)</f>
        <v>0</v>
      </c>
      <c r="AN921" s="228">
        <f>15</f>
        <v>15</v>
      </c>
      <c r="AO921" s="228">
        <v>0.75</v>
      </c>
      <c r="AP921" s="242" t="str">
        <f t="shared" ref="AP921:AP984" si="344">IFERROR((SUMPRODUCT($AW921:$AZ921,_xlfn.ANCHORARRAY( $AR921)) + SUMPRODUCT($BE921:$BH921,_xlfn.ANCHORARRAY( $AR921))) * $AV921/1000/1000, "-")</f>
        <v>-</v>
      </c>
      <c r="AQ921" s="242" t="str">
        <f t="shared" ref="AQ921:AQ984" si="345">IFERROR((SUMPRODUCT($BA921:$BD921,_xlfn.ANCHORARRAY( $AR921)) + SUMPRODUCT($BI921:$BL921,_xlfn.ANCHORARRAY( $AR921))) * $AV921/1000/1000, "-")</f>
        <v>-</v>
      </c>
      <c r="AR921" s="245" t="str" cm="1">
        <f t="array" ref="AR921">IF($AM$20="A",
IFERROR(INDEX($BZ$33:$CC$35, $BQ921,), "-"),
IFERROR(INDEX(($BZ$26:$CC$28,$BZ$29:$CC$31), $BQ921, , $BR921), "-"))</f>
        <v>-</v>
      </c>
      <c r="AS921" s="245"/>
      <c r="AT921" s="245"/>
      <c r="AU921" s="245"/>
      <c r="AV921" s="246" t="str" cm="1">
        <f t="array" ref="AV921">IF($AM$20="A",
IFERROR(INDEX($CE$33:$CE$35, $BQ921), "-"),
IFERROR(INDEX(($CE$26:$CE$28, $CE$29:$CE$31), $BQ921, , $BR921), "-"))</f>
        <v>-</v>
      </c>
      <c r="AW921" s="242" t="str">
        <f t="shared" ref="AW921:AZ952" si="346">IF($BT921=1, $BO921 * (-0.34*AW$23^2 + 0.67*AW$23 + 0.67), "-")</f>
        <v>-</v>
      </c>
      <c r="AX921" s="242" t="str">
        <f t="shared" si="346"/>
        <v>-</v>
      </c>
      <c r="AY921" s="242" t="str">
        <f t="shared" si="346"/>
        <v>-</v>
      </c>
      <c r="AZ921" s="242" t="str">
        <f t="shared" si="346"/>
        <v>-</v>
      </c>
      <c r="BA921" s="242" t="str">
        <f t="shared" ref="BA921:BD952" si="347">IF($BS921=1, $BP921 * (-0.34*BA$23^2 + 0.67*BA$23 + 0.67), "-")</f>
        <v>-</v>
      </c>
      <c r="BB921" s="242" t="str">
        <f t="shared" si="347"/>
        <v>-</v>
      </c>
      <c r="BC921" s="242" t="str">
        <f t="shared" si="347"/>
        <v>-</v>
      </c>
      <c r="BD921" s="242" t="str">
        <f t="shared" si="347"/>
        <v>-</v>
      </c>
      <c r="BE921" s="242" t="str">
        <f t="shared" ref="BE921:BH952" si="348">IFERROR(BE$23 * (1 - (1-BE$23)/0.75 * (1-$BM921)) * $BO921 * 1 / (-(BE$23^2) + 2*BE$23), "-")</f>
        <v>-</v>
      </c>
      <c r="BF921" s="242" t="str">
        <f t="shared" si="348"/>
        <v>-</v>
      </c>
      <c r="BG921" s="242" t="str">
        <f t="shared" si="348"/>
        <v>-</v>
      </c>
      <c r="BH921" s="242" t="str">
        <f t="shared" si="348"/>
        <v>-</v>
      </c>
      <c r="BI921" s="242" t="str">
        <f t="shared" ref="BI921:BL952" si="349">IFERROR(BI$23 * (1 - (1-BI$23)/0.75 * (1-$BN921)) * $BP921 * 1 / (-(BI$23^2) + 2*BI$23), "-")</f>
        <v>-</v>
      </c>
      <c r="BJ921" s="242" t="str">
        <f t="shared" si="349"/>
        <v>-</v>
      </c>
      <c r="BK921" s="242" t="str">
        <f t="shared" si="349"/>
        <v>-</v>
      </c>
      <c r="BL921" s="242" t="str">
        <f t="shared" si="349"/>
        <v>-</v>
      </c>
      <c r="BM921" s="245" t="str" cm="1">
        <f t="array" ref="BM921">IFERROR(INDEX($CD$38:$CD$41, $BT921), "-")</f>
        <v>-</v>
      </c>
      <c r="BN921" s="242" t="str" cm="1">
        <f t="array" ref="BN921">IFERROR(INDEX($CD$38:$CD$41, $BS921), "-")</f>
        <v>-</v>
      </c>
      <c r="BO921" s="242">
        <f t="shared" ref="BO921:BO984" si="350">IFERROR(IF(ISBLANK(AD921), AC921, AD921), 0)</f>
        <v>0</v>
      </c>
      <c r="BP921" s="242">
        <f t="shared" ref="BP921:BP984" si="351">IFERROR(IF(ISBLANK(W921), V921, W921), 0)</f>
        <v>0</v>
      </c>
      <c r="BQ921" s="247" t="str">
        <f t="shared" si="334"/>
        <v>-</v>
      </c>
      <c r="BR921" s="247" t="str">
        <f t="shared" si="335"/>
        <v>-</v>
      </c>
      <c r="BS921" s="247" t="str">
        <f t="shared" si="336"/>
        <v>-</v>
      </c>
      <c r="BT921" s="247" t="str">
        <f t="shared" si="337"/>
        <v>-</v>
      </c>
      <c r="BU921" s="247">
        <f t="shared" ref="BU921:BU984" si="352">IF($K921&gt;0, $K921, IF($L921&gt;0, 26+0.1*$L921, 0))</f>
        <v>0</v>
      </c>
      <c r="BV921" s="247" t="str">
        <f t="shared" ref="BV921:BV984" si="353">IF(AND(BR921=1, BU921&gt; 0), 0.5*(8+0.2*BU921) + 0.5*(3+0.1*BU921), "-")</f>
        <v>-</v>
      </c>
      <c r="BW921" s="232"/>
      <c r="CF921" s="232"/>
    </row>
    <row r="922" spans="1:84" ht="12.75" customHeight="1" x14ac:dyDescent="0.2">
      <c r="A922" s="240"/>
      <c r="B922" s="228">
        <v>899</v>
      </c>
      <c r="C922" s="137"/>
      <c r="D922" s="65"/>
      <c r="E922" s="241" t="str">
        <f>IF(ISBLANK(D922), "", VLOOKUP(D922, Z!$A$2:$C$4127, 3, FALSE))</f>
        <v/>
      </c>
      <c r="F922" s="138"/>
      <c r="G922" s="120"/>
      <c r="H922" s="120"/>
      <c r="I922" s="120"/>
      <c r="J922" s="120"/>
      <c r="K922" s="139"/>
      <c r="L922" s="168"/>
      <c r="M922" s="139"/>
      <c r="N922" s="139"/>
      <c r="O922" s="242">
        <f t="shared" si="333"/>
        <v>0</v>
      </c>
      <c r="P922" s="139"/>
      <c r="Q922" s="242">
        <f t="shared" si="338"/>
        <v>0</v>
      </c>
      <c r="R922" s="242" t="str">
        <f t="shared" si="339"/>
        <v>-</v>
      </c>
      <c r="S922" s="140"/>
      <c r="T922" s="141"/>
      <c r="U922" s="120"/>
      <c r="V922" s="139"/>
      <c r="W922" s="166"/>
      <c r="X922" s="243">
        <f t="shared" si="340"/>
        <v>0</v>
      </c>
      <c r="Y922" s="140"/>
      <c r="Z922" s="141"/>
      <c r="AA922" s="139"/>
      <c r="AB922" s="120"/>
      <c r="AC922" s="139"/>
      <c r="AD922" s="166"/>
      <c r="AE922" s="243">
        <f t="shared" si="341"/>
        <v>0</v>
      </c>
      <c r="AF922" s="142"/>
      <c r="AG922" s="137"/>
      <c r="AH922" s="65"/>
      <c r="AI922" s="241" t="str">
        <f>IF(ISBLANK(AH922), "", VLOOKUP(AH922, Z!$A$2:$C$4127, 3, FALSE))</f>
        <v/>
      </c>
      <c r="AJ922" s="143"/>
      <c r="AK922" s="244">
        <f t="shared" si="342"/>
        <v>0</v>
      </c>
      <c r="AL922" s="232"/>
      <c r="AM922" s="242">
        <f t="shared" si="343"/>
        <v>0</v>
      </c>
      <c r="AN922" s="228">
        <f>15</f>
        <v>15</v>
      </c>
      <c r="AO922" s="228">
        <v>0.75</v>
      </c>
      <c r="AP922" s="242" t="str">
        <f t="shared" si="344"/>
        <v>-</v>
      </c>
      <c r="AQ922" s="242" t="str">
        <f t="shared" si="345"/>
        <v>-</v>
      </c>
      <c r="AR922" s="245" t="str" cm="1">
        <f t="array" ref="AR922">IF($AM$20="A",
IFERROR(INDEX($BZ$33:$CC$35, $BQ922,), "-"),
IFERROR(INDEX(($BZ$26:$CC$28,$BZ$29:$CC$31), $BQ922, , $BR922), "-"))</f>
        <v>-</v>
      </c>
      <c r="AS922" s="245"/>
      <c r="AT922" s="245"/>
      <c r="AU922" s="245"/>
      <c r="AV922" s="246" t="str" cm="1">
        <f t="array" ref="AV922">IF($AM$20="A",
IFERROR(INDEX($CE$33:$CE$35, $BQ922), "-"),
IFERROR(INDEX(($CE$26:$CE$28, $CE$29:$CE$31), $BQ922, , $BR922), "-"))</f>
        <v>-</v>
      </c>
      <c r="AW922" s="242" t="str">
        <f t="shared" si="346"/>
        <v>-</v>
      </c>
      <c r="AX922" s="242" t="str">
        <f t="shared" si="346"/>
        <v>-</v>
      </c>
      <c r="AY922" s="242" t="str">
        <f t="shared" si="346"/>
        <v>-</v>
      </c>
      <c r="AZ922" s="242" t="str">
        <f t="shared" si="346"/>
        <v>-</v>
      </c>
      <c r="BA922" s="242" t="str">
        <f t="shared" si="347"/>
        <v>-</v>
      </c>
      <c r="BB922" s="242" t="str">
        <f t="shared" si="347"/>
        <v>-</v>
      </c>
      <c r="BC922" s="242" t="str">
        <f t="shared" si="347"/>
        <v>-</v>
      </c>
      <c r="BD922" s="242" t="str">
        <f t="shared" si="347"/>
        <v>-</v>
      </c>
      <c r="BE922" s="242" t="str">
        <f t="shared" si="348"/>
        <v>-</v>
      </c>
      <c r="BF922" s="242" t="str">
        <f t="shared" si="348"/>
        <v>-</v>
      </c>
      <c r="BG922" s="242" t="str">
        <f t="shared" si="348"/>
        <v>-</v>
      </c>
      <c r="BH922" s="242" t="str">
        <f t="shared" si="348"/>
        <v>-</v>
      </c>
      <c r="BI922" s="242" t="str">
        <f t="shared" si="349"/>
        <v>-</v>
      </c>
      <c r="BJ922" s="242" t="str">
        <f t="shared" si="349"/>
        <v>-</v>
      </c>
      <c r="BK922" s="242" t="str">
        <f t="shared" si="349"/>
        <v>-</v>
      </c>
      <c r="BL922" s="242" t="str">
        <f t="shared" si="349"/>
        <v>-</v>
      </c>
      <c r="BM922" s="245" t="str" cm="1">
        <f t="array" ref="BM922">IFERROR(INDEX($CD$38:$CD$41, $BT922), "-")</f>
        <v>-</v>
      </c>
      <c r="BN922" s="242" t="str" cm="1">
        <f t="array" ref="BN922">IFERROR(INDEX($CD$38:$CD$41, $BS922), "-")</f>
        <v>-</v>
      </c>
      <c r="BO922" s="242">
        <f t="shared" si="350"/>
        <v>0</v>
      </c>
      <c r="BP922" s="242">
        <f t="shared" si="351"/>
        <v>0</v>
      </c>
      <c r="BQ922" s="247" t="str">
        <f t="shared" si="334"/>
        <v>-</v>
      </c>
      <c r="BR922" s="247" t="str">
        <f t="shared" si="335"/>
        <v>-</v>
      </c>
      <c r="BS922" s="247" t="str">
        <f t="shared" si="336"/>
        <v>-</v>
      </c>
      <c r="BT922" s="247" t="str">
        <f t="shared" si="337"/>
        <v>-</v>
      </c>
      <c r="BU922" s="247">
        <f t="shared" si="352"/>
        <v>0</v>
      </c>
      <c r="BV922" s="247" t="str">
        <f t="shared" si="353"/>
        <v>-</v>
      </c>
      <c r="BW922" s="232"/>
      <c r="CF922" s="232"/>
    </row>
    <row r="923" spans="1:84" ht="12.75" customHeight="1" x14ac:dyDescent="0.2">
      <c r="A923" s="240"/>
      <c r="B923" s="228">
        <v>900</v>
      </c>
      <c r="C923" s="137"/>
      <c r="D923" s="65"/>
      <c r="E923" s="241" t="str">
        <f>IF(ISBLANK(D923), "", VLOOKUP(D923, Z!$A$2:$C$4127, 3, FALSE))</f>
        <v/>
      </c>
      <c r="F923" s="138"/>
      <c r="G923" s="120"/>
      <c r="H923" s="120"/>
      <c r="I923" s="120"/>
      <c r="J923" s="120"/>
      <c r="K923" s="139"/>
      <c r="L923" s="168"/>
      <c r="M923" s="139"/>
      <c r="N923" s="139"/>
      <c r="O923" s="242">
        <f t="shared" si="333"/>
        <v>0</v>
      </c>
      <c r="P923" s="139"/>
      <c r="Q923" s="242">
        <f t="shared" si="338"/>
        <v>0</v>
      </c>
      <c r="R923" s="242" t="str">
        <f t="shared" si="339"/>
        <v>-</v>
      </c>
      <c r="S923" s="140"/>
      <c r="T923" s="141"/>
      <c r="U923" s="120"/>
      <c r="V923" s="139"/>
      <c r="W923" s="166"/>
      <c r="X923" s="243">
        <f t="shared" si="340"/>
        <v>0</v>
      </c>
      <c r="Y923" s="140"/>
      <c r="Z923" s="141"/>
      <c r="AA923" s="139"/>
      <c r="AB923" s="120"/>
      <c r="AC923" s="139"/>
      <c r="AD923" s="166"/>
      <c r="AE923" s="243">
        <f t="shared" si="341"/>
        <v>0</v>
      </c>
      <c r="AF923" s="142"/>
      <c r="AG923" s="137"/>
      <c r="AH923" s="65"/>
      <c r="AI923" s="241" t="str">
        <f>IF(ISBLANK(AH923), "", VLOOKUP(AH923, Z!$A$2:$C$4127, 3, FALSE))</f>
        <v/>
      </c>
      <c r="AJ923" s="143"/>
      <c r="AK923" s="244">
        <f t="shared" si="342"/>
        <v>0</v>
      </c>
      <c r="AL923" s="232"/>
      <c r="AM923" s="242">
        <f t="shared" si="343"/>
        <v>0</v>
      </c>
      <c r="AN923" s="228">
        <f>15</f>
        <v>15</v>
      </c>
      <c r="AO923" s="228">
        <v>0.75</v>
      </c>
      <c r="AP923" s="242" t="str">
        <f t="shared" si="344"/>
        <v>-</v>
      </c>
      <c r="AQ923" s="242" t="str">
        <f t="shared" si="345"/>
        <v>-</v>
      </c>
      <c r="AR923" s="245" t="str" cm="1">
        <f t="array" ref="AR923">IF($AM$20="A",
IFERROR(INDEX($BZ$33:$CC$35, $BQ923,), "-"),
IFERROR(INDEX(($BZ$26:$CC$28,$BZ$29:$CC$31), $BQ923, , $BR923), "-"))</f>
        <v>-</v>
      </c>
      <c r="AS923" s="245"/>
      <c r="AT923" s="245"/>
      <c r="AU923" s="245"/>
      <c r="AV923" s="246" t="str" cm="1">
        <f t="array" ref="AV923">IF($AM$20="A",
IFERROR(INDEX($CE$33:$CE$35, $BQ923), "-"),
IFERROR(INDEX(($CE$26:$CE$28, $CE$29:$CE$31), $BQ923, , $BR923), "-"))</f>
        <v>-</v>
      </c>
      <c r="AW923" s="242" t="str">
        <f t="shared" si="346"/>
        <v>-</v>
      </c>
      <c r="AX923" s="242" t="str">
        <f t="shared" si="346"/>
        <v>-</v>
      </c>
      <c r="AY923" s="242" t="str">
        <f t="shared" si="346"/>
        <v>-</v>
      </c>
      <c r="AZ923" s="242" t="str">
        <f t="shared" si="346"/>
        <v>-</v>
      </c>
      <c r="BA923" s="242" t="str">
        <f t="shared" si="347"/>
        <v>-</v>
      </c>
      <c r="BB923" s="242" t="str">
        <f t="shared" si="347"/>
        <v>-</v>
      </c>
      <c r="BC923" s="242" t="str">
        <f t="shared" si="347"/>
        <v>-</v>
      </c>
      <c r="BD923" s="242" t="str">
        <f t="shared" si="347"/>
        <v>-</v>
      </c>
      <c r="BE923" s="242" t="str">
        <f t="shared" si="348"/>
        <v>-</v>
      </c>
      <c r="BF923" s="242" t="str">
        <f t="shared" si="348"/>
        <v>-</v>
      </c>
      <c r="BG923" s="242" t="str">
        <f t="shared" si="348"/>
        <v>-</v>
      </c>
      <c r="BH923" s="242" t="str">
        <f t="shared" si="348"/>
        <v>-</v>
      </c>
      <c r="BI923" s="242" t="str">
        <f t="shared" si="349"/>
        <v>-</v>
      </c>
      <c r="BJ923" s="242" t="str">
        <f t="shared" si="349"/>
        <v>-</v>
      </c>
      <c r="BK923" s="242" t="str">
        <f t="shared" si="349"/>
        <v>-</v>
      </c>
      <c r="BL923" s="242" t="str">
        <f t="shared" si="349"/>
        <v>-</v>
      </c>
      <c r="BM923" s="245" t="str" cm="1">
        <f t="array" ref="BM923">IFERROR(INDEX($CD$38:$CD$41, $BT923), "-")</f>
        <v>-</v>
      </c>
      <c r="BN923" s="242" t="str" cm="1">
        <f t="array" ref="BN923">IFERROR(INDEX($CD$38:$CD$41, $BS923), "-")</f>
        <v>-</v>
      </c>
      <c r="BO923" s="242">
        <f t="shared" si="350"/>
        <v>0</v>
      </c>
      <c r="BP923" s="242">
        <f t="shared" si="351"/>
        <v>0</v>
      </c>
      <c r="BQ923" s="247" t="str">
        <f t="shared" si="334"/>
        <v>-</v>
      </c>
      <c r="BR923" s="247" t="str">
        <f t="shared" si="335"/>
        <v>-</v>
      </c>
      <c r="BS923" s="247" t="str">
        <f t="shared" si="336"/>
        <v>-</v>
      </c>
      <c r="BT923" s="247" t="str">
        <f t="shared" si="337"/>
        <v>-</v>
      </c>
      <c r="BU923" s="247">
        <f t="shared" si="352"/>
        <v>0</v>
      </c>
      <c r="BV923" s="247" t="str">
        <f t="shared" si="353"/>
        <v>-</v>
      </c>
      <c r="BW923" s="232"/>
      <c r="CF923" s="232"/>
    </row>
    <row r="924" spans="1:84" ht="12.75" customHeight="1" x14ac:dyDescent="0.2">
      <c r="A924" s="240"/>
      <c r="B924" s="228">
        <v>901</v>
      </c>
      <c r="C924" s="137"/>
      <c r="D924" s="65"/>
      <c r="E924" s="241" t="str">
        <f>IF(ISBLANK(D924), "", VLOOKUP(D924, Z!$A$2:$C$4127, 3, FALSE))</f>
        <v/>
      </c>
      <c r="F924" s="138"/>
      <c r="G924" s="120"/>
      <c r="H924" s="120"/>
      <c r="I924" s="120"/>
      <c r="J924" s="120"/>
      <c r="K924" s="139"/>
      <c r="L924" s="168"/>
      <c r="M924" s="139"/>
      <c r="N924" s="139"/>
      <c r="O924" s="242">
        <f t="shared" si="333"/>
        <v>0</v>
      </c>
      <c r="P924" s="139"/>
      <c r="Q924" s="242">
        <f t="shared" si="338"/>
        <v>0</v>
      </c>
      <c r="R924" s="242" t="str">
        <f t="shared" si="339"/>
        <v>-</v>
      </c>
      <c r="S924" s="140"/>
      <c r="T924" s="141"/>
      <c r="U924" s="120"/>
      <c r="V924" s="139"/>
      <c r="W924" s="166"/>
      <c r="X924" s="243">
        <f t="shared" si="340"/>
        <v>0</v>
      </c>
      <c r="Y924" s="140"/>
      <c r="Z924" s="141"/>
      <c r="AA924" s="139"/>
      <c r="AB924" s="120"/>
      <c r="AC924" s="139"/>
      <c r="AD924" s="166"/>
      <c r="AE924" s="243">
        <f t="shared" si="341"/>
        <v>0</v>
      </c>
      <c r="AF924" s="142"/>
      <c r="AG924" s="137"/>
      <c r="AH924" s="65"/>
      <c r="AI924" s="241" t="str">
        <f>IF(ISBLANK(AH924), "", VLOOKUP(AH924, Z!$A$2:$C$4127, 3, FALSE))</f>
        <v/>
      </c>
      <c r="AJ924" s="143"/>
      <c r="AK924" s="244">
        <f t="shared" si="342"/>
        <v>0</v>
      </c>
      <c r="AL924" s="232"/>
      <c r="AM924" s="242">
        <f t="shared" si="343"/>
        <v>0</v>
      </c>
      <c r="AN924" s="228">
        <f>15</f>
        <v>15</v>
      </c>
      <c r="AO924" s="228">
        <v>0.75</v>
      </c>
      <c r="AP924" s="242" t="str">
        <f t="shared" si="344"/>
        <v>-</v>
      </c>
      <c r="AQ924" s="242" t="str">
        <f t="shared" si="345"/>
        <v>-</v>
      </c>
      <c r="AR924" s="245" t="str" cm="1">
        <f t="array" ref="AR924">IF($AM$20="A",
IFERROR(INDEX($BZ$33:$CC$35, $BQ924,), "-"),
IFERROR(INDEX(($BZ$26:$CC$28,$BZ$29:$CC$31), $BQ924, , $BR924), "-"))</f>
        <v>-</v>
      </c>
      <c r="AS924" s="245"/>
      <c r="AT924" s="245"/>
      <c r="AU924" s="245"/>
      <c r="AV924" s="246" t="str" cm="1">
        <f t="array" ref="AV924">IF($AM$20="A",
IFERROR(INDEX($CE$33:$CE$35, $BQ924), "-"),
IFERROR(INDEX(($CE$26:$CE$28, $CE$29:$CE$31), $BQ924, , $BR924), "-"))</f>
        <v>-</v>
      </c>
      <c r="AW924" s="242" t="str">
        <f t="shared" si="346"/>
        <v>-</v>
      </c>
      <c r="AX924" s="242" t="str">
        <f t="shared" si="346"/>
        <v>-</v>
      </c>
      <c r="AY924" s="242" t="str">
        <f t="shared" si="346"/>
        <v>-</v>
      </c>
      <c r="AZ924" s="242" t="str">
        <f t="shared" si="346"/>
        <v>-</v>
      </c>
      <c r="BA924" s="242" t="str">
        <f t="shared" si="347"/>
        <v>-</v>
      </c>
      <c r="BB924" s="242" t="str">
        <f t="shared" si="347"/>
        <v>-</v>
      </c>
      <c r="BC924" s="242" t="str">
        <f t="shared" si="347"/>
        <v>-</v>
      </c>
      <c r="BD924" s="242" t="str">
        <f t="shared" si="347"/>
        <v>-</v>
      </c>
      <c r="BE924" s="242" t="str">
        <f t="shared" si="348"/>
        <v>-</v>
      </c>
      <c r="BF924" s="242" t="str">
        <f t="shared" si="348"/>
        <v>-</v>
      </c>
      <c r="BG924" s="242" t="str">
        <f t="shared" si="348"/>
        <v>-</v>
      </c>
      <c r="BH924" s="242" t="str">
        <f t="shared" si="348"/>
        <v>-</v>
      </c>
      <c r="BI924" s="242" t="str">
        <f t="shared" si="349"/>
        <v>-</v>
      </c>
      <c r="BJ924" s="242" t="str">
        <f t="shared" si="349"/>
        <v>-</v>
      </c>
      <c r="BK924" s="242" t="str">
        <f t="shared" si="349"/>
        <v>-</v>
      </c>
      <c r="BL924" s="242" t="str">
        <f t="shared" si="349"/>
        <v>-</v>
      </c>
      <c r="BM924" s="245" t="str" cm="1">
        <f t="array" ref="BM924">IFERROR(INDEX($CD$38:$CD$41, $BT924), "-")</f>
        <v>-</v>
      </c>
      <c r="BN924" s="242" t="str" cm="1">
        <f t="array" ref="BN924">IFERROR(INDEX($CD$38:$CD$41, $BS924), "-")</f>
        <v>-</v>
      </c>
      <c r="BO924" s="242">
        <f t="shared" si="350"/>
        <v>0</v>
      </c>
      <c r="BP924" s="242">
        <f t="shared" si="351"/>
        <v>0</v>
      </c>
      <c r="BQ924" s="247" t="str">
        <f t="shared" si="334"/>
        <v>-</v>
      </c>
      <c r="BR924" s="247" t="str">
        <f t="shared" si="335"/>
        <v>-</v>
      </c>
      <c r="BS924" s="247" t="str">
        <f t="shared" si="336"/>
        <v>-</v>
      </c>
      <c r="BT924" s="247" t="str">
        <f t="shared" si="337"/>
        <v>-</v>
      </c>
      <c r="BU924" s="247">
        <f t="shared" si="352"/>
        <v>0</v>
      </c>
      <c r="BV924" s="247" t="str">
        <f t="shared" si="353"/>
        <v>-</v>
      </c>
      <c r="BW924" s="232"/>
      <c r="CF924" s="232"/>
    </row>
    <row r="925" spans="1:84" ht="12.75" customHeight="1" x14ac:dyDescent="0.2">
      <c r="A925" s="240"/>
      <c r="B925" s="228">
        <v>902</v>
      </c>
      <c r="C925" s="137"/>
      <c r="D925" s="65"/>
      <c r="E925" s="241" t="str">
        <f>IF(ISBLANK(D925), "", VLOOKUP(D925, Z!$A$2:$C$4127, 3, FALSE))</f>
        <v/>
      </c>
      <c r="F925" s="138"/>
      <c r="G925" s="120"/>
      <c r="H925" s="120"/>
      <c r="I925" s="120"/>
      <c r="J925" s="120"/>
      <c r="K925" s="139"/>
      <c r="L925" s="168"/>
      <c r="M925" s="139"/>
      <c r="N925" s="139"/>
      <c r="O925" s="242">
        <f t="shared" si="333"/>
        <v>0</v>
      </c>
      <c r="P925" s="139"/>
      <c r="Q925" s="242">
        <f t="shared" si="338"/>
        <v>0</v>
      </c>
      <c r="R925" s="242" t="str">
        <f t="shared" si="339"/>
        <v>-</v>
      </c>
      <c r="S925" s="140"/>
      <c r="T925" s="141"/>
      <c r="U925" s="120"/>
      <c r="V925" s="139"/>
      <c r="W925" s="166"/>
      <c r="X925" s="243">
        <f t="shared" si="340"/>
        <v>0</v>
      </c>
      <c r="Y925" s="140"/>
      <c r="Z925" s="141"/>
      <c r="AA925" s="139"/>
      <c r="AB925" s="120"/>
      <c r="AC925" s="139"/>
      <c r="AD925" s="166"/>
      <c r="AE925" s="243">
        <f t="shared" si="341"/>
        <v>0</v>
      </c>
      <c r="AF925" s="142"/>
      <c r="AG925" s="137"/>
      <c r="AH925" s="65"/>
      <c r="AI925" s="241" t="str">
        <f>IF(ISBLANK(AH925), "", VLOOKUP(AH925, Z!$A$2:$C$4127, 3, FALSE))</f>
        <v/>
      </c>
      <c r="AJ925" s="143"/>
      <c r="AK925" s="244">
        <f t="shared" si="342"/>
        <v>0</v>
      </c>
      <c r="AL925" s="232"/>
      <c r="AM925" s="242">
        <f t="shared" si="343"/>
        <v>0</v>
      </c>
      <c r="AN925" s="228">
        <f>15</f>
        <v>15</v>
      </c>
      <c r="AO925" s="228">
        <v>0.75</v>
      </c>
      <c r="AP925" s="242" t="str">
        <f t="shared" si="344"/>
        <v>-</v>
      </c>
      <c r="AQ925" s="242" t="str">
        <f t="shared" si="345"/>
        <v>-</v>
      </c>
      <c r="AR925" s="245" t="str" cm="1">
        <f t="array" ref="AR925">IF($AM$20="A",
IFERROR(INDEX($BZ$33:$CC$35, $BQ925,), "-"),
IFERROR(INDEX(($BZ$26:$CC$28,$BZ$29:$CC$31), $BQ925, , $BR925), "-"))</f>
        <v>-</v>
      </c>
      <c r="AS925" s="245"/>
      <c r="AT925" s="245"/>
      <c r="AU925" s="245"/>
      <c r="AV925" s="246" t="str" cm="1">
        <f t="array" ref="AV925">IF($AM$20="A",
IFERROR(INDEX($CE$33:$CE$35, $BQ925), "-"),
IFERROR(INDEX(($CE$26:$CE$28, $CE$29:$CE$31), $BQ925, , $BR925), "-"))</f>
        <v>-</v>
      </c>
      <c r="AW925" s="242" t="str">
        <f t="shared" si="346"/>
        <v>-</v>
      </c>
      <c r="AX925" s="242" t="str">
        <f t="shared" si="346"/>
        <v>-</v>
      </c>
      <c r="AY925" s="242" t="str">
        <f t="shared" si="346"/>
        <v>-</v>
      </c>
      <c r="AZ925" s="242" t="str">
        <f t="shared" si="346"/>
        <v>-</v>
      </c>
      <c r="BA925" s="242" t="str">
        <f t="shared" si="347"/>
        <v>-</v>
      </c>
      <c r="BB925" s="242" t="str">
        <f t="shared" si="347"/>
        <v>-</v>
      </c>
      <c r="BC925" s="242" t="str">
        <f t="shared" si="347"/>
        <v>-</v>
      </c>
      <c r="BD925" s="242" t="str">
        <f t="shared" si="347"/>
        <v>-</v>
      </c>
      <c r="BE925" s="242" t="str">
        <f t="shared" si="348"/>
        <v>-</v>
      </c>
      <c r="BF925" s="242" t="str">
        <f t="shared" si="348"/>
        <v>-</v>
      </c>
      <c r="BG925" s="242" t="str">
        <f t="shared" si="348"/>
        <v>-</v>
      </c>
      <c r="BH925" s="242" t="str">
        <f t="shared" si="348"/>
        <v>-</v>
      </c>
      <c r="BI925" s="242" t="str">
        <f t="shared" si="349"/>
        <v>-</v>
      </c>
      <c r="BJ925" s="242" t="str">
        <f t="shared" si="349"/>
        <v>-</v>
      </c>
      <c r="BK925" s="242" t="str">
        <f t="shared" si="349"/>
        <v>-</v>
      </c>
      <c r="BL925" s="242" t="str">
        <f t="shared" si="349"/>
        <v>-</v>
      </c>
      <c r="BM925" s="245" t="str" cm="1">
        <f t="array" ref="BM925">IFERROR(INDEX($CD$38:$CD$41, $BT925), "-")</f>
        <v>-</v>
      </c>
      <c r="BN925" s="242" t="str" cm="1">
        <f t="array" ref="BN925">IFERROR(INDEX($CD$38:$CD$41, $BS925), "-")</f>
        <v>-</v>
      </c>
      <c r="BO925" s="242">
        <f t="shared" si="350"/>
        <v>0</v>
      </c>
      <c r="BP925" s="242">
        <f t="shared" si="351"/>
        <v>0</v>
      </c>
      <c r="BQ925" s="247" t="str">
        <f t="shared" si="334"/>
        <v>-</v>
      </c>
      <c r="BR925" s="247" t="str">
        <f t="shared" si="335"/>
        <v>-</v>
      </c>
      <c r="BS925" s="247" t="str">
        <f t="shared" si="336"/>
        <v>-</v>
      </c>
      <c r="BT925" s="247" t="str">
        <f t="shared" si="337"/>
        <v>-</v>
      </c>
      <c r="BU925" s="247">
        <f t="shared" si="352"/>
        <v>0</v>
      </c>
      <c r="BV925" s="247" t="str">
        <f t="shared" si="353"/>
        <v>-</v>
      </c>
      <c r="BW925" s="232"/>
      <c r="CF925" s="232"/>
    </row>
    <row r="926" spans="1:84" ht="12.75" customHeight="1" x14ac:dyDescent="0.2">
      <c r="A926" s="240"/>
      <c r="B926" s="228">
        <v>903</v>
      </c>
      <c r="C926" s="137"/>
      <c r="D926" s="65"/>
      <c r="E926" s="241" t="str">
        <f>IF(ISBLANK(D926), "", VLOOKUP(D926, Z!$A$2:$C$4127, 3, FALSE))</f>
        <v/>
      </c>
      <c r="F926" s="138"/>
      <c r="G926" s="120"/>
      <c r="H926" s="120"/>
      <c r="I926" s="120"/>
      <c r="J926" s="120"/>
      <c r="K926" s="139"/>
      <c r="L926" s="168"/>
      <c r="M926" s="139"/>
      <c r="N926" s="139"/>
      <c r="O926" s="242">
        <f t="shared" si="333"/>
        <v>0</v>
      </c>
      <c r="P926" s="139"/>
      <c r="Q926" s="242">
        <f t="shared" si="338"/>
        <v>0</v>
      </c>
      <c r="R926" s="242" t="str">
        <f t="shared" si="339"/>
        <v>-</v>
      </c>
      <c r="S926" s="140"/>
      <c r="T926" s="141"/>
      <c r="U926" s="120"/>
      <c r="V926" s="139"/>
      <c r="W926" s="166"/>
      <c r="X926" s="243">
        <f t="shared" si="340"/>
        <v>0</v>
      </c>
      <c r="Y926" s="140"/>
      <c r="Z926" s="141"/>
      <c r="AA926" s="139"/>
      <c r="AB926" s="120"/>
      <c r="AC926" s="139"/>
      <c r="AD926" s="166"/>
      <c r="AE926" s="243">
        <f t="shared" si="341"/>
        <v>0</v>
      </c>
      <c r="AF926" s="142"/>
      <c r="AG926" s="137"/>
      <c r="AH926" s="65"/>
      <c r="AI926" s="241" t="str">
        <f>IF(ISBLANK(AH926), "", VLOOKUP(AH926, Z!$A$2:$C$4127, 3, FALSE))</f>
        <v/>
      </c>
      <c r="AJ926" s="143"/>
      <c r="AK926" s="244">
        <f t="shared" si="342"/>
        <v>0</v>
      </c>
      <c r="AL926" s="232"/>
      <c r="AM926" s="242">
        <f t="shared" si="343"/>
        <v>0</v>
      </c>
      <c r="AN926" s="228">
        <f>15</f>
        <v>15</v>
      </c>
      <c r="AO926" s="228">
        <v>0.75</v>
      </c>
      <c r="AP926" s="242" t="str">
        <f t="shared" si="344"/>
        <v>-</v>
      </c>
      <c r="AQ926" s="242" t="str">
        <f t="shared" si="345"/>
        <v>-</v>
      </c>
      <c r="AR926" s="245" t="str" cm="1">
        <f t="array" ref="AR926">IF($AM$20="A",
IFERROR(INDEX($BZ$33:$CC$35, $BQ926,), "-"),
IFERROR(INDEX(($BZ$26:$CC$28,$BZ$29:$CC$31), $BQ926, , $BR926), "-"))</f>
        <v>-</v>
      </c>
      <c r="AS926" s="245"/>
      <c r="AT926" s="245"/>
      <c r="AU926" s="245"/>
      <c r="AV926" s="246" t="str" cm="1">
        <f t="array" ref="AV926">IF($AM$20="A",
IFERROR(INDEX($CE$33:$CE$35, $BQ926), "-"),
IFERROR(INDEX(($CE$26:$CE$28, $CE$29:$CE$31), $BQ926, , $BR926), "-"))</f>
        <v>-</v>
      </c>
      <c r="AW926" s="242" t="str">
        <f t="shared" si="346"/>
        <v>-</v>
      </c>
      <c r="AX926" s="242" t="str">
        <f t="shared" si="346"/>
        <v>-</v>
      </c>
      <c r="AY926" s="242" t="str">
        <f t="shared" si="346"/>
        <v>-</v>
      </c>
      <c r="AZ926" s="242" t="str">
        <f t="shared" si="346"/>
        <v>-</v>
      </c>
      <c r="BA926" s="242" t="str">
        <f t="shared" si="347"/>
        <v>-</v>
      </c>
      <c r="BB926" s="242" t="str">
        <f t="shared" si="347"/>
        <v>-</v>
      </c>
      <c r="BC926" s="242" t="str">
        <f t="shared" si="347"/>
        <v>-</v>
      </c>
      <c r="BD926" s="242" t="str">
        <f t="shared" si="347"/>
        <v>-</v>
      </c>
      <c r="BE926" s="242" t="str">
        <f t="shared" si="348"/>
        <v>-</v>
      </c>
      <c r="BF926" s="242" t="str">
        <f t="shared" si="348"/>
        <v>-</v>
      </c>
      <c r="BG926" s="242" t="str">
        <f t="shared" si="348"/>
        <v>-</v>
      </c>
      <c r="BH926" s="242" t="str">
        <f t="shared" si="348"/>
        <v>-</v>
      </c>
      <c r="BI926" s="242" t="str">
        <f t="shared" si="349"/>
        <v>-</v>
      </c>
      <c r="BJ926" s="242" t="str">
        <f t="shared" si="349"/>
        <v>-</v>
      </c>
      <c r="BK926" s="242" t="str">
        <f t="shared" si="349"/>
        <v>-</v>
      </c>
      <c r="BL926" s="242" t="str">
        <f t="shared" si="349"/>
        <v>-</v>
      </c>
      <c r="BM926" s="245" t="str" cm="1">
        <f t="array" ref="BM926">IFERROR(INDEX($CD$38:$CD$41, $BT926), "-")</f>
        <v>-</v>
      </c>
      <c r="BN926" s="242" t="str" cm="1">
        <f t="array" ref="BN926">IFERROR(INDEX($CD$38:$CD$41, $BS926), "-")</f>
        <v>-</v>
      </c>
      <c r="BO926" s="242">
        <f t="shared" si="350"/>
        <v>0</v>
      </c>
      <c r="BP926" s="242">
        <f t="shared" si="351"/>
        <v>0</v>
      </c>
      <c r="BQ926" s="247" t="str">
        <f t="shared" si="334"/>
        <v>-</v>
      </c>
      <c r="BR926" s="247" t="str">
        <f t="shared" si="335"/>
        <v>-</v>
      </c>
      <c r="BS926" s="247" t="str">
        <f t="shared" si="336"/>
        <v>-</v>
      </c>
      <c r="BT926" s="247" t="str">
        <f t="shared" si="337"/>
        <v>-</v>
      </c>
      <c r="BU926" s="247">
        <f t="shared" si="352"/>
        <v>0</v>
      </c>
      <c r="BV926" s="247" t="str">
        <f t="shared" si="353"/>
        <v>-</v>
      </c>
      <c r="BW926" s="232"/>
      <c r="CF926" s="232"/>
    </row>
    <row r="927" spans="1:84" ht="12.75" customHeight="1" x14ac:dyDescent="0.2">
      <c r="A927" s="240"/>
      <c r="B927" s="228">
        <v>904</v>
      </c>
      <c r="C927" s="137"/>
      <c r="D927" s="65"/>
      <c r="E927" s="241" t="str">
        <f>IF(ISBLANK(D927), "", VLOOKUP(D927, Z!$A$2:$C$4127, 3, FALSE))</f>
        <v/>
      </c>
      <c r="F927" s="138"/>
      <c r="G927" s="120"/>
      <c r="H927" s="120"/>
      <c r="I927" s="120"/>
      <c r="J927" s="120"/>
      <c r="K927" s="139"/>
      <c r="L927" s="168"/>
      <c r="M927" s="139"/>
      <c r="N927" s="139"/>
      <c r="O927" s="242">
        <f t="shared" si="333"/>
        <v>0</v>
      </c>
      <c r="P927" s="139"/>
      <c r="Q927" s="242">
        <f t="shared" si="338"/>
        <v>0</v>
      </c>
      <c r="R927" s="242" t="str">
        <f t="shared" si="339"/>
        <v>-</v>
      </c>
      <c r="S927" s="140"/>
      <c r="T927" s="141"/>
      <c r="U927" s="120"/>
      <c r="V927" s="139"/>
      <c r="W927" s="166"/>
      <c r="X927" s="243">
        <f t="shared" si="340"/>
        <v>0</v>
      </c>
      <c r="Y927" s="140"/>
      <c r="Z927" s="141"/>
      <c r="AA927" s="139"/>
      <c r="AB927" s="120"/>
      <c r="AC927" s="139"/>
      <c r="AD927" s="166"/>
      <c r="AE927" s="243">
        <f t="shared" si="341"/>
        <v>0</v>
      </c>
      <c r="AF927" s="142"/>
      <c r="AG927" s="137"/>
      <c r="AH927" s="65"/>
      <c r="AI927" s="241" t="str">
        <f>IF(ISBLANK(AH927), "", VLOOKUP(AH927, Z!$A$2:$C$4127, 3, FALSE))</f>
        <v/>
      </c>
      <c r="AJ927" s="143"/>
      <c r="AK927" s="244">
        <f t="shared" si="342"/>
        <v>0</v>
      </c>
      <c r="AL927" s="232"/>
      <c r="AM927" s="242">
        <f t="shared" si="343"/>
        <v>0</v>
      </c>
      <c r="AN927" s="228">
        <f>15</f>
        <v>15</v>
      </c>
      <c r="AO927" s="228">
        <v>0.75</v>
      </c>
      <c r="AP927" s="242" t="str">
        <f t="shared" si="344"/>
        <v>-</v>
      </c>
      <c r="AQ927" s="242" t="str">
        <f t="shared" si="345"/>
        <v>-</v>
      </c>
      <c r="AR927" s="245" t="str" cm="1">
        <f t="array" ref="AR927">IF($AM$20="A",
IFERROR(INDEX($BZ$33:$CC$35, $BQ927,), "-"),
IFERROR(INDEX(($BZ$26:$CC$28,$BZ$29:$CC$31), $BQ927, , $BR927), "-"))</f>
        <v>-</v>
      </c>
      <c r="AS927" s="245"/>
      <c r="AT927" s="245"/>
      <c r="AU927" s="245"/>
      <c r="AV927" s="246" t="str" cm="1">
        <f t="array" ref="AV927">IF($AM$20="A",
IFERROR(INDEX($CE$33:$CE$35, $BQ927), "-"),
IFERROR(INDEX(($CE$26:$CE$28, $CE$29:$CE$31), $BQ927, , $BR927), "-"))</f>
        <v>-</v>
      </c>
      <c r="AW927" s="242" t="str">
        <f t="shared" si="346"/>
        <v>-</v>
      </c>
      <c r="AX927" s="242" t="str">
        <f t="shared" si="346"/>
        <v>-</v>
      </c>
      <c r="AY927" s="242" t="str">
        <f t="shared" si="346"/>
        <v>-</v>
      </c>
      <c r="AZ927" s="242" t="str">
        <f t="shared" si="346"/>
        <v>-</v>
      </c>
      <c r="BA927" s="242" t="str">
        <f t="shared" si="347"/>
        <v>-</v>
      </c>
      <c r="BB927" s="242" t="str">
        <f t="shared" si="347"/>
        <v>-</v>
      </c>
      <c r="BC927" s="242" t="str">
        <f t="shared" si="347"/>
        <v>-</v>
      </c>
      <c r="BD927" s="242" t="str">
        <f t="shared" si="347"/>
        <v>-</v>
      </c>
      <c r="BE927" s="242" t="str">
        <f t="shared" si="348"/>
        <v>-</v>
      </c>
      <c r="BF927" s="242" t="str">
        <f t="shared" si="348"/>
        <v>-</v>
      </c>
      <c r="BG927" s="242" t="str">
        <f t="shared" si="348"/>
        <v>-</v>
      </c>
      <c r="BH927" s="242" t="str">
        <f t="shared" si="348"/>
        <v>-</v>
      </c>
      <c r="BI927" s="242" t="str">
        <f t="shared" si="349"/>
        <v>-</v>
      </c>
      <c r="BJ927" s="242" t="str">
        <f t="shared" si="349"/>
        <v>-</v>
      </c>
      <c r="BK927" s="242" t="str">
        <f t="shared" si="349"/>
        <v>-</v>
      </c>
      <c r="BL927" s="242" t="str">
        <f t="shared" si="349"/>
        <v>-</v>
      </c>
      <c r="BM927" s="245" t="str" cm="1">
        <f t="array" ref="BM927">IFERROR(INDEX($CD$38:$CD$41, $BT927), "-")</f>
        <v>-</v>
      </c>
      <c r="BN927" s="242" t="str" cm="1">
        <f t="array" ref="BN927">IFERROR(INDEX($CD$38:$CD$41, $BS927), "-")</f>
        <v>-</v>
      </c>
      <c r="BO927" s="242">
        <f t="shared" si="350"/>
        <v>0</v>
      </c>
      <c r="BP927" s="242">
        <f t="shared" si="351"/>
        <v>0</v>
      </c>
      <c r="BQ927" s="247" t="str">
        <f t="shared" si="334"/>
        <v>-</v>
      </c>
      <c r="BR927" s="247" t="str">
        <f t="shared" si="335"/>
        <v>-</v>
      </c>
      <c r="BS927" s="247" t="str">
        <f t="shared" si="336"/>
        <v>-</v>
      </c>
      <c r="BT927" s="247" t="str">
        <f t="shared" si="337"/>
        <v>-</v>
      </c>
      <c r="BU927" s="247">
        <f t="shared" si="352"/>
        <v>0</v>
      </c>
      <c r="BV927" s="247" t="str">
        <f t="shared" si="353"/>
        <v>-</v>
      </c>
      <c r="BW927" s="232"/>
      <c r="CF927" s="232"/>
    </row>
    <row r="928" spans="1:84" ht="12.75" customHeight="1" x14ac:dyDescent="0.2">
      <c r="A928" s="240"/>
      <c r="B928" s="228">
        <v>905</v>
      </c>
      <c r="C928" s="137"/>
      <c r="D928" s="65"/>
      <c r="E928" s="241" t="str">
        <f>IF(ISBLANK(D928), "", VLOOKUP(D928, Z!$A$2:$C$4127, 3, FALSE))</f>
        <v/>
      </c>
      <c r="F928" s="138"/>
      <c r="G928" s="120"/>
      <c r="H928" s="120"/>
      <c r="I928" s="120"/>
      <c r="J928" s="120"/>
      <c r="K928" s="139"/>
      <c r="L928" s="168"/>
      <c r="M928" s="139"/>
      <c r="N928" s="139"/>
      <c r="O928" s="242">
        <f t="shared" si="333"/>
        <v>0</v>
      </c>
      <c r="P928" s="139"/>
      <c r="Q928" s="242">
        <f t="shared" si="338"/>
        <v>0</v>
      </c>
      <c r="R928" s="242" t="str">
        <f t="shared" si="339"/>
        <v>-</v>
      </c>
      <c r="S928" s="140"/>
      <c r="T928" s="141"/>
      <c r="U928" s="120"/>
      <c r="V928" s="139"/>
      <c r="W928" s="166"/>
      <c r="X928" s="243">
        <f t="shared" si="340"/>
        <v>0</v>
      </c>
      <c r="Y928" s="140"/>
      <c r="Z928" s="141"/>
      <c r="AA928" s="139"/>
      <c r="AB928" s="120"/>
      <c r="AC928" s="139"/>
      <c r="AD928" s="166"/>
      <c r="AE928" s="243">
        <f t="shared" si="341"/>
        <v>0</v>
      </c>
      <c r="AF928" s="142"/>
      <c r="AG928" s="137"/>
      <c r="AH928" s="65"/>
      <c r="AI928" s="241" t="str">
        <f>IF(ISBLANK(AH928), "", VLOOKUP(AH928, Z!$A$2:$C$4127, 3, FALSE))</f>
        <v/>
      </c>
      <c r="AJ928" s="143"/>
      <c r="AK928" s="244">
        <f t="shared" si="342"/>
        <v>0</v>
      </c>
      <c r="AL928" s="232"/>
      <c r="AM928" s="242">
        <f t="shared" si="343"/>
        <v>0</v>
      </c>
      <c r="AN928" s="228">
        <f>15</f>
        <v>15</v>
      </c>
      <c r="AO928" s="228">
        <v>0.75</v>
      </c>
      <c r="AP928" s="242" t="str">
        <f t="shared" si="344"/>
        <v>-</v>
      </c>
      <c r="AQ928" s="242" t="str">
        <f t="shared" si="345"/>
        <v>-</v>
      </c>
      <c r="AR928" s="245" t="str" cm="1">
        <f t="array" ref="AR928">IF($AM$20="A",
IFERROR(INDEX($BZ$33:$CC$35, $BQ928,), "-"),
IFERROR(INDEX(($BZ$26:$CC$28,$BZ$29:$CC$31), $BQ928, , $BR928), "-"))</f>
        <v>-</v>
      </c>
      <c r="AS928" s="245"/>
      <c r="AT928" s="245"/>
      <c r="AU928" s="245"/>
      <c r="AV928" s="246" t="str" cm="1">
        <f t="array" ref="AV928">IF($AM$20="A",
IFERROR(INDEX($CE$33:$CE$35, $BQ928), "-"),
IFERROR(INDEX(($CE$26:$CE$28, $CE$29:$CE$31), $BQ928, , $BR928), "-"))</f>
        <v>-</v>
      </c>
      <c r="AW928" s="242" t="str">
        <f t="shared" si="346"/>
        <v>-</v>
      </c>
      <c r="AX928" s="242" t="str">
        <f t="shared" si="346"/>
        <v>-</v>
      </c>
      <c r="AY928" s="242" t="str">
        <f t="shared" si="346"/>
        <v>-</v>
      </c>
      <c r="AZ928" s="242" t="str">
        <f t="shared" si="346"/>
        <v>-</v>
      </c>
      <c r="BA928" s="242" t="str">
        <f t="shared" si="347"/>
        <v>-</v>
      </c>
      <c r="BB928" s="242" t="str">
        <f t="shared" si="347"/>
        <v>-</v>
      </c>
      <c r="BC928" s="242" t="str">
        <f t="shared" si="347"/>
        <v>-</v>
      </c>
      <c r="BD928" s="242" t="str">
        <f t="shared" si="347"/>
        <v>-</v>
      </c>
      <c r="BE928" s="242" t="str">
        <f t="shared" si="348"/>
        <v>-</v>
      </c>
      <c r="BF928" s="242" t="str">
        <f t="shared" si="348"/>
        <v>-</v>
      </c>
      <c r="BG928" s="242" t="str">
        <f t="shared" si="348"/>
        <v>-</v>
      </c>
      <c r="BH928" s="242" t="str">
        <f t="shared" si="348"/>
        <v>-</v>
      </c>
      <c r="BI928" s="242" t="str">
        <f t="shared" si="349"/>
        <v>-</v>
      </c>
      <c r="BJ928" s="242" t="str">
        <f t="shared" si="349"/>
        <v>-</v>
      </c>
      <c r="BK928" s="242" t="str">
        <f t="shared" si="349"/>
        <v>-</v>
      </c>
      <c r="BL928" s="242" t="str">
        <f t="shared" si="349"/>
        <v>-</v>
      </c>
      <c r="BM928" s="245" t="str" cm="1">
        <f t="array" ref="BM928">IFERROR(INDEX($CD$38:$CD$41, $BT928), "-")</f>
        <v>-</v>
      </c>
      <c r="BN928" s="242" t="str" cm="1">
        <f t="array" ref="BN928">IFERROR(INDEX($CD$38:$CD$41, $BS928), "-")</f>
        <v>-</v>
      </c>
      <c r="BO928" s="242">
        <f t="shared" si="350"/>
        <v>0</v>
      </c>
      <c r="BP928" s="242">
        <f t="shared" si="351"/>
        <v>0</v>
      </c>
      <c r="BQ928" s="247" t="str">
        <f t="shared" si="334"/>
        <v>-</v>
      </c>
      <c r="BR928" s="247" t="str">
        <f t="shared" si="335"/>
        <v>-</v>
      </c>
      <c r="BS928" s="247" t="str">
        <f t="shared" si="336"/>
        <v>-</v>
      </c>
      <c r="BT928" s="247" t="str">
        <f t="shared" si="337"/>
        <v>-</v>
      </c>
      <c r="BU928" s="247">
        <f t="shared" si="352"/>
        <v>0</v>
      </c>
      <c r="BV928" s="247" t="str">
        <f t="shared" si="353"/>
        <v>-</v>
      </c>
      <c r="BW928" s="232"/>
      <c r="CF928" s="232"/>
    </row>
    <row r="929" spans="1:84" ht="12.75" customHeight="1" x14ac:dyDescent="0.2">
      <c r="A929" s="240"/>
      <c r="B929" s="228">
        <v>906</v>
      </c>
      <c r="C929" s="137"/>
      <c r="D929" s="65"/>
      <c r="E929" s="241" t="str">
        <f>IF(ISBLANK(D929), "", VLOOKUP(D929, Z!$A$2:$C$4127, 3, FALSE))</f>
        <v/>
      </c>
      <c r="F929" s="138"/>
      <c r="G929" s="120"/>
      <c r="H929" s="120"/>
      <c r="I929" s="120"/>
      <c r="J929" s="120"/>
      <c r="K929" s="139"/>
      <c r="L929" s="168"/>
      <c r="M929" s="139"/>
      <c r="N929" s="139"/>
      <c r="O929" s="242">
        <f t="shared" si="333"/>
        <v>0</v>
      </c>
      <c r="P929" s="139"/>
      <c r="Q929" s="242">
        <f t="shared" si="338"/>
        <v>0</v>
      </c>
      <c r="R929" s="242" t="str">
        <f t="shared" si="339"/>
        <v>-</v>
      </c>
      <c r="S929" s="140"/>
      <c r="T929" s="141"/>
      <c r="U929" s="120"/>
      <c r="V929" s="139"/>
      <c r="W929" s="166"/>
      <c r="X929" s="243">
        <f t="shared" si="340"/>
        <v>0</v>
      </c>
      <c r="Y929" s="140"/>
      <c r="Z929" s="141"/>
      <c r="AA929" s="139"/>
      <c r="AB929" s="120"/>
      <c r="AC929" s="139"/>
      <c r="AD929" s="166"/>
      <c r="AE929" s="243">
        <f t="shared" si="341"/>
        <v>0</v>
      </c>
      <c r="AF929" s="142"/>
      <c r="AG929" s="137"/>
      <c r="AH929" s="65"/>
      <c r="AI929" s="241" t="str">
        <f>IF(ISBLANK(AH929), "", VLOOKUP(AH929, Z!$A$2:$C$4127, 3, FALSE))</f>
        <v/>
      </c>
      <c r="AJ929" s="143"/>
      <c r="AK929" s="244">
        <f t="shared" si="342"/>
        <v>0</v>
      </c>
      <c r="AL929" s="232"/>
      <c r="AM929" s="242">
        <f t="shared" si="343"/>
        <v>0</v>
      </c>
      <c r="AN929" s="228">
        <f>15</f>
        <v>15</v>
      </c>
      <c r="AO929" s="228">
        <v>0.75</v>
      </c>
      <c r="AP929" s="242" t="str">
        <f t="shared" si="344"/>
        <v>-</v>
      </c>
      <c r="AQ929" s="242" t="str">
        <f t="shared" si="345"/>
        <v>-</v>
      </c>
      <c r="AR929" s="245" t="str" cm="1">
        <f t="array" ref="AR929">IF($AM$20="A",
IFERROR(INDEX($BZ$33:$CC$35, $BQ929,), "-"),
IFERROR(INDEX(($BZ$26:$CC$28,$BZ$29:$CC$31), $BQ929, , $BR929), "-"))</f>
        <v>-</v>
      </c>
      <c r="AS929" s="245"/>
      <c r="AT929" s="245"/>
      <c r="AU929" s="245"/>
      <c r="AV929" s="246" t="str" cm="1">
        <f t="array" ref="AV929">IF($AM$20="A",
IFERROR(INDEX($CE$33:$CE$35, $BQ929), "-"),
IFERROR(INDEX(($CE$26:$CE$28, $CE$29:$CE$31), $BQ929, , $BR929), "-"))</f>
        <v>-</v>
      </c>
      <c r="AW929" s="242" t="str">
        <f t="shared" si="346"/>
        <v>-</v>
      </c>
      <c r="AX929" s="242" t="str">
        <f t="shared" si="346"/>
        <v>-</v>
      </c>
      <c r="AY929" s="242" t="str">
        <f t="shared" si="346"/>
        <v>-</v>
      </c>
      <c r="AZ929" s="242" t="str">
        <f t="shared" si="346"/>
        <v>-</v>
      </c>
      <c r="BA929" s="242" t="str">
        <f t="shared" si="347"/>
        <v>-</v>
      </c>
      <c r="BB929" s="242" t="str">
        <f t="shared" si="347"/>
        <v>-</v>
      </c>
      <c r="BC929" s="242" t="str">
        <f t="shared" si="347"/>
        <v>-</v>
      </c>
      <c r="BD929" s="242" t="str">
        <f t="shared" si="347"/>
        <v>-</v>
      </c>
      <c r="BE929" s="242" t="str">
        <f t="shared" si="348"/>
        <v>-</v>
      </c>
      <c r="BF929" s="242" t="str">
        <f t="shared" si="348"/>
        <v>-</v>
      </c>
      <c r="BG929" s="242" t="str">
        <f t="shared" si="348"/>
        <v>-</v>
      </c>
      <c r="BH929" s="242" t="str">
        <f t="shared" si="348"/>
        <v>-</v>
      </c>
      <c r="BI929" s="242" t="str">
        <f t="shared" si="349"/>
        <v>-</v>
      </c>
      <c r="BJ929" s="242" t="str">
        <f t="shared" si="349"/>
        <v>-</v>
      </c>
      <c r="BK929" s="242" t="str">
        <f t="shared" si="349"/>
        <v>-</v>
      </c>
      <c r="BL929" s="242" t="str">
        <f t="shared" si="349"/>
        <v>-</v>
      </c>
      <c r="BM929" s="245" t="str" cm="1">
        <f t="array" ref="BM929">IFERROR(INDEX($CD$38:$CD$41, $BT929), "-")</f>
        <v>-</v>
      </c>
      <c r="BN929" s="242" t="str" cm="1">
        <f t="array" ref="BN929">IFERROR(INDEX($CD$38:$CD$41, $BS929), "-")</f>
        <v>-</v>
      </c>
      <c r="BO929" s="242">
        <f t="shared" si="350"/>
        <v>0</v>
      </c>
      <c r="BP929" s="242">
        <f t="shared" si="351"/>
        <v>0</v>
      </c>
      <c r="BQ929" s="247" t="str">
        <f t="shared" si="334"/>
        <v>-</v>
      </c>
      <c r="BR929" s="247" t="str">
        <f t="shared" si="335"/>
        <v>-</v>
      </c>
      <c r="BS929" s="247" t="str">
        <f t="shared" si="336"/>
        <v>-</v>
      </c>
      <c r="BT929" s="247" t="str">
        <f t="shared" si="337"/>
        <v>-</v>
      </c>
      <c r="BU929" s="247">
        <f t="shared" si="352"/>
        <v>0</v>
      </c>
      <c r="BV929" s="247" t="str">
        <f t="shared" si="353"/>
        <v>-</v>
      </c>
      <c r="BW929" s="232"/>
      <c r="CF929" s="232"/>
    </row>
    <row r="930" spans="1:84" ht="12.75" customHeight="1" x14ac:dyDescent="0.2">
      <c r="A930" s="240"/>
      <c r="B930" s="228">
        <v>907</v>
      </c>
      <c r="C930" s="137"/>
      <c r="D930" s="65"/>
      <c r="E930" s="241" t="str">
        <f>IF(ISBLANK(D930), "", VLOOKUP(D930, Z!$A$2:$C$4127, 3, FALSE))</f>
        <v/>
      </c>
      <c r="F930" s="138"/>
      <c r="G930" s="120"/>
      <c r="H930" s="120"/>
      <c r="I930" s="120"/>
      <c r="J930" s="120"/>
      <c r="K930" s="139"/>
      <c r="L930" s="168"/>
      <c r="M930" s="139"/>
      <c r="N930" s="139"/>
      <c r="O930" s="242">
        <f t="shared" si="333"/>
        <v>0</v>
      </c>
      <c r="P930" s="139"/>
      <c r="Q930" s="242">
        <f t="shared" si="338"/>
        <v>0</v>
      </c>
      <c r="R930" s="242" t="str">
        <f t="shared" si="339"/>
        <v>-</v>
      </c>
      <c r="S930" s="140"/>
      <c r="T930" s="141"/>
      <c r="U930" s="120"/>
      <c r="V930" s="139"/>
      <c r="W930" s="166"/>
      <c r="X930" s="243">
        <f t="shared" si="340"/>
        <v>0</v>
      </c>
      <c r="Y930" s="140"/>
      <c r="Z930" s="141"/>
      <c r="AA930" s="139"/>
      <c r="AB930" s="120"/>
      <c r="AC930" s="139"/>
      <c r="AD930" s="166"/>
      <c r="AE930" s="243">
        <f t="shared" si="341"/>
        <v>0</v>
      </c>
      <c r="AF930" s="142"/>
      <c r="AG930" s="137"/>
      <c r="AH930" s="65"/>
      <c r="AI930" s="241" t="str">
        <f>IF(ISBLANK(AH930), "", VLOOKUP(AH930, Z!$A$2:$C$4127, 3, FALSE))</f>
        <v/>
      </c>
      <c r="AJ930" s="143"/>
      <c r="AK930" s="244">
        <f t="shared" si="342"/>
        <v>0</v>
      </c>
      <c r="AL930" s="232"/>
      <c r="AM930" s="242">
        <f t="shared" si="343"/>
        <v>0</v>
      </c>
      <c r="AN930" s="228">
        <f>15</f>
        <v>15</v>
      </c>
      <c r="AO930" s="228">
        <v>0.75</v>
      </c>
      <c r="AP930" s="242" t="str">
        <f t="shared" si="344"/>
        <v>-</v>
      </c>
      <c r="AQ930" s="242" t="str">
        <f t="shared" si="345"/>
        <v>-</v>
      </c>
      <c r="AR930" s="245" t="str" cm="1">
        <f t="array" ref="AR930">IF($AM$20="A",
IFERROR(INDEX($BZ$33:$CC$35, $BQ930,), "-"),
IFERROR(INDEX(($BZ$26:$CC$28,$BZ$29:$CC$31), $BQ930, , $BR930), "-"))</f>
        <v>-</v>
      </c>
      <c r="AS930" s="245"/>
      <c r="AT930" s="245"/>
      <c r="AU930" s="245"/>
      <c r="AV930" s="246" t="str" cm="1">
        <f t="array" ref="AV930">IF($AM$20="A",
IFERROR(INDEX($CE$33:$CE$35, $BQ930), "-"),
IFERROR(INDEX(($CE$26:$CE$28, $CE$29:$CE$31), $BQ930, , $BR930), "-"))</f>
        <v>-</v>
      </c>
      <c r="AW930" s="242" t="str">
        <f t="shared" si="346"/>
        <v>-</v>
      </c>
      <c r="AX930" s="242" t="str">
        <f t="shared" si="346"/>
        <v>-</v>
      </c>
      <c r="AY930" s="242" t="str">
        <f t="shared" si="346"/>
        <v>-</v>
      </c>
      <c r="AZ930" s="242" t="str">
        <f t="shared" si="346"/>
        <v>-</v>
      </c>
      <c r="BA930" s="242" t="str">
        <f t="shared" si="347"/>
        <v>-</v>
      </c>
      <c r="BB930" s="242" t="str">
        <f t="shared" si="347"/>
        <v>-</v>
      </c>
      <c r="BC930" s="242" t="str">
        <f t="shared" si="347"/>
        <v>-</v>
      </c>
      <c r="BD930" s="242" t="str">
        <f t="shared" si="347"/>
        <v>-</v>
      </c>
      <c r="BE930" s="242" t="str">
        <f t="shared" si="348"/>
        <v>-</v>
      </c>
      <c r="BF930" s="242" t="str">
        <f t="shared" si="348"/>
        <v>-</v>
      </c>
      <c r="BG930" s="242" t="str">
        <f t="shared" si="348"/>
        <v>-</v>
      </c>
      <c r="BH930" s="242" t="str">
        <f t="shared" si="348"/>
        <v>-</v>
      </c>
      <c r="BI930" s="242" t="str">
        <f t="shared" si="349"/>
        <v>-</v>
      </c>
      <c r="BJ930" s="242" t="str">
        <f t="shared" si="349"/>
        <v>-</v>
      </c>
      <c r="BK930" s="242" t="str">
        <f t="shared" si="349"/>
        <v>-</v>
      </c>
      <c r="BL930" s="242" t="str">
        <f t="shared" si="349"/>
        <v>-</v>
      </c>
      <c r="BM930" s="245" t="str" cm="1">
        <f t="array" ref="BM930">IFERROR(INDEX($CD$38:$CD$41, $BT930), "-")</f>
        <v>-</v>
      </c>
      <c r="BN930" s="242" t="str" cm="1">
        <f t="array" ref="BN930">IFERROR(INDEX($CD$38:$CD$41, $BS930), "-")</f>
        <v>-</v>
      </c>
      <c r="BO930" s="242">
        <f t="shared" si="350"/>
        <v>0</v>
      </c>
      <c r="BP930" s="242">
        <f t="shared" si="351"/>
        <v>0</v>
      </c>
      <c r="BQ930" s="247" t="str">
        <f t="shared" si="334"/>
        <v>-</v>
      </c>
      <c r="BR930" s="247" t="str">
        <f t="shared" si="335"/>
        <v>-</v>
      </c>
      <c r="BS930" s="247" t="str">
        <f t="shared" si="336"/>
        <v>-</v>
      </c>
      <c r="BT930" s="247" t="str">
        <f t="shared" si="337"/>
        <v>-</v>
      </c>
      <c r="BU930" s="247">
        <f t="shared" si="352"/>
        <v>0</v>
      </c>
      <c r="BV930" s="247" t="str">
        <f t="shared" si="353"/>
        <v>-</v>
      </c>
      <c r="BW930" s="232"/>
      <c r="CF930" s="232"/>
    </row>
    <row r="931" spans="1:84" ht="12.75" customHeight="1" x14ac:dyDescent="0.2">
      <c r="A931" s="240"/>
      <c r="B931" s="228">
        <v>908</v>
      </c>
      <c r="C931" s="137"/>
      <c r="D931" s="65"/>
      <c r="E931" s="241" t="str">
        <f>IF(ISBLANK(D931), "", VLOOKUP(D931, Z!$A$2:$C$4127, 3, FALSE))</f>
        <v/>
      </c>
      <c r="F931" s="138"/>
      <c r="G931" s="120"/>
      <c r="H931" s="120"/>
      <c r="I931" s="120"/>
      <c r="J931" s="120"/>
      <c r="K931" s="139"/>
      <c r="L931" s="168"/>
      <c r="M931" s="139"/>
      <c r="N931" s="139"/>
      <c r="O931" s="242">
        <f t="shared" si="333"/>
        <v>0</v>
      </c>
      <c r="P931" s="139"/>
      <c r="Q931" s="242">
        <f t="shared" si="338"/>
        <v>0</v>
      </c>
      <c r="R931" s="242" t="str">
        <f t="shared" si="339"/>
        <v>-</v>
      </c>
      <c r="S931" s="140"/>
      <c r="T931" s="141"/>
      <c r="U931" s="120"/>
      <c r="V931" s="139"/>
      <c r="W931" s="166"/>
      <c r="X931" s="243">
        <f t="shared" si="340"/>
        <v>0</v>
      </c>
      <c r="Y931" s="140"/>
      <c r="Z931" s="141"/>
      <c r="AA931" s="139"/>
      <c r="AB931" s="120"/>
      <c r="AC931" s="139"/>
      <c r="AD931" s="166"/>
      <c r="AE931" s="243">
        <f t="shared" si="341"/>
        <v>0</v>
      </c>
      <c r="AF931" s="142"/>
      <c r="AG931" s="137"/>
      <c r="AH931" s="65"/>
      <c r="AI931" s="241" t="str">
        <f>IF(ISBLANK(AH931), "", VLOOKUP(AH931, Z!$A$2:$C$4127, 3, FALSE))</f>
        <v/>
      </c>
      <c r="AJ931" s="143"/>
      <c r="AK931" s="244">
        <f t="shared" si="342"/>
        <v>0</v>
      </c>
      <c r="AL931" s="232"/>
      <c r="AM931" s="242">
        <f t="shared" si="343"/>
        <v>0</v>
      </c>
      <c r="AN931" s="228">
        <f>15</f>
        <v>15</v>
      </c>
      <c r="AO931" s="228">
        <v>0.75</v>
      </c>
      <c r="AP931" s="242" t="str">
        <f t="shared" si="344"/>
        <v>-</v>
      </c>
      <c r="AQ931" s="242" t="str">
        <f t="shared" si="345"/>
        <v>-</v>
      </c>
      <c r="AR931" s="245" t="str" cm="1">
        <f t="array" ref="AR931">IF($AM$20="A",
IFERROR(INDEX($BZ$33:$CC$35, $BQ931,), "-"),
IFERROR(INDEX(($BZ$26:$CC$28,$BZ$29:$CC$31), $BQ931, , $BR931), "-"))</f>
        <v>-</v>
      </c>
      <c r="AS931" s="245"/>
      <c r="AT931" s="245"/>
      <c r="AU931" s="245"/>
      <c r="AV931" s="246" t="str" cm="1">
        <f t="array" ref="AV931">IF($AM$20="A",
IFERROR(INDEX($CE$33:$CE$35, $BQ931), "-"),
IFERROR(INDEX(($CE$26:$CE$28, $CE$29:$CE$31), $BQ931, , $BR931), "-"))</f>
        <v>-</v>
      </c>
      <c r="AW931" s="242" t="str">
        <f t="shared" si="346"/>
        <v>-</v>
      </c>
      <c r="AX931" s="242" t="str">
        <f t="shared" si="346"/>
        <v>-</v>
      </c>
      <c r="AY931" s="242" t="str">
        <f t="shared" si="346"/>
        <v>-</v>
      </c>
      <c r="AZ931" s="242" t="str">
        <f t="shared" si="346"/>
        <v>-</v>
      </c>
      <c r="BA931" s="242" t="str">
        <f t="shared" si="347"/>
        <v>-</v>
      </c>
      <c r="BB931" s="242" t="str">
        <f t="shared" si="347"/>
        <v>-</v>
      </c>
      <c r="BC931" s="242" t="str">
        <f t="shared" si="347"/>
        <v>-</v>
      </c>
      <c r="BD931" s="242" t="str">
        <f t="shared" si="347"/>
        <v>-</v>
      </c>
      <c r="BE931" s="242" t="str">
        <f t="shared" si="348"/>
        <v>-</v>
      </c>
      <c r="BF931" s="242" t="str">
        <f t="shared" si="348"/>
        <v>-</v>
      </c>
      <c r="BG931" s="242" t="str">
        <f t="shared" si="348"/>
        <v>-</v>
      </c>
      <c r="BH931" s="242" t="str">
        <f t="shared" si="348"/>
        <v>-</v>
      </c>
      <c r="BI931" s="242" t="str">
        <f t="shared" si="349"/>
        <v>-</v>
      </c>
      <c r="BJ931" s="242" t="str">
        <f t="shared" si="349"/>
        <v>-</v>
      </c>
      <c r="BK931" s="242" t="str">
        <f t="shared" si="349"/>
        <v>-</v>
      </c>
      <c r="BL931" s="242" t="str">
        <f t="shared" si="349"/>
        <v>-</v>
      </c>
      <c r="BM931" s="245" t="str" cm="1">
        <f t="array" ref="BM931">IFERROR(INDEX($CD$38:$CD$41, $BT931), "-")</f>
        <v>-</v>
      </c>
      <c r="BN931" s="242" t="str" cm="1">
        <f t="array" ref="BN931">IFERROR(INDEX($CD$38:$CD$41, $BS931), "-")</f>
        <v>-</v>
      </c>
      <c r="BO931" s="242">
        <f t="shared" si="350"/>
        <v>0</v>
      </c>
      <c r="BP931" s="242">
        <f t="shared" si="351"/>
        <v>0</v>
      </c>
      <c r="BQ931" s="247" t="str">
        <f t="shared" si="334"/>
        <v>-</v>
      </c>
      <c r="BR931" s="247" t="str">
        <f t="shared" si="335"/>
        <v>-</v>
      </c>
      <c r="BS931" s="247" t="str">
        <f t="shared" si="336"/>
        <v>-</v>
      </c>
      <c r="BT931" s="247" t="str">
        <f t="shared" si="337"/>
        <v>-</v>
      </c>
      <c r="BU931" s="247">
        <f t="shared" si="352"/>
        <v>0</v>
      </c>
      <c r="BV931" s="247" t="str">
        <f t="shared" si="353"/>
        <v>-</v>
      </c>
      <c r="BW931" s="232"/>
      <c r="CF931" s="232"/>
    </row>
    <row r="932" spans="1:84" ht="12.75" customHeight="1" x14ac:dyDescent="0.2">
      <c r="A932" s="240"/>
      <c r="B932" s="228">
        <v>909</v>
      </c>
      <c r="C932" s="137"/>
      <c r="D932" s="65"/>
      <c r="E932" s="241" t="str">
        <f>IF(ISBLANK(D932), "", VLOOKUP(D932, Z!$A$2:$C$4127, 3, FALSE))</f>
        <v/>
      </c>
      <c r="F932" s="138"/>
      <c r="G932" s="120"/>
      <c r="H932" s="120"/>
      <c r="I932" s="120"/>
      <c r="J932" s="120"/>
      <c r="K932" s="139"/>
      <c r="L932" s="168"/>
      <c r="M932" s="139"/>
      <c r="N932" s="139"/>
      <c r="O932" s="242">
        <f t="shared" si="333"/>
        <v>0</v>
      </c>
      <c r="P932" s="139"/>
      <c r="Q932" s="242">
        <f t="shared" si="338"/>
        <v>0</v>
      </c>
      <c r="R932" s="242" t="str">
        <f t="shared" si="339"/>
        <v>-</v>
      </c>
      <c r="S932" s="140"/>
      <c r="T932" s="141"/>
      <c r="U932" s="120"/>
      <c r="V932" s="139"/>
      <c r="W932" s="166"/>
      <c r="X932" s="243">
        <f t="shared" si="340"/>
        <v>0</v>
      </c>
      <c r="Y932" s="140"/>
      <c r="Z932" s="141"/>
      <c r="AA932" s="139"/>
      <c r="AB932" s="120"/>
      <c r="AC932" s="139"/>
      <c r="AD932" s="166"/>
      <c r="AE932" s="243">
        <f t="shared" si="341"/>
        <v>0</v>
      </c>
      <c r="AF932" s="142"/>
      <c r="AG932" s="137"/>
      <c r="AH932" s="65"/>
      <c r="AI932" s="241" t="str">
        <f>IF(ISBLANK(AH932), "", VLOOKUP(AH932, Z!$A$2:$C$4127, 3, FALSE))</f>
        <v/>
      </c>
      <c r="AJ932" s="143"/>
      <c r="AK932" s="244">
        <f t="shared" si="342"/>
        <v>0</v>
      </c>
      <c r="AL932" s="232"/>
      <c r="AM932" s="242">
        <f t="shared" si="343"/>
        <v>0</v>
      </c>
      <c r="AN932" s="228">
        <f>15</f>
        <v>15</v>
      </c>
      <c r="AO932" s="228">
        <v>0.75</v>
      </c>
      <c r="AP932" s="242" t="str">
        <f t="shared" si="344"/>
        <v>-</v>
      </c>
      <c r="AQ932" s="242" t="str">
        <f t="shared" si="345"/>
        <v>-</v>
      </c>
      <c r="AR932" s="245" t="str" cm="1">
        <f t="array" ref="AR932">IF($AM$20="A",
IFERROR(INDEX($BZ$33:$CC$35, $BQ932,), "-"),
IFERROR(INDEX(($BZ$26:$CC$28,$BZ$29:$CC$31), $BQ932, , $BR932), "-"))</f>
        <v>-</v>
      </c>
      <c r="AS932" s="245"/>
      <c r="AT932" s="245"/>
      <c r="AU932" s="245"/>
      <c r="AV932" s="246" t="str" cm="1">
        <f t="array" ref="AV932">IF($AM$20="A",
IFERROR(INDEX($CE$33:$CE$35, $BQ932), "-"),
IFERROR(INDEX(($CE$26:$CE$28, $CE$29:$CE$31), $BQ932, , $BR932), "-"))</f>
        <v>-</v>
      </c>
      <c r="AW932" s="242" t="str">
        <f t="shared" si="346"/>
        <v>-</v>
      </c>
      <c r="AX932" s="242" t="str">
        <f t="shared" si="346"/>
        <v>-</v>
      </c>
      <c r="AY932" s="242" t="str">
        <f t="shared" si="346"/>
        <v>-</v>
      </c>
      <c r="AZ932" s="242" t="str">
        <f t="shared" si="346"/>
        <v>-</v>
      </c>
      <c r="BA932" s="242" t="str">
        <f t="shared" si="347"/>
        <v>-</v>
      </c>
      <c r="BB932" s="242" t="str">
        <f t="shared" si="347"/>
        <v>-</v>
      </c>
      <c r="BC932" s="242" t="str">
        <f t="shared" si="347"/>
        <v>-</v>
      </c>
      <c r="BD932" s="242" t="str">
        <f t="shared" si="347"/>
        <v>-</v>
      </c>
      <c r="BE932" s="242" t="str">
        <f t="shared" si="348"/>
        <v>-</v>
      </c>
      <c r="BF932" s="242" t="str">
        <f t="shared" si="348"/>
        <v>-</v>
      </c>
      <c r="BG932" s="242" t="str">
        <f t="shared" si="348"/>
        <v>-</v>
      </c>
      <c r="BH932" s="242" t="str">
        <f t="shared" si="348"/>
        <v>-</v>
      </c>
      <c r="BI932" s="242" t="str">
        <f t="shared" si="349"/>
        <v>-</v>
      </c>
      <c r="BJ932" s="242" t="str">
        <f t="shared" si="349"/>
        <v>-</v>
      </c>
      <c r="BK932" s="242" t="str">
        <f t="shared" si="349"/>
        <v>-</v>
      </c>
      <c r="BL932" s="242" t="str">
        <f t="shared" si="349"/>
        <v>-</v>
      </c>
      <c r="BM932" s="245" t="str" cm="1">
        <f t="array" ref="BM932">IFERROR(INDEX($CD$38:$CD$41, $BT932), "-")</f>
        <v>-</v>
      </c>
      <c r="BN932" s="242" t="str" cm="1">
        <f t="array" ref="BN932">IFERROR(INDEX($CD$38:$CD$41, $BS932), "-")</f>
        <v>-</v>
      </c>
      <c r="BO932" s="242">
        <f t="shared" si="350"/>
        <v>0</v>
      </c>
      <c r="BP932" s="242">
        <f t="shared" si="351"/>
        <v>0</v>
      </c>
      <c r="BQ932" s="247" t="str">
        <f t="shared" si="334"/>
        <v>-</v>
      </c>
      <c r="BR932" s="247" t="str">
        <f t="shared" si="335"/>
        <v>-</v>
      </c>
      <c r="BS932" s="247" t="str">
        <f t="shared" si="336"/>
        <v>-</v>
      </c>
      <c r="BT932" s="247" t="str">
        <f t="shared" si="337"/>
        <v>-</v>
      </c>
      <c r="BU932" s="247">
        <f t="shared" si="352"/>
        <v>0</v>
      </c>
      <c r="BV932" s="247" t="str">
        <f t="shared" si="353"/>
        <v>-</v>
      </c>
      <c r="BW932" s="232"/>
      <c r="CF932" s="232"/>
    </row>
    <row r="933" spans="1:84" ht="12.75" customHeight="1" x14ac:dyDescent="0.2">
      <c r="A933" s="240"/>
      <c r="B933" s="228">
        <v>910</v>
      </c>
      <c r="C933" s="137"/>
      <c r="D933" s="65"/>
      <c r="E933" s="241" t="str">
        <f>IF(ISBLANK(D933), "", VLOOKUP(D933, Z!$A$2:$C$4127, 3, FALSE))</f>
        <v/>
      </c>
      <c r="F933" s="138"/>
      <c r="G933" s="120"/>
      <c r="H933" s="120"/>
      <c r="I933" s="120"/>
      <c r="J933" s="120"/>
      <c r="K933" s="139"/>
      <c r="L933" s="168"/>
      <c r="M933" s="139"/>
      <c r="N933" s="139"/>
      <c r="O933" s="242">
        <f t="shared" si="333"/>
        <v>0</v>
      </c>
      <c r="P933" s="139"/>
      <c r="Q933" s="242">
        <f t="shared" si="338"/>
        <v>0</v>
      </c>
      <c r="R933" s="242" t="str">
        <f t="shared" si="339"/>
        <v>-</v>
      </c>
      <c r="S933" s="140"/>
      <c r="T933" s="141"/>
      <c r="U933" s="120"/>
      <c r="V933" s="139"/>
      <c r="W933" s="166"/>
      <c r="X933" s="243">
        <f t="shared" si="340"/>
        <v>0</v>
      </c>
      <c r="Y933" s="140"/>
      <c r="Z933" s="141"/>
      <c r="AA933" s="139"/>
      <c r="AB933" s="120"/>
      <c r="AC933" s="139"/>
      <c r="AD933" s="166"/>
      <c r="AE933" s="243">
        <f t="shared" si="341"/>
        <v>0</v>
      </c>
      <c r="AF933" s="142"/>
      <c r="AG933" s="137"/>
      <c r="AH933" s="65"/>
      <c r="AI933" s="241" t="str">
        <f>IF(ISBLANK(AH933), "", VLOOKUP(AH933, Z!$A$2:$C$4127, 3, FALSE))</f>
        <v/>
      </c>
      <c r="AJ933" s="143"/>
      <c r="AK933" s="244">
        <f t="shared" si="342"/>
        <v>0</v>
      </c>
      <c r="AL933" s="232"/>
      <c r="AM933" s="242">
        <f t="shared" si="343"/>
        <v>0</v>
      </c>
      <c r="AN933" s="228">
        <f>15</f>
        <v>15</v>
      </c>
      <c r="AO933" s="228">
        <v>0.75</v>
      </c>
      <c r="AP933" s="242" t="str">
        <f t="shared" si="344"/>
        <v>-</v>
      </c>
      <c r="AQ933" s="242" t="str">
        <f t="shared" si="345"/>
        <v>-</v>
      </c>
      <c r="AR933" s="245" t="str" cm="1">
        <f t="array" ref="AR933">IF($AM$20="A",
IFERROR(INDEX($BZ$33:$CC$35, $BQ933,), "-"),
IFERROR(INDEX(($BZ$26:$CC$28,$BZ$29:$CC$31), $BQ933, , $BR933), "-"))</f>
        <v>-</v>
      </c>
      <c r="AS933" s="245"/>
      <c r="AT933" s="245"/>
      <c r="AU933" s="245"/>
      <c r="AV933" s="246" t="str" cm="1">
        <f t="array" ref="AV933">IF($AM$20="A",
IFERROR(INDEX($CE$33:$CE$35, $BQ933), "-"),
IFERROR(INDEX(($CE$26:$CE$28, $CE$29:$CE$31), $BQ933, , $BR933), "-"))</f>
        <v>-</v>
      </c>
      <c r="AW933" s="242" t="str">
        <f t="shared" si="346"/>
        <v>-</v>
      </c>
      <c r="AX933" s="242" t="str">
        <f t="shared" si="346"/>
        <v>-</v>
      </c>
      <c r="AY933" s="242" t="str">
        <f t="shared" si="346"/>
        <v>-</v>
      </c>
      <c r="AZ933" s="242" t="str">
        <f t="shared" si="346"/>
        <v>-</v>
      </c>
      <c r="BA933" s="242" t="str">
        <f t="shared" si="347"/>
        <v>-</v>
      </c>
      <c r="BB933" s="242" t="str">
        <f t="shared" si="347"/>
        <v>-</v>
      </c>
      <c r="BC933" s="242" t="str">
        <f t="shared" si="347"/>
        <v>-</v>
      </c>
      <c r="BD933" s="242" t="str">
        <f t="shared" si="347"/>
        <v>-</v>
      </c>
      <c r="BE933" s="242" t="str">
        <f t="shared" si="348"/>
        <v>-</v>
      </c>
      <c r="BF933" s="242" t="str">
        <f t="shared" si="348"/>
        <v>-</v>
      </c>
      <c r="BG933" s="242" t="str">
        <f t="shared" si="348"/>
        <v>-</v>
      </c>
      <c r="BH933" s="242" t="str">
        <f t="shared" si="348"/>
        <v>-</v>
      </c>
      <c r="BI933" s="242" t="str">
        <f t="shared" si="349"/>
        <v>-</v>
      </c>
      <c r="BJ933" s="242" t="str">
        <f t="shared" si="349"/>
        <v>-</v>
      </c>
      <c r="BK933" s="242" t="str">
        <f t="shared" si="349"/>
        <v>-</v>
      </c>
      <c r="BL933" s="242" t="str">
        <f t="shared" si="349"/>
        <v>-</v>
      </c>
      <c r="BM933" s="245" t="str" cm="1">
        <f t="array" ref="BM933">IFERROR(INDEX($CD$38:$CD$41, $BT933), "-")</f>
        <v>-</v>
      </c>
      <c r="BN933" s="242" t="str" cm="1">
        <f t="array" ref="BN933">IFERROR(INDEX($CD$38:$CD$41, $BS933), "-")</f>
        <v>-</v>
      </c>
      <c r="BO933" s="242">
        <f t="shared" si="350"/>
        <v>0</v>
      </c>
      <c r="BP933" s="242">
        <f t="shared" si="351"/>
        <v>0</v>
      </c>
      <c r="BQ933" s="247" t="str">
        <f t="shared" si="334"/>
        <v>-</v>
      </c>
      <c r="BR933" s="247" t="str">
        <f t="shared" si="335"/>
        <v>-</v>
      </c>
      <c r="BS933" s="247" t="str">
        <f t="shared" si="336"/>
        <v>-</v>
      </c>
      <c r="BT933" s="247" t="str">
        <f t="shared" si="337"/>
        <v>-</v>
      </c>
      <c r="BU933" s="247">
        <f t="shared" si="352"/>
        <v>0</v>
      </c>
      <c r="BV933" s="247" t="str">
        <f t="shared" si="353"/>
        <v>-</v>
      </c>
      <c r="BW933" s="232"/>
      <c r="CF933" s="232"/>
    </row>
    <row r="934" spans="1:84" ht="12.75" customHeight="1" x14ac:dyDescent="0.2">
      <c r="A934" s="240"/>
      <c r="B934" s="228">
        <v>911</v>
      </c>
      <c r="C934" s="137"/>
      <c r="D934" s="65"/>
      <c r="E934" s="241" t="str">
        <f>IF(ISBLANK(D934), "", VLOOKUP(D934, Z!$A$2:$C$4127, 3, FALSE))</f>
        <v/>
      </c>
      <c r="F934" s="138"/>
      <c r="G934" s="120"/>
      <c r="H934" s="120"/>
      <c r="I934" s="120"/>
      <c r="J934" s="120"/>
      <c r="K934" s="139"/>
      <c r="L934" s="168"/>
      <c r="M934" s="139"/>
      <c r="N934" s="139"/>
      <c r="O934" s="242">
        <f t="shared" si="333"/>
        <v>0</v>
      </c>
      <c r="P934" s="139"/>
      <c r="Q934" s="242">
        <f t="shared" si="338"/>
        <v>0</v>
      </c>
      <c r="R934" s="242" t="str">
        <f t="shared" si="339"/>
        <v>-</v>
      </c>
      <c r="S934" s="140"/>
      <c r="T934" s="141"/>
      <c r="U934" s="120"/>
      <c r="V934" s="139"/>
      <c r="W934" s="166"/>
      <c r="X934" s="243">
        <f t="shared" si="340"/>
        <v>0</v>
      </c>
      <c r="Y934" s="140"/>
      <c r="Z934" s="141"/>
      <c r="AA934" s="139"/>
      <c r="AB934" s="120"/>
      <c r="AC934" s="139"/>
      <c r="AD934" s="166"/>
      <c r="AE934" s="243">
        <f t="shared" si="341"/>
        <v>0</v>
      </c>
      <c r="AF934" s="142"/>
      <c r="AG934" s="137"/>
      <c r="AH934" s="65"/>
      <c r="AI934" s="241" t="str">
        <f>IF(ISBLANK(AH934), "", VLOOKUP(AH934, Z!$A$2:$C$4127, 3, FALSE))</f>
        <v/>
      </c>
      <c r="AJ934" s="143"/>
      <c r="AK934" s="244">
        <f t="shared" si="342"/>
        <v>0</v>
      </c>
      <c r="AL934" s="232"/>
      <c r="AM934" s="242">
        <f t="shared" si="343"/>
        <v>0</v>
      </c>
      <c r="AN934" s="228">
        <f>15</f>
        <v>15</v>
      </c>
      <c r="AO934" s="228">
        <v>0.75</v>
      </c>
      <c r="AP934" s="242" t="str">
        <f t="shared" si="344"/>
        <v>-</v>
      </c>
      <c r="AQ934" s="242" t="str">
        <f t="shared" si="345"/>
        <v>-</v>
      </c>
      <c r="AR934" s="245" t="str" cm="1">
        <f t="array" ref="AR934">IF($AM$20="A",
IFERROR(INDEX($BZ$33:$CC$35, $BQ934,), "-"),
IFERROR(INDEX(($BZ$26:$CC$28,$BZ$29:$CC$31), $BQ934, , $BR934), "-"))</f>
        <v>-</v>
      </c>
      <c r="AS934" s="245"/>
      <c r="AT934" s="245"/>
      <c r="AU934" s="245"/>
      <c r="AV934" s="246" t="str" cm="1">
        <f t="array" ref="AV934">IF($AM$20="A",
IFERROR(INDEX($CE$33:$CE$35, $BQ934), "-"),
IFERROR(INDEX(($CE$26:$CE$28, $CE$29:$CE$31), $BQ934, , $BR934), "-"))</f>
        <v>-</v>
      </c>
      <c r="AW934" s="242" t="str">
        <f t="shared" si="346"/>
        <v>-</v>
      </c>
      <c r="AX934" s="242" t="str">
        <f t="shared" si="346"/>
        <v>-</v>
      </c>
      <c r="AY934" s="242" t="str">
        <f t="shared" si="346"/>
        <v>-</v>
      </c>
      <c r="AZ934" s="242" t="str">
        <f t="shared" si="346"/>
        <v>-</v>
      </c>
      <c r="BA934" s="242" t="str">
        <f t="shared" si="347"/>
        <v>-</v>
      </c>
      <c r="BB934" s="242" t="str">
        <f t="shared" si="347"/>
        <v>-</v>
      </c>
      <c r="BC934" s="242" t="str">
        <f t="shared" si="347"/>
        <v>-</v>
      </c>
      <c r="BD934" s="242" t="str">
        <f t="shared" si="347"/>
        <v>-</v>
      </c>
      <c r="BE934" s="242" t="str">
        <f t="shared" si="348"/>
        <v>-</v>
      </c>
      <c r="BF934" s="242" t="str">
        <f t="shared" si="348"/>
        <v>-</v>
      </c>
      <c r="BG934" s="242" t="str">
        <f t="shared" si="348"/>
        <v>-</v>
      </c>
      <c r="BH934" s="242" t="str">
        <f t="shared" si="348"/>
        <v>-</v>
      </c>
      <c r="BI934" s="242" t="str">
        <f t="shared" si="349"/>
        <v>-</v>
      </c>
      <c r="BJ934" s="242" t="str">
        <f t="shared" si="349"/>
        <v>-</v>
      </c>
      <c r="BK934" s="242" t="str">
        <f t="shared" si="349"/>
        <v>-</v>
      </c>
      <c r="BL934" s="242" t="str">
        <f t="shared" si="349"/>
        <v>-</v>
      </c>
      <c r="BM934" s="245" t="str" cm="1">
        <f t="array" ref="BM934">IFERROR(INDEX($CD$38:$CD$41, $BT934), "-")</f>
        <v>-</v>
      </c>
      <c r="BN934" s="242" t="str" cm="1">
        <f t="array" ref="BN934">IFERROR(INDEX($CD$38:$CD$41, $BS934), "-")</f>
        <v>-</v>
      </c>
      <c r="BO934" s="242">
        <f t="shared" si="350"/>
        <v>0</v>
      </c>
      <c r="BP934" s="242">
        <f t="shared" si="351"/>
        <v>0</v>
      </c>
      <c r="BQ934" s="247" t="str">
        <f t="shared" si="334"/>
        <v>-</v>
      </c>
      <c r="BR934" s="247" t="str">
        <f t="shared" si="335"/>
        <v>-</v>
      </c>
      <c r="BS934" s="247" t="str">
        <f t="shared" si="336"/>
        <v>-</v>
      </c>
      <c r="BT934" s="247" t="str">
        <f t="shared" si="337"/>
        <v>-</v>
      </c>
      <c r="BU934" s="247">
        <f t="shared" si="352"/>
        <v>0</v>
      </c>
      <c r="BV934" s="247" t="str">
        <f t="shared" si="353"/>
        <v>-</v>
      </c>
      <c r="BW934" s="232"/>
      <c r="CF934" s="232"/>
    </row>
    <row r="935" spans="1:84" ht="12.75" customHeight="1" x14ac:dyDescent="0.2">
      <c r="A935" s="240"/>
      <c r="B935" s="228">
        <v>912</v>
      </c>
      <c r="C935" s="137"/>
      <c r="D935" s="65"/>
      <c r="E935" s="241" t="str">
        <f>IF(ISBLANK(D935), "", VLOOKUP(D935, Z!$A$2:$C$4127, 3, FALSE))</f>
        <v/>
      </c>
      <c r="F935" s="138"/>
      <c r="G935" s="120"/>
      <c r="H935" s="120"/>
      <c r="I935" s="120"/>
      <c r="J935" s="120"/>
      <c r="K935" s="139"/>
      <c r="L935" s="168"/>
      <c r="M935" s="139"/>
      <c r="N935" s="139"/>
      <c r="O935" s="242">
        <f t="shared" si="333"/>
        <v>0</v>
      </c>
      <c r="P935" s="139"/>
      <c r="Q935" s="242">
        <f t="shared" si="338"/>
        <v>0</v>
      </c>
      <c r="R935" s="242" t="str">
        <f t="shared" si="339"/>
        <v>-</v>
      </c>
      <c r="S935" s="140"/>
      <c r="T935" s="141"/>
      <c r="U935" s="120"/>
      <c r="V935" s="139"/>
      <c r="W935" s="166"/>
      <c r="X935" s="243">
        <f t="shared" si="340"/>
        <v>0</v>
      </c>
      <c r="Y935" s="140"/>
      <c r="Z935" s="141"/>
      <c r="AA935" s="139"/>
      <c r="AB935" s="120"/>
      <c r="AC935" s="139"/>
      <c r="AD935" s="166"/>
      <c r="AE935" s="243">
        <f t="shared" si="341"/>
        <v>0</v>
      </c>
      <c r="AF935" s="142"/>
      <c r="AG935" s="137"/>
      <c r="AH935" s="65"/>
      <c r="AI935" s="241" t="str">
        <f>IF(ISBLANK(AH935), "", VLOOKUP(AH935, Z!$A$2:$C$4127, 3, FALSE))</f>
        <v/>
      </c>
      <c r="AJ935" s="143"/>
      <c r="AK935" s="244">
        <f t="shared" si="342"/>
        <v>0</v>
      </c>
      <c r="AL935" s="232"/>
      <c r="AM935" s="242">
        <f t="shared" si="343"/>
        <v>0</v>
      </c>
      <c r="AN935" s="228">
        <f>15</f>
        <v>15</v>
      </c>
      <c r="AO935" s="228">
        <v>0.75</v>
      </c>
      <c r="AP935" s="242" t="str">
        <f t="shared" si="344"/>
        <v>-</v>
      </c>
      <c r="AQ935" s="242" t="str">
        <f t="shared" si="345"/>
        <v>-</v>
      </c>
      <c r="AR935" s="245" t="str" cm="1">
        <f t="array" ref="AR935">IF($AM$20="A",
IFERROR(INDEX($BZ$33:$CC$35, $BQ935,), "-"),
IFERROR(INDEX(($BZ$26:$CC$28,$BZ$29:$CC$31), $BQ935, , $BR935), "-"))</f>
        <v>-</v>
      </c>
      <c r="AS935" s="245"/>
      <c r="AT935" s="245"/>
      <c r="AU935" s="245"/>
      <c r="AV935" s="246" t="str" cm="1">
        <f t="array" ref="AV935">IF($AM$20="A",
IFERROR(INDEX($CE$33:$CE$35, $BQ935), "-"),
IFERROR(INDEX(($CE$26:$CE$28, $CE$29:$CE$31), $BQ935, , $BR935), "-"))</f>
        <v>-</v>
      </c>
      <c r="AW935" s="242" t="str">
        <f t="shared" si="346"/>
        <v>-</v>
      </c>
      <c r="AX935" s="242" t="str">
        <f t="shared" si="346"/>
        <v>-</v>
      </c>
      <c r="AY935" s="242" t="str">
        <f t="shared" si="346"/>
        <v>-</v>
      </c>
      <c r="AZ935" s="242" t="str">
        <f t="shared" si="346"/>
        <v>-</v>
      </c>
      <c r="BA935" s="242" t="str">
        <f t="shared" si="347"/>
        <v>-</v>
      </c>
      <c r="BB935" s="242" t="str">
        <f t="shared" si="347"/>
        <v>-</v>
      </c>
      <c r="BC935" s="242" t="str">
        <f t="shared" si="347"/>
        <v>-</v>
      </c>
      <c r="BD935" s="242" t="str">
        <f t="shared" si="347"/>
        <v>-</v>
      </c>
      <c r="BE935" s="242" t="str">
        <f t="shared" si="348"/>
        <v>-</v>
      </c>
      <c r="BF935" s="242" t="str">
        <f t="shared" si="348"/>
        <v>-</v>
      </c>
      <c r="BG935" s="242" t="str">
        <f t="shared" si="348"/>
        <v>-</v>
      </c>
      <c r="BH935" s="242" t="str">
        <f t="shared" si="348"/>
        <v>-</v>
      </c>
      <c r="BI935" s="242" t="str">
        <f t="shared" si="349"/>
        <v>-</v>
      </c>
      <c r="BJ935" s="242" t="str">
        <f t="shared" si="349"/>
        <v>-</v>
      </c>
      <c r="BK935" s="242" t="str">
        <f t="shared" si="349"/>
        <v>-</v>
      </c>
      <c r="BL935" s="242" t="str">
        <f t="shared" si="349"/>
        <v>-</v>
      </c>
      <c r="BM935" s="245" t="str" cm="1">
        <f t="array" ref="BM935">IFERROR(INDEX($CD$38:$CD$41, $BT935), "-")</f>
        <v>-</v>
      </c>
      <c r="BN935" s="242" t="str" cm="1">
        <f t="array" ref="BN935">IFERROR(INDEX($CD$38:$CD$41, $BS935), "-")</f>
        <v>-</v>
      </c>
      <c r="BO935" s="242">
        <f t="shared" si="350"/>
        <v>0</v>
      </c>
      <c r="BP935" s="242">
        <f t="shared" si="351"/>
        <v>0</v>
      </c>
      <c r="BQ935" s="247" t="str">
        <f t="shared" si="334"/>
        <v>-</v>
      </c>
      <c r="BR935" s="247" t="str">
        <f t="shared" si="335"/>
        <v>-</v>
      </c>
      <c r="BS935" s="247" t="str">
        <f t="shared" si="336"/>
        <v>-</v>
      </c>
      <c r="BT935" s="247" t="str">
        <f t="shared" si="337"/>
        <v>-</v>
      </c>
      <c r="BU935" s="247">
        <f t="shared" si="352"/>
        <v>0</v>
      </c>
      <c r="BV935" s="247" t="str">
        <f t="shared" si="353"/>
        <v>-</v>
      </c>
      <c r="BW935" s="232"/>
      <c r="CF935" s="232"/>
    </row>
    <row r="936" spans="1:84" ht="12.75" customHeight="1" x14ac:dyDescent="0.2">
      <c r="A936" s="240"/>
      <c r="B936" s="228">
        <v>913</v>
      </c>
      <c r="C936" s="137"/>
      <c r="D936" s="65"/>
      <c r="E936" s="241" t="str">
        <f>IF(ISBLANK(D936), "", VLOOKUP(D936, Z!$A$2:$C$4127, 3, FALSE))</f>
        <v/>
      </c>
      <c r="F936" s="138"/>
      <c r="G936" s="120"/>
      <c r="H936" s="120"/>
      <c r="I936" s="120"/>
      <c r="J936" s="120"/>
      <c r="K936" s="139"/>
      <c r="L936" s="168"/>
      <c r="M936" s="139"/>
      <c r="N936" s="139"/>
      <c r="O936" s="242">
        <f t="shared" si="333"/>
        <v>0</v>
      </c>
      <c r="P936" s="139"/>
      <c r="Q936" s="242">
        <f t="shared" si="338"/>
        <v>0</v>
      </c>
      <c r="R936" s="242" t="str">
        <f t="shared" si="339"/>
        <v>-</v>
      </c>
      <c r="S936" s="140"/>
      <c r="T936" s="141"/>
      <c r="U936" s="120"/>
      <c r="V936" s="139"/>
      <c r="W936" s="166"/>
      <c r="X936" s="243">
        <f t="shared" si="340"/>
        <v>0</v>
      </c>
      <c r="Y936" s="140"/>
      <c r="Z936" s="141"/>
      <c r="AA936" s="139"/>
      <c r="AB936" s="120"/>
      <c r="AC936" s="139"/>
      <c r="AD936" s="166"/>
      <c r="AE936" s="243">
        <f t="shared" si="341"/>
        <v>0</v>
      </c>
      <c r="AF936" s="142"/>
      <c r="AG936" s="137"/>
      <c r="AH936" s="65"/>
      <c r="AI936" s="241" t="str">
        <f>IF(ISBLANK(AH936), "", VLOOKUP(AH936, Z!$A$2:$C$4127, 3, FALSE))</f>
        <v/>
      </c>
      <c r="AJ936" s="143"/>
      <c r="AK936" s="244">
        <f t="shared" si="342"/>
        <v>0</v>
      </c>
      <c r="AL936" s="232"/>
      <c r="AM936" s="242">
        <f t="shared" si="343"/>
        <v>0</v>
      </c>
      <c r="AN936" s="228">
        <f>15</f>
        <v>15</v>
      </c>
      <c r="AO936" s="228">
        <v>0.75</v>
      </c>
      <c r="AP936" s="242" t="str">
        <f t="shared" si="344"/>
        <v>-</v>
      </c>
      <c r="AQ936" s="242" t="str">
        <f t="shared" si="345"/>
        <v>-</v>
      </c>
      <c r="AR936" s="245" t="str" cm="1">
        <f t="array" ref="AR936">IF($AM$20="A",
IFERROR(INDEX($BZ$33:$CC$35, $BQ936,), "-"),
IFERROR(INDEX(($BZ$26:$CC$28,$BZ$29:$CC$31), $BQ936, , $BR936), "-"))</f>
        <v>-</v>
      </c>
      <c r="AS936" s="245"/>
      <c r="AT936" s="245"/>
      <c r="AU936" s="245"/>
      <c r="AV936" s="246" t="str" cm="1">
        <f t="array" ref="AV936">IF($AM$20="A",
IFERROR(INDEX($CE$33:$CE$35, $BQ936), "-"),
IFERROR(INDEX(($CE$26:$CE$28, $CE$29:$CE$31), $BQ936, , $BR936), "-"))</f>
        <v>-</v>
      </c>
      <c r="AW936" s="242" t="str">
        <f t="shared" si="346"/>
        <v>-</v>
      </c>
      <c r="AX936" s="242" t="str">
        <f t="shared" si="346"/>
        <v>-</v>
      </c>
      <c r="AY936" s="242" t="str">
        <f t="shared" si="346"/>
        <v>-</v>
      </c>
      <c r="AZ936" s="242" t="str">
        <f t="shared" si="346"/>
        <v>-</v>
      </c>
      <c r="BA936" s="242" t="str">
        <f t="shared" si="347"/>
        <v>-</v>
      </c>
      <c r="BB936" s="242" t="str">
        <f t="shared" si="347"/>
        <v>-</v>
      </c>
      <c r="BC936" s="242" t="str">
        <f t="shared" si="347"/>
        <v>-</v>
      </c>
      <c r="BD936" s="242" t="str">
        <f t="shared" si="347"/>
        <v>-</v>
      </c>
      <c r="BE936" s="242" t="str">
        <f t="shared" si="348"/>
        <v>-</v>
      </c>
      <c r="BF936" s="242" t="str">
        <f t="shared" si="348"/>
        <v>-</v>
      </c>
      <c r="BG936" s="242" t="str">
        <f t="shared" si="348"/>
        <v>-</v>
      </c>
      <c r="BH936" s="242" t="str">
        <f t="shared" si="348"/>
        <v>-</v>
      </c>
      <c r="BI936" s="242" t="str">
        <f t="shared" si="349"/>
        <v>-</v>
      </c>
      <c r="BJ936" s="242" t="str">
        <f t="shared" si="349"/>
        <v>-</v>
      </c>
      <c r="BK936" s="242" t="str">
        <f t="shared" si="349"/>
        <v>-</v>
      </c>
      <c r="BL936" s="242" t="str">
        <f t="shared" si="349"/>
        <v>-</v>
      </c>
      <c r="BM936" s="245" t="str" cm="1">
        <f t="array" ref="BM936">IFERROR(INDEX($CD$38:$CD$41, $BT936), "-")</f>
        <v>-</v>
      </c>
      <c r="BN936" s="242" t="str" cm="1">
        <f t="array" ref="BN936">IFERROR(INDEX($CD$38:$CD$41, $BS936), "-")</f>
        <v>-</v>
      </c>
      <c r="BO936" s="242">
        <f t="shared" si="350"/>
        <v>0</v>
      </c>
      <c r="BP936" s="242">
        <f t="shared" si="351"/>
        <v>0</v>
      </c>
      <c r="BQ936" s="247" t="str">
        <f t="shared" si="334"/>
        <v>-</v>
      </c>
      <c r="BR936" s="247" t="str">
        <f t="shared" si="335"/>
        <v>-</v>
      </c>
      <c r="BS936" s="247" t="str">
        <f t="shared" si="336"/>
        <v>-</v>
      </c>
      <c r="BT936" s="247" t="str">
        <f t="shared" si="337"/>
        <v>-</v>
      </c>
      <c r="BU936" s="247">
        <f t="shared" si="352"/>
        <v>0</v>
      </c>
      <c r="BV936" s="247" t="str">
        <f t="shared" si="353"/>
        <v>-</v>
      </c>
      <c r="BW936" s="232"/>
      <c r="CF936" s="232"/>
    </row>
    <row r="937" spans="1:84" ht="12.75" customHeight="1" x14ac:dyDescent="0.2">
      <c r="A937" s="240"/>
      <c r="B937" s="228">
        <v>914</v>
      </c>
      <c r="C937" s="137"/>
      <c r="D937" s="65"/>
      <c r="E937" s="241" t="str">
        <f>IF(ISBLANK(D937), "", VLOOKUP(D937, Z!$A$2:$C$4127, 3, FALSE))</f>
        <v/>
      </c>
      <c r="F937" s="138"/>
      <c r="G937" s="120"/>
      <c r="H937" s="120"/>
      <c r="I937" s="120"/>
      <c r="J937" s="120"/>
      <c r="K937" s="139"/>
      <c r="L937" s="168"/>
      <c r="M937" s="139"/>
      <c r="N937" s="139"/>
      <c r="O937" s="242">
        <f t="shared" si="333"/>
        <v>0</v>
      </c>
      <c r="P937" s="139"/>
      <c r="Q937" s="242">
        <f t="shared" si="338"/>
        <v>0</v>
      </c>
      <c r="R937" s="242" t="str">
        <f t="shared" si="339"/>
        <v>-</v>
      </c>
      <c r="S937" s="140"/>
      <c r="T937" s="141"/>
      <c r="U937" s="120"/>
      <c r="V937" s="139"/>
      <c r="W937" s="166"/>
      <c r="X937" s="243">
        <f t="shared" si="340"/>
        <v>0</v>
      </c>
      <c r="Y937" s="140"/>
      <c r="Z937" s="141"/>
      <c r="AA937" s="139"/>
      <c r="AB937" s="120"/>
      <c r="AC937" s="139"/>
      <c r="AD937" s="166"/>
      <c r="AE937" s="243">
        <f t="shared" si="341"/>
        <v>0</v>
      </c>
      <c r="AF937" s="142"/>
      <c r="AG937" s="137"/>
      <c r="AH937" s="65"/>
      <c r="AI937" s="241" t="str">
        <f>IF(ISBLANK(AH937), "", VLOOKUP(AH937, Z!$A$2:$C$4127, 3, FALSE))</f>
        <v/>
      </c>
      <c r="AJ937" s="143"/>
      <c r="AK937" s="244">
        <f t="shared" si="342"/>
        <v>0</v>
      </c>
      <c r="AL937" s="232"/>
      <c r="AM937" s="242">
        <f t="shared" si="343"/>
        <v>0</v>
      </c>
      <c r="AN937" s="228">
        <f>15</f>
        <v>15</v>
      </c>
      <c r="AO937" s="228">
        <v>0.75</v>
      </c>
      <c r="AP937" s="242" t="str">
        <f t="shared" si="344"/>
        <v>-</v>
      </c>
      <c r="AQ937" s="242" t="str">
        <f t="shared" si="345"/>
        <v>-</v>
      </c>
      <c r="AR937" s="245" t="str" cm="1">
        <f t="array" ref="AR937">IF($AM$20="A",
IFERROR(INDEX($BZ$33:$CC$35, $BQ937,), "-"),
IFERROR(INDEX(($BZ$26:$CC$28,$BZ$29:$CC$31), $BQ937, , $BR937), "-"))</f>
        <v>-</v>
      </c>
      <c r="AS937" s="245"/>
      <c r="AT937" s="245"/>
      <c r="AU937" s="245"/>
      <c r="AV937" s="246" t="str" cm="1">
        <f t="array" ref="AV937">IF($AM$20="A",
IFERROR(INDEX($CE$33:$CE$35, $BQ937), "-"),
IFERROR(INDEX(($CE$26:$CE$28, $CE$29:$CE$31), $BQ937, , $BR937), "-"))</f>
        <v>-</v>
      </c>
      <c r="AW937" s="242" t="str">
        <f t="shared" si="346"/>
        <v>-</v>
      </c>
      <c r="AX937" s="242" t="str">
        <f t="shared" si="346"/>
        <v>-</v>
      </c>
      <c r="AY937" s="242" t="str">
        <f t="shared" si="346"/>
        <v>-</v>
      </c>
      <c r="AZ937" s="242" t="str">
        <f t="shared" si="346"/>
        <v>-</v>
      </c>
      <c r="BA937" s="242" t="str">
        <f t="shared" si="347"/>
        <v>-</v>
      </c>
      <c r="BB937" s="242" t="str">
        <f t="shared" si="347"/>
        <v>-</v>
      </c>
      <c r="BC937" s="242" t="str">
        <f t="shared" si="347"/>
        <v>-</v>
      </c>
      <c r="BD937" s="242" t="str">
        <f t="shared" si="347"/>
        <v>-</v>
      </c>
      <c r="BE937" s="242" t="str">
        <f t="shared" si="348"/>
        <v>-</v>
      </c>
      <c r="BF937" s="242" t="str">
        <f t="shared" si="348"/>
        <v>-</v>
      </c>
      <c r="BG937" s="242" t="str">
        <f t="shared" si="348"/>
        <v>-</v>
      </c>
      <c r="BH937" s="242" t="str">
        <f t="shared" si="348"/>
        <v>-</v>
      </c>
      <c r="BI937" s="242" t="str">
        <f t="shared" si="349"/>
        <v>-</v>
      </c>
      <c r="BJ937" s="242" t="str">
        <f t="shared" si="349"/>
        <v>-</v>
      </c>
      <c r="BK937" s="242" t="str">
        <f t="shared" si="349"/>
        <v>-</v>
      </c>
      <c r="BL937" s="242" t="str">
        <f t="shared" si="349"/>
        <v>-</v>
      </c>
      <c r="BM937" s="245" t="str" cm="1">
        <f t="array" ref="BM937">IFERROR(INDEX($CD$38:$CD$41, $BT937), "-")</f>
        <v>-</v>
      </c>
      <c r="BN937" s="242" t="str" cm="1">
        <f t="array" ref="BN937">IFERROR(INDEX($CD$38:$CD$41, $BS937), "-")</f>
        <v>-</v>
      </c>
      <c r="BO937" s="242">
        <f t="shared" si="350"/>
        <v>0</v>
      </c>
      <c r="BP937" s="242">
        <f t="shared" si="351"/>
        <v>0</v>
      </c>
      <c r="BQ937" s="247" t="str">
        <f t="shared" si="334"/>
        <v>-</v>
      </c>
      <c r="BR937" s="247" t="str">
        <f t="shared" si="335"/>
        <v>-</v>
      </c>
      <c r="BS937" s="247" t="str">
        <f t="shared" si="336"/>
        <v>-</v>
      </c>
      <c r="BT937" s="247" t="str">
        <f t="shared" si="337"/>
        <v>-</v>
      </c>
      <c r="BU937" s="247">
        <f t="shared" si="352"/>
        <v>0</v>
      </c>
      <c r="BV937" s="247" t="str">
        <f t="shared" si="353"/>
        <v>-</v>
      </c>
      <c r="BW937" s="232"/>
      <c r="CF937" s="232"/>
    </row>
    <row r="938" spans="1:84" ht="12.75" customHeight="1" x14ac:dyDescent="0.2">
      <c r="A938" s="240"/>
      <c r="B938" s="228">
        <v>915</v>
      </c>
      <c r="C938" s="137"/>
      <c r="D938" s="65"/>
      <c r="E938" s="241" t="str">
        <f>IF(ISBLANK(D938), "", VLOOKUP(D938, Z!$A$2:$C$4127, 3, FALSE))</f>
        <v/>
      </c>
      <c r="F938" s="138"/>
      <c r="G938" s="120"/>
      <c r="H938" s="120"/>
      <c r="I938" s="120"/>
      <c r="J938" s="120"/>
      <c r="K938" s="139"/>
      <c r="L938" s="168"/>
      <c r="M938" s="139"/>
      <c r="N938" s="139"/>
      <c r="O938" s="242">
        <f t="shared" si="333"/>
        <v>0</v>
      </c>
      <c r="P938" s="139"/>
      <c r="Q938" s="242">
        <f t="shared" si="338"/>
        <v>0</v>
      </c>
      <c r="R938" s="242" t="str">
        <f t="shared" si="339"/>
        <v>-</v>
      </c>
      <c r="S938" s="140"/>
      <c r="T938" s="141"/>
      <c r="U938" s="120"/>
      <c r="V938" s="139"/>
      <c r="W938" s="166"/>
      <c r="X938" s="243">
        <f t="shared" si="340"/>
        <v>0</v>
      </c>
      <c r="Y938" s="140"/>
      <c r="Z938" s="141"/>
      <c r="AA938" s="139"/>
      <c r="AB938" s="120"/>
      <c r="AC938" s="139"/>
      <c r="AD938" s="166"/>
      <c r="AE938" s="243">
        <f t="shared" si="341"/>
        <v>0</v>
      </c>
      <c r="AF938" s="142"/>
      <c r="AG938" s="137"/>
      <c r="AH938" s="65"/>
      <c r="AI938" s="241" t="str">
        <f>IF(ISBLANK(AH938), "", VLOOKUP(AH938, Z!$A$2:$C$4127, 3, FALSE))</f>
        <v/>
      </c>
      <c r="AJ938" s="143"/>
      <c r="AK938" s="244">
        <f t="shared" si="342"/>
        <v>0</v>
      </c>
      <c r="AL938" s="232"/>
      <c r="AM938" s="242">
        <f t="shared" si="343"/>
        <v>0</v>
      </c>
      <c r="AN938" s="228">
        <f>15</f>
        <v>15</v>
      </c>
      <c r="AO938" s="228">
        <v>0.75</v>
      </c>
      <c r="AP938" s="242" t="str">
        <f t="shared" si="344"/>
        <v>-</v>
      </c>
      <c r="AQ938" s="242" t="str">
        <f t="shared" si="345"/>
        <v>-</v>
      </c>
      <c r="AR938" s="245" t="str" cm="1">
        <f t="array" ref="AR938">IF($AM$20="A",
IFERROR(INDEX($BZ$33:$CC$35, $BQ938,), "-"),
IFERROR(INDEX(($BZ$26:$CC$28,$BZ$29:$CC$31), $BQ938, , $BR938), "-"))</f>
        <v>-</v>
      </c>
      <c r="AS938" s="245"/>
      <c r="AT938" s="245"/>
      <c r="AU938" s="245"/>
      <c r="AV938" s="246" t="str" cm="1">
        <f t="array" ref="AV938">IF($AM$20="A",
IFERROR(INDEX($CE$33:$CE$35, $BQ938), "-"),
IFERROR(INDEX(($CE$26:$CE$28, $CE$29:$CE$31), $BQ938, , $BR938), "-"))</f>
        <v>-</v>
      </c>
      <c r="AW938" s="242" t="str">
        <f t="shared" si="346"/>
        <v>-</v>
      </c>
      <c r="AX938" s="242" t="str">
        <f t="shared" si="346"/>
        <v>-</v>
      </c>
      <c r="AY938" s="242" t="str">
        <f t="shared" si="346"/>
        <v>-</v>
      </c>
      <c r="AZ938" s="242" t="str">
        <f t="shared" si="346"/>
        <v>-</v>
      </c>
      <c r="BA938" s="242" t="str">
        <f t="shared" si="347"/>
        <v>-</v>
      </c>
      <c r="BB938" s="242" t="str">
        <f t="shared" si="347"/>
        <v>-</v>
      </c>
      <c r="BC938" s="242" t="str">
        <f t="shared" si="347"/>
        <v>-</v>
      </c>
      <c r="BD938" s="242" t="str">
        <f t="shared" si="347"/>
        <v>-</v>
      </c>
      <c r="BE938" s="242" t="str">
        <f t="shared" si="348"/>
        <v>-</v>
      </c>
      <c r="BF938" s="242" t="str">
        <f t="shared" si="348"/>
        <v>-</v>
      </c>
      <c r="BG938" s="242" t="str">
        <f t="shared" si="348"/>
        <v>-</v>
      </c>
      <c r="BH938" s="242" t="str">
        <f t="shared" si="348"/>
        <v>-</v>
      </c>
      <c r="BI938" s="242" t="str">
        <f t="shared" si="349"/>
        <v>-</v>
      </c>
      <c r="BJ938" s="242" t="str">
        <f t="shared" si="349"/>
        <v>-</v>
      </c>
      <c r="BK938" s="242" t="str">
        <f t="shared" si="349"/>
        <v>-</v>
      </c>
      <c r="BL938" s="242" t="str">
        <f t="shared" si="349"/>
        <v>-</v>
      </c>
      <c r="BM938" s="245" t="str" cm="1">
        <f t="array" ref="BM938">IFERROR(INDEX($CD$38:$CD$41, $BT938), "-")</f>
        <v>-</v>
      </c>
      <c r="BN938" s="242" t="str" cm="1">
        <f t="array" ref="BN938">IFERROR(INDEX($CD$38:$CD$41, $BS938), "-")</f>
        <v>-</v>
      </c>
      <c r="BO938" s="242">
        <f t="shared" si="350"/>
        <v>0</v>
      </c>
      <c r="BP938" s="242">
        <f t="shared" si="351"/>
        <v>0</v>
      </c>
      <c r="BQ938" s="247" t="str">
        <f t="shared" si="334"/>
        <v>-</v>
      </c>
      <c r="BR938" s="247" t="str">
        <f t="shared" si="335"/>
        <v>-</v>
      </c>
      <c r="BS938" s="247" t="str">
        <f t="shared" si="336"/>
        <v>-</v>
      </c>
      <c r="BT938" s="247" t="str">
        <f t="shared" si="337"/>
        <v>-</v>
      </c>
      <c r="BU938" s="247">
        <f t="shared" si="352"/>
        <v>0</v>
      </c>
      <c r="BV938" s="247" t="str">
        <f t="shared" si="353"/>
        <v>-</v>
      </c>
      <c r="BW938" s="232"/>
      <c r="CF938" s="232"/>
    </row>
    <row r="939" spans="1:84" ht="12.75" customHeight="1" x14ac:dyDescent="0.2">
      <c r="A939" s="240"/>
      <c r="B939" s="228">
        <v>916</v>
      </c>
      <c r="C939" s="137"/>
      <c r="D939" s="65"/>
      <c r="E939" s="241" t="str">
        <f>IF(ISBLANK(D939), "", VLOOKUP(D939, Z!$A$2:$C$4127, 3, FALSE))</f>
        <v/>
      </c>
      <c r="F939" s="138"/>
      <c r="G939" s="120"/>
      <c r="H939" s="120"/>
      <c r="I939" s="120"/>
      <c r="J939" s="120"/>
      <c r="K939" s="139"/>
      <c r="L939" s="168"/>
      <c r="M939" s="139"/>
      <c r="N939" s="139"/>
      <c r="O939" s="242">
        <f t="shared" si="333"/>
        <v>0</v>
      </c>
      <c r="P939" s="139"/>
      <c r="Q939" s="242">
        <f t="shared" si="338"/>
        <v>0</v>
      </c>
      <c r="R939" s="242" t="str">
        <f t="shared" si="339"/>
        <v>-</v>
      </c>
      <c r="S939" s="140"/>
      <c r="T939" s="141"/>
      <c r="U939" s="120"/>
      <c r="V939" s="139"/>
      <c r="W939" s="166"/>
      <c r="X939" s="243">
        <f t="shared" si="340"/>
        <v>0</v>
      </c>
      <c r="Y939" s="140"/>
      <c r="Z939" s="141"/>
      <c r="AA939" s="139"/>
      <c r="AB939" s="120"/>
      <c r="AC939" s="139"/>
      <c r="AD939" s="166"/>
      <c r="AE939" s="243">
        <f t="shared" si="341"/>
        <v>0</v>
      </c>
      <c r="AF939" s="142"/>
      <c r="AG939" s="137"/>
      <c r="AH939" s="65"/>
      <c r="AI939" s="241" t="str">
        <f>IF(ISBLANK(AH939), "", VLOOKUP(AH939, Z!$A$2:$C$4127, 3, FALSE))</f>
        <v/>
      </c>
      <c r="AJ939" s="143"/>
      <c r="AK939" s="244">
        <f t="shared" si="342"/>
        <v>0</v>
      </c>
      <c r="AL939" s="232"/>
      <c r="AM939" s="242">
        <f t="shared" si="343"/>
        <v>0</v>
      </c>
      <c r="AN939" s="228">
        <f>15</f>
        <v>15</v>
      </c>
      <c r="AO939" s="228">
        <v>0.75</v>
      </c>
      <c r="AP939" s="242" t="str">
        <f t="shared" si="344"/>
        <v>-</v>
      </c>
      <c r="AQ939" s="242" t="str">
        <f t="shared" si="345"/>
        <v>-</v>
      </c>
      <c r="AR939" s="245" t="str" cm="1">
        <f t="array" ref="AR939">IF($AM$20="A",
IFERROR(INDEX($BZ$33:$CC$35, $BQ939,), "-"),
IFERROR(INDEX(($BZ$26:$CC$28,$BZ$29:$CC$31), $BQ939, , $BR939), "-"))</f>
        <v>-</v>
      </c>
      <c r="AS939" s="245"/>
      <c r="AT939" s="245"/>
      <c r="AU939" s="245"/>
      <c r="AV939" s="246" t="str" cm="1">
        <f t="array" ref="AV939">IF($AM$20="A",
IFERROR(INDEX($CE$33:$CE$35, $BQ939), "-"),
IFERROR(INDEX(($CE$26:$CE$28, $CE$29:$CE$31), $BQ939, , $BR939), "-"))</f>
        <v>-</v>
      </c>
      <c r="AW939" s="242" t="str">
        <f t="shared" si="346"/>
        <v>-</v>
      </c>
      <c r="AX939" s="242" t="str">
        <f t="shared" si="346"/>
        <v>-</v>
      </c>
      <c r="AY939" s="242" t="str">
        <f t="shared" si="346"/>
        <v>-</v>
      </c>
      <c r="AZ939" s="242" t="str">
        <f t="shared" si="346"/>
        <v>-</v>
      </c>
      <c r="BA939" s="242" t="str">
        <f t="shared" si="347"/>
        <v>-</v>
      </c>
      <c r="BB939" s="242" t="str">
        <f t="shared" si="347"/>
        <v>-</v>
      </c>
      <c r="BC939" s="242" t="str">
        <f t="shared" si="347"/>
        <v>-</v>
      </c>
      <c r="BD939" s="242" t="str">
        <f t="shared" si="347"/>
        <v>-</v>
      </c>
      <c r="BE939" s="242" t="str">
        <f t="shared" si="348"/>
        <v>-</v>
      </c>
      <c r="BF939" s="242" t="str">
        <f t="shared" si="348"/>
        <v>-</v>
      </c>
      <c r="BG939" s="242" t="str">
        <f t="shared" si="348"/>
        <v>-</v>
      </c>
      <c r="BH939" s="242" t="str">
        <f t="shared" si="348"/>
        <v>-</v>
      </c>
      <c r="BI939" s="242" t="str">
        <f t="shared" si="349"/>
        <v>-</v>
      </c>
      <c r="BJ939" s="242" t="str">
        <f t="shared" si="349"/>
        <v>-</v>
      </c>
      <c r="BK939" s="242" t="str">
        <f t="shared" si="349"/>
        <v>-</v>
      </c>
      <c r="BL939" s="242" t="str">
        <f t="shared" si="349"/>
        <v>-</v>
      </c>
      <c r="BM939" s="245" t="str" cm="1">
        <f t="array" ref="BM939">IFERROR(INDEX($CD$38:$CD$41, $BT939), "-")</f>
        <v>-</v>
      </c>
      <c r="BN939" s="242" t="str" cm="1">
        <f t="array" ref="BN939">IFERROR(INDEX($CD$38:$CD$41, $BS939), "-")</f>
        <v>-</v>
      </c>
      <c r="BO939" s="242">
        <f t="shared" si="350"/>
        <v>0</v>
      </c>
      <c r="BP939" s="242">
        <f t="shared" si="351"/>
        <v>0</v>
      </c>
      <c r="BQ939" s="247" t="str">
        <f t="shared" si="334"/>
        <v>-</v>
      </c>
      <c r="BR939" s="247" t="str">
        <f t="shared" si="335"/>
        <v>-</v>
      </c>
      <c r="BS939" s="247" t="str">
        <f t="shared" si="336"/>
        <v>-</v>
      </c>
      <c r="BT939" s="247" t="str">
        <f t="shared" si="337"/>
        <v>-</v>
      </c>
      <c r="BU939" s="247">
        <f t="shared" si="352"/>
        <v>0</v>
      </c>
      <c r="BV939" s="247" t="str">
        <f t="shared" si="353"/>
        <v>-</v>
      </c>
      <c r="BW939" s="232"/>
      <c r="CF939" s="232"/>
    </row>
    <row r="940" spans="1:84" ht="12.75" customHeight="1" x14ac:dyDescent="0.2">
      <c r="A940" s="240"/>
      <c r="B940" s="228">
        <v>917</v>
      </c>
      <c r="C940" s="137"/>
      <c r="D940" s="65"/>
      <c r="E940" s="241" t="str">
        <f>IF(ISBLANK(D940), "", VLOOKUP(D940, Z!$A$2:$C$4127, 3, FALSE))</f>
        <v/>
      </c>
      <c r="F940" s="138"/>
      <c r="G940" s="120"/>
      <c r="H940" s="120"/>
      <c r="I940" s="120"/>
      <c r="J940" s="120"/>
      <c r="K940" s="139"/>
      <c r="L940" s="168"/>
      <c r="M940" s="139"/>
      <c r="N940" s="139"/>
      <c r="O940" s="242">
        <f t="shared" si="333"/>
        <v>0</v>
      </c>
      <c r="P940" s="139"/>
      <c r="Q940" s="242">
        <f t="shared" si="338"/>
        <v>0</v>
      </c>
      <c r="R940" s="242" t="str">
        <f t="shared" si="339"/>
        <v>-</v>
      </c>
      <c r="S940" s="140"/>
      <c r="T940" s="141"/>
      <c r="U940" s="120"/>
      <c r="V940" s="139"/>
      <c r="W940" s="166"/>
      <c r="X940" s="243">
        <f t="shared" si="340"/>
        <v>0</v>
      </c>
      <c r="Y940" s="140"/>
      <c r="Z940" s="141"/>
      <c r="AA940" s="139"/>
      <c r="AB940" s="120"/>
      <c r="AC940" s="139"/>
      <c r="AD940" s="166"/>
      <c r="AE940" s="243">
        <f t="shared" si="341"/>
        <v>0</v>
      </c>
      <c r="AF940" s="142"/>
      <c r="AG940" s="137"/>
      <c r="AH940" s="65"/>
      <c r="AI940" s="241" t="str">
        <f>IF(ISBLANK(AH940), "", VLOOKUP(AH940, Z!$A$2:$C$4127, 3, FALSE))</f>
        <v/>
      </c>
      <c r="AJ940" s="143"/>
      <c r="AK940" s="244">
        <f t="shared" si="342"/>
        <v>0</v>
      </c>
      <c r="AL940" s="232"/>
      <c r="AM940" s="242">
        <f t="shared" si="343"/>
        <v>0</v>
      </c>
      <c r="AN940" s="228">
        <f>15</f>
        <v>15</v>
      </c>
      <c r="AO940" s="228">
        <v>0.75</v>
      </c>
      <c r="AP940" s="242" t="str">
        <f t="shared" si="344"/>
        <v>-</v>
      </c>
      <c r="AQ940" s="242" t="str">
        <f t="shared" si="345"/>
        <v>-</v>
      </c>
      <c r="AR940" s="245" t="str" cm="1">
        <f t="array" ref="AR940">IF($AM$20="A",
IFERROR(INDEX($BZ$33:$CC$35, $BQ940,), "-"),
IFERROR(INDEX(($BZ$26:$CC$28,$BZ$29:$CC$31), $BQ940, , $BR940), "-"))</f>
        <v>-</v>
      </c>
      <c r="AS940" s="245"/>
      <c r="AT940" s="245"/>
      <c r="AU940" s="245"/>
      <c r="AV940" s="246" t="str" cm="1">
        <f t="array" ref="AV940">IF($AM$20="A",
IFERROR(INDEX($CE$33:$CE$35, $BQ940), "-"),
IFERROR(INDEX(($CE$26:$CE$28, $CE$29:$CE$31), $BQ940, , $BR940), "-"))</f>
        <v>-</v>
      </c>
      <c r="AW940" s="242" t="str">
        <f t="shared" si="346"/>
        <v>-</v>
      </c>
      <c r="AX940" s="242" t="str">
        <f t="shared" si="346"/>
        <v>-</v>
      </c>
      <c r="AY940" s="242" t="str">
        <f t="shared" si="346"/>
        <v>-</v>
      </c>
      <c r="AZ940" s="242" t="str">
        <f t="shared" si="346"/>
        <v>-</v>
      </c>
      <c r="BA940" s="242" t="str">
        <f t="shared" si="347"/>
        <v>-</v>
      </c>
      <c r="BB940" s="242" t="str">
        <f t="shared" si="347"/>
        <v>-</v>
      </c>
      <c r="BC940" s="242" t="str">
        <f t="shared" si="347"/>
        <v>-</v>
      </c>
      <c r="BD940" s="242" t="str">
        <f t="shared" si="347"/>
        <v>-</v>
      </c>
      <c r="BE940" s="242" t="str">
        <f t="shared" si="348"/>
        <v>-</v>
      </c>
      <c r="BF940" s="242" t="str">
        <f t="shared" si="348"/>
        <v>-</v>
      </c>
      <c r="BG940" s="242" t="str">
        <f t="shared" si="348"/>
        <v>-</v>
      </c>
      <c r="BH940" s="242" t="str">
        <f t="shared" si="348"/>
        <v>-</v>
      </c>
      <c r="BI940" s="242" t="str">
        <f t="shared" si="349"/>
        <v>-</v>
      </c>
      <c r="BJ940" s="242" t="str">
        <f t="shared" si="349"/>
        <v>-</v>
      </c>
      <c r="BK940" s="242" t="str">
        <f t="shared" si="349"/>
        <v>-</v>
      </c>
      <c r="BL940" s="242" t="str">
        <f t="shared" si="349"/>
        <v>-</v>
      </c>
      <c r="BM940" s="245" t="str" cm="1">
        <f t="array" ref="BM940">IFERROR(INDEX($CD$38:$CD$41, $BT940), "-")</f>
        <v>-</v>
      </c>
      <c r="BN940" s="242" t="str" cm="1">
        <f t="array" ref="BN940">IFERROR(INDEX($CD$38:$CD$41, $BS940), "-")</f>
        <v>-</v>
      </c>
      <c r="BO940" s="242">
        <f t="shared" si="350"/>
        <v>0</v>
      </c>
      <c r="BP940" s="242">
        <f t="shared" si="351"/>
        <v>0</v>
      </c>
      <c r="BQ940" s="247" t="str">
        <f t="shared" si="334"/>
        <v>-</v>
      </c>
      <c r="BR940" s="247" t="str">
        <f t="shared" si="335"/>
        <v>-</v>
      </c>
      <c r="BS940" s="247" t="str">
        <f t="shared" si="336"/>
        <v>-</v>
      </c>
      <c r="BT940" s="247" t="str">
        <f t="shared" si="337"/>
        <v>-</v>
      </c>
      <c r="BU940" s="247">
        <f t="shared" si="352"/>
        <v>0</v>
      </c>
      <c r="BV940" s="247" t="str">
        <f t="shared" si="353"/>
        <v>-</v>
      </c>
      <c r="BW940" s="232"/>
      <c r="CF940" s="232"/>
    </row>
    <row r="941" spans="1:84" ht="12.75" customHeight="1" x14ac:dyDescent="0.2">
      <c r="A941" s="240"/>
      <c r="B941" s="228">
        <v>918</v>
      </c>
      <c r="C941" s="137"/>
      <c r="D941" s="65"/>
      <c r="E941" s="241" t="str">
        <f>IF(ISBLANK(D941), "", VLOOKUP(D941, Z!$A$2:$C$4127, 3, FALSE))</f>
        <v/>
      </c>
      <c r="F941" s="138"/>
      <c r="G941" s="120"/>
      <c r="H941" s="120"/>
      <c r="I941" s="120"/>
      <c r="J941" s="120"/>
      <c r="K941" s="139"/>
      <c r="L941" s="168"/>
      <c r="M941" s="139"/>
      <c r="N941" s="139"/>
      <c r="O941" s="242">
        <f t="shared" si="333"/>
        <v>0</v>
      </c>
      <c r="P941" s="139"/>
      <c r="Q941" s="242">
        <f t="shared" si="338"/>
        <v>0</v>
      </c>
      <c r="R941" s="242" t="str">
        <f t="shared" si="339"/>
        <v>-</v>
      </c>
      <c r="S941" s="140"/>
      <c r="T941" s="141"/>
      <c r="U941" s="120"/>
      <c r="V941" s="139"/>
      <c r="W941" s="166"/>
      <c r="X941" s="243">
        <f t="shared" si="340"/>
        <v>0</v>
      </c>
      <c r="Y941" s="140"/>
      <c r="Z941" s="141"/>
      <c r="AA941" s="139"/>
      <c r="AB941" s="120"/>
      <c r="AC941" s="139"/>
      <c r="AD941" s="166"/>
      <c r="AE941" s="243">
        <f t="shared" si="341"/>
        <v>0</v>
      </c>
      <c r="AF941" s="142"/>
      <c r="AG941" s="137"/>
      <c r="AH941" s="65"/>
      <c r="AI941" s="241" t="str">
        <f>IF(ISBLANK(AH941), "", VLOOKUP(AH941, Z!$A$2:$C$4127, 3, FALSE))</f>
        <v/>
      </c>
      <c r="AJ941" s="143"/>
      <c r="AK941" s="244">
        <f t="shared" si="342"/>
        <v>0</v>
      </c>
      <c r="AL941" s="232"/>
      <c r="AM941" s="242">
        <f t="shared" si="343"/>
        <v>0</v>
      </c>
      <c r="AN941" s="228">
        <f>15</f>
        <v>15</v>
      </c>
      <c r="AO941" s="228">
        <v>0.75</v>
      </c>
      <c r="AP941" s="242" t="str">
        <f t="shared" si="344"/>
        <v>-</v>
      </c>
      <c r="AQ941" s="242" t="str">
        <f t="shared" si="345"/>
        <v>-</v>
      </c>
      <c r="AR941" s="245" t="str" cm="1">
        <f t="array" ref="AR941">IF($AM$20="A",
IFERROR(INDEX($BZ$33:$CC$35, $BQ941,), "-"),
IFERROR(INDEX(($BZ$26:$CC$28,$BZ$29:$CC$31), $BQ941, , $BR941), "-"))</f>
        <v>-</v>
      </c>
      <c r="AS941" s="245"/>
      <c r="AT941" s="245"/>
      <c r="AU941" s="245"/>
      <c r="AV941" s="246" t="str" cm="1">
        <f t="array" ref="AV941">IF($AM$20="A",
IFERROR(INDEX($CE$33:$CE$35, $BQ941), "-"),
IFERROR(INDEX(($CE$26:$CE$28, $CE$29:$CE$31), $BQ941, , $BR941), "-"))</f>
        <v>-</v>
      </c>
      <c r="AW941" s="242" t="str">
        <f t="shared" si="346"/>
        <v>-</v>
      </c>
      <c r="AX941" s="242" t="str">
        <f t="shared" si="346"/>
        <v>-</v>
      </c>
      <c r="AY941" s="242" t="str">
        <f t="shared" si="346"/>
        <v>-</v>
      </c>
      <c r="AZ941" s="242" t="str">
        <f t="shared" si="346"/>
        <v>-</v>
      </c>
      <c r="BA941" s="242" t="str">
        <f t="shared" si="347"/>
        <v>-</v>
      </c>
      <c r="BB941" s="242" t="str">
        <f t="shared" si="347"/>
        <v>-</v>
      </c>
      <c r="BC941" s="242" t="str">
        <f t="shared" si="347"/>
        <v>-</v>
      </c>
      <c r="BD941" s="242" t="str">
        <f t="shared" si="347"/>
        <v>-</v>
      </c>
      <c r="BE941" s="242" t="str">
        <f t="shared" si="348"/>
        <v>-</v>
      </c>
      <c r="BF941" s="242" t="str">
        <f t="shared" si="348"/>
        <v>-</v>
      </c>
      <c r="BG941" s="242" t="str">
        <f t="shared" si="348"/>
        <v>-</v>
      </c>
      <c r="BH941" s="242" t="str">
        <f t="shared" si="348"/>
        <v>-</v>
      </c>
      <c r="BI941" s="242" t="str">
        <f t="shared" si="349"/>
        <v>-</v>
      </c>
      <c r="BJ941" s="242" t="str">
        <f t="shared" si="349"/>
        <v>-</v>
      </c>
      <c r="BK941" s="242" t="str">
        <f t="shared" si="349"/>
        <v>-</v>
      </c>
      <c r="BL941" s="242" t="str">
        <f t="shared" si="349"/>
        <v>-</v>
      </c>
      <c r="BM941" s="245" t="str" cm="1">
        <f t="array" ref="BM941">IFERROR(INDEX($CD$38:$CD$41, $BT941), "-")</f>
        <v>-</v>
      </c>
      <c r="BN941" s="242" t="str" cm="1">
        <f t="array" ref="BN941">IFERROR(INDEX($CD$38:$CD$41, $BS941), "-")</f>
        <v>-</v>
      </c>
      <c r="BO941" s="242">
        <f t="shared" si="350"/>
        <v>0</v>
      </c>
      <c r="BP941" s="242">
        <f t="shared" si="351"/>
        <v>0</v>
      </c>
      <c r="BQ941" s="247" t="str">
        <f t="shared" si="334"/>
        <v>-</v>
      </c>
      <c r="BR941" s="247" t="str">
        <f t="shared" si="335"/>
        <v>-</v>
      </c>
      <c r="BS941" s="247" t="str">
        <f t="shared" si="336"/>
        <v>-</v>
      </c>
      <c r="BT941" s="247" t="str">
        <f t="shared" si="337"/>
        <v>-</v>
      </c>
      <c r="BU941" s="247">
        <f t="shared" si="352"/>
        <v>0</v>
      </c>
      <c r="BV941" s="247" t="str">
        <f t="shared" si="353"/>
        <v>-</v>
      </c>
      <c r="BW941" s="232"/>
      <c r="CF941" s="232"/>
    </row>
    <row r="942" spans="1:84" ht="12.75" customHeight="1" x14ac:dyDescent="0.2">
      <c r="A942" s="240"/>
      <c r="B942" s="228">
        <v>919</v>
      </c>
      <c r="C942" s="137"/>
      <c r="D942" s="65"/>
      <c r="E942" s="241" t="str">
        <f>IF(ISBLANK(D942), "", VLOOKUP(D942, Z!$A$2:$C$4127, 3, FALSE))</f>
        <v/>
      </c>
      <c r="F942" s="138"/>
      <c r="G942" s="120"/>
      <c r="H942" s="120"/>
      <c r="I942" s="120"/>
      <c r="J942" s="120"/>
      <c r="K942" s="139"/>
      <c r="L942" s="168"/>
      <c r="M942" s="139"/>
      <c r="N942" s="139"/>
      <c r="O942" s="242">
        <f t="shared" si="333"/>
        <v>0</v>
      </c>
      <c r="P942" s="139"/>
      <c r="Q942" s="242">
        <f t="shared" si="338"/>
        <v>0</v>
      </c>
      <c r="R942" s="242" t="str">
        <f t="shared" si="339"/>
        <v>-</v>
      </c>
      <c r="S942" s="140"/>
      <c r="T942" s="141"/>
      <c r="U942" s="120"/>
      <c r="V942" s="139"/>
      <c r="W942" s="166"/>
      <c r="X942" s="243">
        <f t="shared" si="340"/>
        <v>0</v>
      </c>
      <c r="Y942" s="140"/>
      <c r="Z942" s="141"/>
      <c r="AA942" s="139"/>
      <c r="AB942" s="120"/>
      <c r="AC942" s="139"/>
      <c r="AD942" s="166"/>
      <c r="AE942" s="243">
        <f t="shared" si="341"/>
        <v>0</v>
      </c>
      <c r="AF942" s="142"/>
      <c r="AG942" s="137"/>
      <c r="AH942" s="65"/>
      <c r="AI942" s="241" t="str">
        <f>IF(ISBLANK(AH942), "", VLOOKUP(AH942, Z!$A$2:$C$4127, 3, FALSE))</f>
        <v/>
      </c>
      <c r="AJ942" s="143"/>
      <c r="AK942" s="244">
        <f t="shared" si="342"/>
        <v>0</v>
      </c>
      <c r="AL942" s="232"/>
      <c r="AM942" s="242">
        <f t="shared" si="343"/>
        <v>0</v>
      </c>
      <c r="AN942" s="228">
        <f>15</f>
        <v>15</v>
      </c>
      <c r="AO942" s="228">
        <v>0.75</v>
      </c>
      <c r="AP942" s="242" t="str">
        <f t="shared" si="344"/>
        <v>-</v>
      </c>
      <c r="AQ942" s="242" t="str">
        <f t="shared" si="345"/>
        <v>-</v>
      </c>
      <c r="AR942" s="245" t="str" cm="1">
        <f t="array" ref="AR942">IF($AM$20="A",
IFERROR(INDEX($BZ$33:$CC$35, $BQ942,), "-"),
IFERROR(INDEX(($BZ$26:$CC$28,$BZ$29:$CC$31), $BQ942, , $BR942), "-"))</f>
        <v>-</v>
      </c>
      <c r="AS942" s="245"/>
      <c r="AT942" s="245"/>
      <c r="AU942" s="245"/>
      <c r="AV942" s="246" t="str" cm="1">
        <f t="array" ref="AV942">IF($AM$20="A",
IFERROR(INDEX($CE$33:$CE$35, $BQ942), "-"),
IFERROR(INDEX(($CE$26:$CE$28, $CE$29:$CE$31), $BQ942, , $BR942), "-"))</f>
        <v>-</v>
      </c>
      <c r="AW942" s="242" t="str">
        <f t="shared" si="346"/>
        <v>-</v>
      </c>
      <c r="AX942" s="242" t="str">
        <f t="shared" si="346"/>
        <v>-</v>
      </c>
      <c r="AY942" s="242" t="str">
        <f t="shared" si="346"/>
        <v>-</v>
      </c>
      <c r="AZ942" s="242" t="str">
        <f t="shared" si="346"/>
        <v>-</v>
      </c>
      <c r="BA942" s="242" t="str">
        <f t="shared" si="347"/>
        <v>-</v>
      </c>
      <c r="BB942" s="242" t="str">
        <f t="shared" si="347"/>
        <v>-</v>
      </c>
      <c r="BC942" s="242" t="str">
        <f t="shared" si="347"/>
        <v>-</v>
      </c>
      <c r="BD942" s="242" t="str">
        <f t="shared" si="347"/>
        <v>-</v>
      </c>
      <c r="BE942" s="242" t="str">
        <f t="shared" si="348"/>
        <v>-</v>
      </c>
      <c r="BF942" s="242" t="str">
        <f t="shared" si="348"/>
        <v>-</v>
      </c>
      <c r="BG942" s="242" t="str">
        <f t="shared" si="348"/>
        <v>-</v>
      </c>
      <c r="BH942" s="242" t="str">
        <f t="shared" si="348"/>
        <v>-</v>
      </c>
      <c r="BI942" s="242" t="str">
        <f t="shared" si="349"/>
        <v>-</v>
      </c>
      <c r="BJ942" s="242" t="str">
        <f t="shared" si="349"/>
        <v>-</v>
      </c>
      <c r="BK942" s="242" t="str">
        <f t="shared" si="349"/>
        <v>-</v>
      </c>
      <c r="BL942" s="242" t="str">
        <f t="shared" si="349"/>
        <v>-</v>
      </c>
      <c r="BM942" s="245" t="str" cm="1">
        <f t="array" ref="BM942">IFERROR(INDEX($CD$38:$CD$41, $BT942), "-")</f>
        <v>-</v>
      </c>
      <c r="BN942" s="242" t="str" cm="1">
        <f t="array" ref="BN942">IFERROR(INDEX($CD$38:$CD$41, $BS942), "-")</f>
        <v>-</v>
      </c>
      <c r="BO942" s="242">
        <f t="shared" si="350"/>
        <v>0</v>
      </c>
      <c r="BP942" s="242">
        <f t="shared" si="351"/>
        <v>0</v>
      </c>
      <c r="BQ942" s="247" t="str">
        <f t="shared" si="334"/>
        <v>-</v>
      </c>
      <c r="BR942" s="247" t="str">
        <f t="shared" si="335"/>
        <v>-</v>
      </c>
      <c r="BS942" s="247" t="str">
        <f t="shared" si="336"/>
        <v>-</v>
      </c>
      <c r="BT942" s="247" t="str">
        <f t="shared" si="337"/>
        <v>-</v>
      </c>
      <c r="BU942" s="247">
        <f t="shared" si="352"/>
        <v>0</v>
      </c>
      <c r="BV942" s="247" t="str">
        <f t="shared" si="353"/>
        <v>-</v>
      </c>
      <c r="BW942" s="232"/>
      <c r="CF942" s="232"/>
    </row>
    <row r="943" spans="1:84" ht="12.75" customHeight="1" x14ac:dyDescent="0.2">
      <c r="A943" s="240"/>
      <c r="B943" s="228">
        <v>920</v>
      </c>
      <c r="C943" s="137"/>
      <c r="D943" s="65"/>
      <c r="E943" s="241" t="str">
        <f>IF(ISBLANK(D943), "", VLOOKUP(D943, Z!$A$2:$C$4127, 3, FALSE))</f>
        <v/>
      </c>
      <c r="F943" s="138"/>
      <c r="G943" s="120"/>
      <c r="H943" s="120"/>
      <c r="I943" s="120"/>
      <c r="J943" s="120"/>
      <c r="K943" s="139"/>
      <c r="L943" s="168"/>
      <c r="M943" s="139"/>
      <c r="N943" s="139"/>
      <c r="O943" s="242">
        <f t="shared" si="333"/>
        <v>0</v>
      </c>
      <c r="P943" s="139"/>
      <c r="Q943" s="242">
        <f t="shared" si="338"/>
        <v>0</v>
      </c>
      <c r="R943" s="242" t="str">
        <f t="shared" si="339"/>
        <v>-</v>
      </c>
      <c r="S943" s="140"/>
      <c r="T943" s="141"/>
      <c r="U943" s="120"/>
      <c r="V943" s="139"/>
      <c r="W943" s="166"/>
      <c r="X943" s="243">
        <f t="shared" si="340"/>
        <v>0</v>
      </c>
      <c r="Y943" s="140"/>
      <c r="Z943" s="141"/>
      <c r="AA943" s="139"/>
      <c r="AB943" s="120"/>
      <c r="AC943" s="139"/>
      <c r="AD943" s="166"/>
      <c r="AE943" s="243">
        <f t="shared" si="341"/>
        <v>0</v>
      </c>
      <c r="AF943" s="142"/>
      <c r="AG943" s="137"/>
      <c r="AH943" s="65"/>
      <c r="AI943" s="241" t="str">
        <f>IF(ISBLANK(AH943), "", VLOOKUP(AH943, Z!$A$2:$C$4127, 3, FALSE))</f>
        <v/>
      </c>
      <c r="AJ943" s="143"/>
      <c r="AK943" s="244">
        <f t="shared" si="342"/>
        <v>0</v>
      </c>
      <c r="AL943" s="232"/>
      <c r="AM943" s="242">
        <f t="shared" si="343"/>
        <v>0</v>
      </c>
      <c r="AN943" s="228">
        <f>15</f>
        <v>15</v>
      </c>
      <c r="AO943" s="228">
        <v>0.75</v>
      </c>
      <c r="AP943" s="242" t="str">
        <f t="shared" si="344"/>
        <v>-</v>
      </c>
      <c r="AQ943" s="242" t="str">
        <f t="shared" si="345"/>
        <v>-</v>
      </c>
      <c r="AR943" s="245" t="str" cm="1">
        <f t="array" ref="AR943">IF($AM$20="A",
IFERROR(INDEX($BZ$33:$CC$35, $BQ943,), "-"),
IFERROR(INDEX(($BZ$26:$CC$28,$BZ$29:$CC$31), $BQ943, , $BR943), "-"))</f>
        <v>-</v>
      </c>
      <c r="AS943" s="245"/>
      <c r="AT943" s="245"/>
      <c r="AU943" s="245"/>
      <c r="AV943" s="246" t="str" cm="1">
        <f t="array" ref="AV943">IF($AM$20="A",
IFERROR(INDEX($CE$33:$CE$35, $BQ943), "-"),
IFERROR(INDEX(($CE$26:$CE$28, $CE$29:$CE$31), $BQ943, , $BR943), "-"))</f>
        <v>-</v>
      </c>
      <c r="AW943" s="242" t="str">
        <f t="shared" si="346"/>
        <v>-</v>
      </c>
      <c r="AX943" s="242" t="str">
        <f t="shared" si="346"/>
        <v>-</v>
      </c>
      <c r="AY943" s="242" t="str">
        <f t="shared" si="346"/>
        <v>-</v>
      </c>
      <c r="AZ943" s="242" t="str">
        <f t="shared" si="346"/>
        <v>-</v>
      </c>
      <c r="BA943" s="242" t="str">
        <f t="shared" si="347"/>
        <v>-</v>
      </c>
      <c r="BB943" s="242" t="str">
        <f t="shared" si="347"/>
        <v>-</v>
      </c>
      <c r="BC943" s="242" t="str">
        <f t="shared" si="347"/>
        <v>-</v>
      </c>
      <c r="BD943" s="242" t="str">
        <f t="shared" si="347"/>
        <v>-</v>
      </c>
      <c r="BE943" s="242" t="str">
        <f t="shared" si="348"/>
        <v>-</v>
      </c>
      <c r="BF943" s="242" t="str">
        <f t="shared" si="348"/>
        <v>-</v>
      </c>
      <c r="BG943" s="242" t="str">
        <f t="shared" si="348"/>
        <v>-</v>
      </c>
      <c r="BH943" s="242" t="str">
        <f t="shared" si="348"/>
        <v>-</v>
      </c>
      <c r="BI943" s="242" t="str">
        <f t="shared" si="349"/>
        <v>-</v>
      </c>
      <c r="BJ943" s="242" t="str">
        <f t="shared" si="349"/>
        <v>-</v>
      </c>
      <c r="BK943" s="242" t="str">
        <f t="shared" si="349"/>
        <v>-</v>
      </c>
      <c r="BL943" s="242" t="str">
        <f t="shared" si="349"/>
        <v>-</v>
      </c>
      <c r="BM943" s="245" t="str" cm="1">
        <f t="array" ref="BM943">IFERROR(INDEX($CD$38:$CD$41, $BT943), "-")</f>
        <v>-</v>
      </c>
      <c r="BN943" s="242" t="str" cm="1">
        <f t="array" ref="BN943">IFERROR(INDEX($CD$38:$CD$41, $BS943), "-")</f>
        <v>-</v>
      </c>
      <c r="BO943" s="242">
        <f t="shared" si="350"/>
        <v>0</v>
      </c>
      <c r="BP943" s="242">
        <f t="shared" si="351"/>
        <v>0</v>
      </c>
      <c r="BQ943" s="247" t="str">
        <f t="shared" si="334"/>
        <v>-</v>
      </c>
      <c r="BR943" s="247" t="str">
        <f t="shared" si="335"/>
        <v>-</v>
      </c>
      <c r="BS943" s="247" t="str">
        <f t="shared" si="336"/>
        <v>-</v>
      </c>
      <c r="BT943" s="247" t="str">
        <f t="shared" si="337"/>
        <v>-</v>
      </c>
      <c r="BU943" s="247">
        <f t="shared" si="352"/>
        <v>0</v>
      </c>
      <c r="BV943" s="247" t="str">
        <f t="shared" si="353"/>
        <v>-</v>
      </c>
      <c r="BW943" s="232"/>
      <c r="CF943" s="232"/>
    </row>
    <row r="944" spans="1:84" ht="12.75" customHeight="1" x14ac:dyDescent="0.2">
      <c r="A944" s="240"/>
      <c r="B944" s="228">
        <v>921</v>
      </c>
      <c r="C944" s="137"/>
      <c r="D944" s="65"/>
      <c r="E944" s="241" t="str">
        <f>IF(ISBLANK(D944), "", VLOOKUP(D944, Z!$A$2:$C$4127, 3, FALSE))</f>
        <v/>
      </c>
      <c r="F944" s="138"/>
      <c r="G944" s="120"/>
      <c r="H944" s="120"/>
      <c r="I944" s="120"/>
      <c r="J944" s="120"/>
      <c r="K944" s="139"/>
      <c r="L944" s="168"/>
      <c r="M944" s="139"/>
      <c r="N944" s="139"/>
      <c r="O944" s="242">
        <f t="shared" si="333"/>
        <v>0</v>
      </c>
      <c r="P944" s="139"/>
      <c r="Q944" s="242">
        <f t="shared" si="338"/>
        <v>0</v>
      </c>
      <c r="R944" s="242" t="str">
        <f t="shared" si="339"/>
        <v>-</v>
      </c>
      <c r="S944" s="140"/>
      <c r="T944" s="141"/>
      <c r="U944" s="120"/>
      <c r="V944" s="139"/>
      <c r="W944" s="166"/>
      <c r="X944" s="243">
        <f t="shared" si="340"/>
        <v>0</v>
      </c>
      <c r="Y944" s="140"/>
      <c r="Z944" s="141"/>
      <c r="AA944" s="139"/>
      <c r="AB944" s="120"/>
      <c r="AC944" s="139"/>
      <c r="AD944" s="166"/>
      <c r="AE944" s="243">
        <f t="shared" si="341"/>
        <v>0</v>
      </c>
      <c r="AF944" s="142"/>
      <c r="AG944" s="137"/>
      <c r="AH944" s="65"/>
      <c r="AI944" s="241" t="str">
        <f>IF(ISBLANK(AH944), "", VLOOKUP(AH944, Z!$A$2:$C$4127, 3, FALSE))</f>
        <v/>
      </c>
      <c r="AJ944" s="143"/>
      <c r="AK944" s="244">
        <f t="shared" si="342"/>
        <v>0</v>
      </c>
      <c r="AL944" s="232"/>
      <c r="AM944" s="242">
        <f t="shared" si="343"/>
        <v>0</v>
      </c>
      <c r="AN944" s="228">
        <f>15</f>
        <v>15</v>
      </c>
      <c r="AO944" s="228">
        <v>0.75</v>
      </c>
      <c r="AP944" s="242" t="str">
        <f t="shared" si="344"/>
        <v>-</v>
      </c>
      <c r="AQ944" s="242" t="str">
        <f t="shared" si="345"/>
        <v>-</v>
      </c>
      <c r="AR944" s="245" t="str" cm="1">
        <f t="array" ref="AR944">IF($AM$20="A",
IFERROR(INDEX($BZ$33:$CC$35, $BQ944,), "-"),
IFERROR(INDEX(($BZ$26:$CC$28,$BZ$29:$CC$31), $BQ944, , $BR944), "-"))</f>
        <v>-</v>
      </c>
      <c r="AS944" s="245"/>
      <c r="AT944" s="245"/>
      <c r="AU944" s="245"/>
      <c r="AV944" s="246" t="str" cm="1">
        <f t="array" ref="AV944">IF($AM$20="A",
IFERROR(INDEX($CE$33:$CE$35, $BQ944), "-"),
IFERROR(INDEX(($CE$26:$CE$28, $CE$29:$CE$31), $BQ944, , $BR944), "-"))</f>
        <v>-</v>
      </c>
      <c r="AW944" s="242" t="str">
        <f t="shared" si="346"/>
        <v>-</v>
      </c>
      <c r="AX944" s="242" t="str">
        <f t="shared" si="346"/>
        <v>-</v>
      </c>
      <c r="AY944" s="242" t="str">
        <f t="shared" si="346"/>
        <v>-</v>
      </c>
      <c r="AZ944" s="242" t="str">
        <f t="shared" si="346"/>
        <v>-</v>
      </c>
      <c r="BA944" s="242" t="str">
        <f t="shared" si="347"/>
        <v>-</v>
      </c>
      <c r="BB944" s="242" t="str">
        <f t="shared" si="347"/>
        <v>-</v>
      </c>
      <c r="BC944" s="242" t="str">
        <f t="shared" si="347"/>
        <v>-</v>
      </c>
      <c r="BD944" s="242" t="str">
        <f t="shared" si="347"/>
        <v>-</v>
      </c>
      <c r="BE944" s="242" t="str">
        <f t="shared" si="348"/>
        <v>-</v>
      </c>
      <c r="BF944" s="242" t="str">
        <f t="shared" si="348"/>
        <v>-</v>
      </c>
      <c r="BG944" s="242" t="str">
        <f t="shared" si="348"/>
        <v>-</v>
      </c>
      <c r="BH944" s="242" t="str">
        <f t="shared" si="348"/>
        <v>-</v>
      </c>
      <c r="BI944" s="242" t="str">
        <f t="shared" si="349"/>
        <v>-</v>
      </c>
      <c r="BJ944" s="242" t="str">
        <f t="shared" si="349"/>
        <v>-</v>
      </c>
      <c r="BK944" s="242" t="str">
        <f t="shared" si="349"/>
        <v>-</v>
      </c>
      <c r="BL944" s="242" t="str">
        <f t="shared" si="349"/>
        <v>-</v>
      </c>
      <c r="BM944" s="245" t="str" cm="1">
        <f t="array" ref="BM944">IFERROR(INDEX($CD$38:$CD$41, $BT944), "-")</f>
        <v>-</v>
      </c>
      <c r="BN944" s="242" t="str" cm="1">
        <f t="array" ref="BN944">IFERROR(INDEX($CD$38:$CD$41, $BS944), "-")</f>
        <v>-</v>
      </c>
      <c r="BO944" s="242">
        <f t="shared" si="350"/>
        <v>0</v>
      </c>
      <c r="BP944" s="242">
        <f t="shared" si="351"/>
        <v>0</v>
      </c>
      <c r="BQ944" s="247" t="str">
        <f t="shared" si="334"/>
        <v>-</v>
      </c>
      <c r="BR944" s="247" t="str">
        <f t="shared" si="335"/>
        <v>-</v>
      </c>
      <c r="BS944" s="247" t="str">
        <f t="shared" si="336"/>
        <v>-</v>
      </c>
      <c r="BT944" s="247" t="str">
        <f t="shared" si="337"/>
        <v>-</v>
      </c>
      <c r="BU944" s="247">
        <f t="shared" si="352"/>
        <v>0</v>
      </c>
      <c r="BV944" s="247" t="str">
        <f t="shared" si="353"/>
        <v>-</v>
      </c>
      <c r="BW944" s="232"/>
      <c r="CF944" s="232"/>
    </row>
    <row r="945" spans="1:84" ht="12.75" customHeight="1" x14ac:dyDescent="0.2">
      <c r="A945" s="240"/>
      <c r="B945" s="228">
        <v>922</v>
      </c>
      <c r="C945" s="137"/>
      <c r="D945" s="65"/>
      <c r="E945" s="241" t="str">
        <f>IF(ISBLANK(D945), "", VLOOKUP(D945, Z!$A$2:$C$4127, 3, FALSE))</f>
        <v/>
      </c>
      <c r="F945" s="138"/>
      <c r="G945" s="120"/>
      <c r="H945" s="120"/>
      <c r="I945" s="120"/>
      <c r="J945" s="120"/>
      <c r="K945" s="139"/>
      <c r="L945" s="168"/>
      <c r="M945" s="139"/>
      <c r="N945" s="139"/>
      <c r="O945" s="242">
        <f t="shared" si="333"/>
        <v>0</v>
      </c>
      <c r="P945" s="139"/>
      <c r="Q945" s="242">
        <f t="shared" si="338"/>
        <v>0</v>
      </c>
      <c r="R945" s="242" t="str">
        <f t="shared" si="339"/>
        <v>-</v>
      </c>
      <c r="S945" s="140"/>
      <c r="T945" s="141"/>
      <c r="U945" s="120"/>
      <c r="V945" s="139"/>
      <c r="W945" s="166"/>
      <c r="X945" s="243">
        <f t="shared" si="340"/>
        <v>0</v>
      </c>
      <c r="Y945" s="140"/>
      <c r="Z945" s="141"/>
      <c r="AA945" s="139"/>
      <c r="AB945" s="120"/>
      <c r="AC945" s="139"/>
      <c r="AD945" s="166"/>
      <c r="AE945" s="243">
        <f t="shared" si="341"/>
        <v>0</v>
      </c>
      <c r="AF945" s="142"/>
      <c r="AG945" s="137"/>
      <c r="AH945" s="65"/>
      <c r="AI945" s="241" t="str">
        <f>IF(ISBLANK(AH945), "", VLOOKUP(AH945, Z!$A$2:$C$4127, 3, FALSE))</f>
        <v/>
      </c>
      <c r="AJ945" s="143"/>
      <c r="AK945" s="244">
        <f t="shared" si="342"/>
        <v>0</v>
      </c>
      <c r="AL945" s="232"/>
      <c r="AM945" s="242">
        <f t="shared" si="343"/>
        <v>0</v>
      </c>
      <c r="AN945" s="228">
        <f>15</f>
        <v>15</v>
      </c>
      <c r="AO945" s="228">
        <v>0.75</v>
      </c>
      <c r="AP945" s="242" t="str">
        <f t="shared" si="344"/>
        <v>-</v>
      </c>
      <c r="AQ945" s="242" t="str">
        <f t="shared" si="345"/>
        <v>-</v>
      </c>
      <c r="AR945" s="245" t="str" cm="1">
        <f t="array" ref="AR945">IF($AM$20="A",
IFERROR(INDEX($BZ$33:$CC$35, $BQ945,), "-"),
IFERROR(INDEX(($BZ$26:$CC$28,$BZ$29:$CC$31), $BQ945, , $BR945), "-"))</f>
        <v>-</v>
      </c>
      <c r="AS945" s="245"/>
      <c r="AT945" s="245"/>
      <c r="AU945" s="245"/>
      <c r="AV945" s="246" t="str" cm="1">
        <f t="array" ref="AV945">IF($AM$20="A",
IFERROR(INDEX($CE$33:$CE$35, $BQ945), "-"),
IFERROR(INDEX(($CE$26:$CE$28, $CE$29:$CE$31), $BQ945, , $BR945), "-"))</f>
        <v>-</v>
      </c>
      <c r="AW945" s="242" t="str">
        <f t="shared" si="346"/>
        <v>-</v>
      </c>
      <c r="AX945" s="242" t="str">
        <f t="shared" si="346"/>
        <v>-</v>
      </c>
      <c r="AY945" s="242" t="str">
        <f t="shared" si="346"/>
        <v>-</v>
      </c>
      <c r="AZ945" s="242" t="str">
        <f t="shared" si="346"/>
        <v>-</v>
      </c>
      <c r="BA945" s="242" t="str">
        <f t="shared" si="347"/>
        <v>-</v>
      </c>
      <c r="BB945" s="242" t="str">
        <f t="shared" si="347"/>
        <v>-</v>
      </c>
      <c r="BC945" s="242" t="str">
        <f t="shared" si="347"/>
        <v>-</v>
      </c>
      <c r="BD945" s="242" t="str">
        <f t="shared" si="347"/>
        <v>-</v>
      </c>
      <c r="BE945" s="242" t="str">
        <f t="shared" si="348"/>
        <v>-</v>
      </c>
      <c r="BF945" s="242" t="str">
        <f t="shared" si="348"/>
        <v>-</v>
      </c>
      <c r="BG945" s="242" t="str">
        <f t="shared" si="348"/>
        <v>-</v>
      </c>
      <c r="BH945" s="242" t="str">
        <f t="shared" si="348"/>
        <v>-</v>
      </c>
      <c r="BI945" s="242" t="str">
        <f t="shared" si="349"/>
        <v>-</v>
      </c>
      <c r="BJ945" s="242" t="str">
        <f t="shared" si="349"/>
        <v>-</v>
      </c>
      <c r="BK945" s="242" t="str">
        <f t="shared" si="349"/>
        <v>-</v>
      </c>
      <c r="BL945" s="242" t="str">
        <f t="shared" si="349"/>
        <v>-</v>
      </c>
      <c r="BM945" s="245" t="str" cm="1">
        <f t="array" ref="BM945">IFERROR(INDEX($CD$38:$CD$41, $BT945), "-")</f>
        <v>-</v>
      </c>
      <c r="BN945" s="242" t="str" cm="1">
        <f t="array" ref="BN945">IFERROR(INDEX($CD$38:$CD$41, $BS945), "-")</f>
        <v>-</v>
      </c>
      <c r="BO945" s="242">
        <f t="shared" si="350"/>
        <v>0</v>
      </c>
      <c r="BP945" s="242">
        <f t="shared" si="351"/>
        <v>0</v>
      </c>
      <c r="BQ945" s="247" t="str">
        <f t="shared" si="334"/>
        <v>-</v>
      </c>
      <c r="BR945" s="247" t="str">
        <f t="shared" si="335"/>
        <v>-</v>
      </c>
      <c r="BS945" s="247" t="str">
        <f t="shared" si="336"/>
        <v>-</v>
      </c>
      <c r="BT945" s="247" t="str">
        <f t="shared" si="337"/>
        <v>-</v>
      </c>
      <c r="BU945" s="247">
        <f t="shared" si="352"/>
        <v>0</v>
      </c>
      <c r="BV945" s="247" t="str">
        <f t="shared" si="353"/>
        <v>-</v>
      </c>
      <c r="BW945" s="232"/>
      <c r="CF945" s="232"/>
    </row>
    <row r="946" spans="1:84" ht="12.75" customHeight="1" x14ac:dyDescent="0.2">
      <c r="A946" s="240"/>
      <c r="B946" s="228">
        <v>923</v>
      </c>
      <c r="C946" s="137"/>
      <c r="D946" s="65"/>
      <c r="E946" s="241" t="str">
        <f>IF(ISBLANK(D946), "", VLOOKUP(D946, Z!$A$2:$C$4127, 3, FALSE))</f>
        <v/>
      </c>
      <c r="F946" s="138"/>
      <c r="G946" s="120"/>
      <c r="H946" s="120"/>
      <c r="I946" s="120"/>
      <c r="J946" s="120"/>
      <c r="K946" s="139"/>
      <c r="L946" s="168"/>
      <c r="M946" s="139"/>
      <c r="N946" s="139"/>
      <c r="O946" s="242">
        <f t="shared" si="333"/>
        <v>0</v>
      </c>
      <c r="P946" s="139"/>
      <c r="Q946" s="242">
        <f t="shared" si="338"/>
        <v>0</v>
      </c>
      <c r="R946" s="242" t="str">
        <f t="shared" si="339"/>
        <v>-</v>
      </c>
      <c r="S946" s="140"/>
      <c r="T946" s="141"/>
      <c r="U946" s="120"/>
      <c r="V946" s="139"/>
      <c r="W946" s="166"/>
      <c r="X946" s="243">
        <f t="shared" si="340"/>
        <v>0</v>
      </c>
      <c r="Y946" s="140"/>
      <c r="Z946" s="141"/>
      <c r="AA946" s="139"/>
      <c r="AB946" s="120"/>
      <c r="AC946" s="139"/>
      <c r="AD946" s="166"/>
      <c r="AE946" s="243">
        <f t="shared" si="341"/>
        <v>0</v>
      </c>
      <c r="AF946" s="142"/>
      <c r="AG946" s="137"/>
      <c r="AH946" s="65"/>
      <c r="AI946" s="241" t="str">
        <f>IF(ISBLANK(AH946), "", VLOOKUP(AH946, Z!$A$2:$C$4127, 3, FALSE))</f>
        <v/>
      </c>
      <c r="AJ946" s="143"/>
      <c r="AK946" s="244">
        <f t="shared" si="342"/>
        <v>0</v>
      </c>
      <c r="AL946" s="232"/>
      <c r="AM946" s="242">
        <f t="shared" si="343"/>
        <v>0</v>
      </c>
      <c r="AN946" s="228">
        <f>15</f>
        <v>15</v>
      </c>
      <c r="AO946" s="228">
        <v>0.75</v>
      </c>
      <c r="AP946" s="242" t="str">
        <f t="shared" si="344"/>
        <v>-</v>
      </c>
      <c r="AQ946" s="242" t="str">
        <f t="shared" si="345"/>
        <v>-</v>
      </c>
      <c r="AR946" s="245" t="str" cm="1">
        <f t="array" ref="AR946">IF($AM$20="A",
IFERROR(INDEX($BZ$33:$CC$35, $BQ946,), "-"),
IFERROR(INDEX(($BZ$26:$CC$28,$BZ$29:$CC$31), $BQ946, , $BR946), "-"))</f>
        <v>-</v>
      </c>
      <c r="AS946" s="245"/>
      <c r="AT946" s="245"/>
      <c r="AU946" s="245"/>
      <c r="AV946" s="246" t="str" cm="1">
        <f t="array" ref="AV946">IF($AM$20="A",
IFERROR(INDEX($CE$33:$CE$35, $BQ946), "-"),
IFERROR(INDEX(($CE$26:$CE$28, $CE$29:$CE$31), $BQ946, , $BR946), "-"))</f>
        <v>-</v>
      </c>
      <c r="AW946" s="242" t="str">
        <f t="shared" si="346"/>
        <v>-</v>
      </c>
      <c r="AX946" s="242" t="str">
        <f t="shared" si="346"/>
        <v>-</v>
      </c>
      <c r="AY946" s="242" t="str">
        <f t="shared" si="346"/>
        <v>-</v>
      </c>
      <c r="AZ946" s="242" t="str">
        <f t="shared" si="346"/>
        <v>-</v>
      </c>
      <c r="BA946" s="242" t="str">
        <f t="shared" si="347"/>
        <v>-</v>
      </c>
      <c r="BB946" s="242" t="str">
        <f t="shared" si="347"/>
        <v>-</v>
      </c>
      <c r="BC946" s="242" t="str">
        <f t="shared" si="347"/>
        <v>-</v>
      </c>
      <c r="BD946" s="242" t="str">
        <f t="shared" si="347"/>
        <v>-</v>
      </c>
      <c r="BE946" s="242" t="str">
        <f t="shared" si="348"/>
        <v>-</v>
      </c>
      <c r="BF946" s="242" t="str">
        <f t="shared" si="348"/>
        <v>-</v>
      </c>
      <c r="BG946" s="242" t="str">
        <f t="shared" si="348"/>
        <v>-</v>
      </c>
      <c r="BH946" s="242" t="str">
        <f t="shared" si="348"/>
        <v>-</v>
      </c>
      <c r="BI946" s="242" t="str">
        <f t="shared" si="349"/>
        <v>-</v>
      </c>
      <c r="BJ946" s="242" t="str">
        <f t="shared" si="349"/>
        <v>-</v>
      </c>
      <c r="BK946" s="242" t="str">
        <f t="shared" si="349"/>
        <v>-</v>
      </c>
      <c r="BL946" s="242" t="str">
        <f t="shared" si="349"/>
        <v>-</v>
      </c>
      <c r="BM946" s="245" t="str" cm="1">
        <f t="array" ref="BM946">IFERROR(INDEX($CD$38:$CD$41, $BT946), "-")</f>
        <v>-</v>
      </c>
      <c r="BN946" s="242" t="str" cm="1">
        <f t="array" ref="BN946">IFERROR(INDEX($CD$38:$CD$41, $BS946), "-")</f>
        <v>-</v>
      </c>
      <c r="BO946" s="242">
        <f t="shared" si="350"/>
        <v>0</v>
      </c>
      <c r="BP946" s="242">
        <f t="shared" si="351"/>
        <v>0</v>
      </c>
      <c r="BQ946" s="247" t="str">
        <f t="shared" si="334"/>
        <v>-</v>
      </c>
      <c r="BR946" s="247" t="str">
        <f t="shared" si="335"/>
        <v>-</v>
      </c>
      <c r="BS946" s="247" t="str">
        <f t="shared" si="336"/>
        <v>-</v>
      </c>
      <c r="BT946" s="247" t="str">
        <f t="shared" si="337"/>
        <v>-</v>
      </c>
      <c r="BU946" s="247">
        <f t="shared" si="352"/>
        <v>0</v>
      </c>
      <c r="BV946" s="247" t="str">
        <f t="shared" si="353"/>
        <v>-</v>
      </c>
      <c r="BW946" s="232"/>
      <c r="CF946" s="232"/>
    </row>
    <row r="947" spans="1:84" ht="12.75" customHeight="1" x14ac:dyDescent="0.2">
      <c r="A947" s="240"/>
      <c r="B947" s="228">
        <v>924</v>
      </c>
      <c r="C947" s="137"/>
      <c r="D947" s="65"/>
      <c r="E947" s="241" t="str">
        <f>IF(ISBLANK(D947), "", VLOOKUP(D947, Z!$A$2:$C$4127, 3, FALSE))</f>
        <v/>
      </c>
      <c r="F947" s="138"/>
      <c r="G947" s="120"/>
      <c r="H947" s="120"/>
      <c r="I947" s="120"/>
      <c r="J947" s="120"/>
      <c r="K947" s="139"/>
      <c r="L947" s="168"/>
      <c r="M947" s="139"/>
      <c r="N947" s="139"/>
      <c r="O947" s="242">
        <f t="shared" si="333"/>
        <v>0</v>
      </c>
      <c r="P947" s="139"/>
      <c r="Q947" s="242">
        <f t="shared" si="338"/>
        <v>0</v>
      </c>
      <c r="R947" s="242" t="str">
        <f t="shared" si="339"/>
        <v>-</v>
      </c>
      <c r="S947" s="140"/>
      <c r="T947" s="141"/>
      <c r="U947" s="120"/>
      <c r="V947" s="139"/>
      <c r="W947" s="166"/>
      <c r="X947" s="243">
        <f t="shared" si="340"/>
        <v>0</v>
      </c>
      <c r="Y947" s="140"/>
      <c r="Z947" s="141"/>
      <c r="AA947" s="139"/>
      <c r="AB947" s="120"/>
      <c r="AC947" s="139"/>
      <c r="AD947" s="166"/>
      <c r="AE947" s="243">
        <f t="shared" si="341"/>
        <v>0</v>
      </c>
      <c r="AF947" s="142"/>
      <c r="AG947" s="137"/>
      <c r="AH947" s="65"/>
      <c r="AI947" s="241" t="str">
        <f>IF(ISBLANK(AH947), "", VLOOKUP(AH947, Z!$A$2:$C$4127, 3, FALSE))</f>
        <v/>
      </c>
      <c r="AJ947" s="143"/>
      <c r="AK947" s="244">
        <f t="shared" si="342"/>
        <v>0</v>
      </c>
      <c r="AL947" s="232"/>
      <c r="AM947" s="242">
        <f t="shared" si="343"/>
        <v>0</v>
      </c>
      <c r="AN947" s="228">
        <f>15</f>
        <v>15</v>
      </c>
      <c r="AO947" s="228">
        <v>0.75</v>
      </c>
      <c r="AP947" s="242" t="str">
        <f t="shared" si="344"/>
        <v>-</v>
      </c>
      <c r="AQ947" s="242" t="str">
        <f t="shared" si="345"/>
        <v>-</v>
      </c>
      <c r="AR947" s="245" t="str" cm="1">
        <f t="array" ref="AR947">IF($AM$20="A",
IFERROR(INDEX($BZ$33:$CC$35, $BQ947,), "-"),
IFERROR(INDEX(($BZ$26:$CC$28,$BZ$29:$CC$31), $BQ947, , $BR947), "-"))</f>
        <v>-</v>
      </c>
      <c r="AS947" s="245"/>
      <c r="AT947" s="245"/>
      <c r="AU947" s="245"/>
      <c r="AV947" s="246" t="str" cm="1">
        <f t="array" ref="AV947">IF($AM$20="A",
IFERROR(INDEX($CE$33:$CE$35, $BQ947), "-"),
IFERROR(INDEX(($CE$26:$CE$28, $CE$29:$CE$31), $BQ947, , $BR947), "-"))</f>
        <v>-</v>
      </c>
      <c r="AW947" s="242" t="str">
        <f t="shared" si="346"/>
        <v>-</v>
      </c>
      <c r="AX947" s="242" t="str">
        <f t="shared" si="346"/>
        <v>-</v>
      </c>
      <c r="AY947" s="242" t="str">
        <f t="shared" si="346"/>
        <v>-</v>
      </c>
      <c r="AZ947" s="242" t="str">
        <f t="shared" si="346"/>
        <v>-</v>
      </c>
      <c r="BA947" s="242" t="str">
        <f t="shared" si="347"/>
        <v>-</v>
      </c>
      <c r="BB947" s="242" t="str">
        <f t="shared" si="347"/>
        <v>-</v>
      </c>
      <c r="BC947" s="242" t="str">
        <f t="shared" si="347"/>
        <v>-</v>
      </c>
      <c r="BD947" s="242" t="str">
        <f t="shared" si="347"/>
        <v>-</v>
      </c>
      <c r="BE947" s="242" t="str">
        <f t="shared" si="348"/>
        <v>-</v>
      </c>
      <c r="BF947" s="242" t="str">
        <f t="shared" si="348"/>
        <v>-</v>
      </c>
      <c r="BG947" s="242" t="str">
        <f t="shared" si="348"/>
        <v>-</v>
      </c>
      <c r="BH947" s="242" t="str">
        <f t="shared" si="348"/>
        <v>-</v>
      </c>
      <c r="BI947" s="242" t="str">
        <f t="shared" si="349"/>
        <v>-</v>
      </c>
      <c r="BJ947" s="242" t="str">
        <f t="shared" si="349"/>
        <v>-</v>
      </c>
      <c r="BK947" s="242" t="str">
        <f t="shared" si="349"/>
        <v>-</v>
      </c>
      <c r="BL947" s="242" t="str">
        <f t="shared" si="349"/>
        <v>-</v>
      </c>
      <c r="BM947" s="245" t="str" cm="1">
        <f t="array" ref="BM947">IFERROR(INDEX($CD$38:$CD$41, $BT947), "-")</f>
        <v>-</v>
      </c>
      <c r="BN947" s="242" t="str" cm="1">
        <f t="array" ref="BN947">IFERROR(INDEX($CD$38:$CD$41, $BS947), "-")</f>
        <v>-</v>
      </c>
      <c r="BO947" s="242">
        <f t="shared" si="350"/>
        <v>0</v>
      </c>
      <c r="BP947" s="242">
        <f t="shared" si="351"/>
        <v>0</v>
      </c>
      <c r="BQ947" s="247" t="str">
        <f t="shared" si="334"/>
        <v>-</v>
      </c>
      <c r="BR947" s="247" t="str">
        <f t="shared" si="335"/>
        <v>-</v>
      </c>
      <c r="BS947" s="247" t="str">
        <f t="shared" si="336"/>
        <v>-</v>
      </c>
      <c r="BT947" s="247" t="str">
        <f t="shared" si="337"/>
        <v>-</v>
      </c>
      <c r="BU947" s="247">
        <f t="shared" si="352"/>
        <v>0</v>
      </c>
      <c r="BV947" s="247" t="str">
        <f t="shared" si="353"/>
        <v>-</v>
      </c>
      <c r="BW947" s="232"/>
      <c r="CF947" s="232"/>
    </row>
    <row r="948" spans="1:84" ht="12.75" customHeight="1" x14ac:dyDescent="0.2">
      <c r="A948" s="240"/>
      <c r="B948" s="228">
        <v>925</v>
      </c>
      <c r="C948" s="137"/>
      <c r="D948" s="65"/>
      <c r="E948" s="241" t="str">
        <f>IF(ISBLANK(D948), "", VLOOKUP(D948, Z!$A$2:$C$4127, 3, FALSE))</f>
        <v/>
      </c>
      <c r="F948" s="138"/>
      <c r="G948" s="120"/>
      <c r="H948" s="120"/>
      <c r="I948" s="120"/>
      <c r="J948" s="120"/>
      <c r="K948" s="139"/>
      <c r="L948" s="168"/>
      <c r="M948" s="139"/>
      <c r="N948" s="139"/>
      <c r="O948" s="242">
        <f t="shared" si="333"/>
        <v>0</v>
      </c>
      <c r="P948" s="139"/>
      <c r="Q948" s="242">
        <f t="shared" si="338"/>
        <v>0</v>
      </c>
      <c r="R948" s="242" t="str">
        <f t="shared" si="339"/>
        <v>-</v>
      </c>
      <c r="S948" s="140"/>
      <c r="T948" s="141"/>
      <c r="U948" s="120"/>
      <c r="V948" s="139"/>
      <c r="W948" s="166"/>
      <c r="X948" s="243">
        <f t="shared" si="340"/>
        <v>0</v>
      </c>
      <c r="Y948" s="140"/>
      <c r="Z948" s="141"/>
      <c r="AA948" s="139"/>
      <c r="AB948" s="120"/>
      <c r="AC948" s="139"/>
      <c r="AD948" s="166"/>
      <c r="AE948" s="243">
        <f t="shared" si="341"/>
        <v>0</v>
      </c>
      <c r="AF948" s="142"/>
      <c r="AG948" s="137"/>
      <c r="AH948" s="65"/>
      <c r="AI948" s="241" t="str">
        <f>IF(ISBLANK(AH948), "", VLOOKUP(AH948, Z!$A$2:$C$4127, 3, FALSE))</f>
        <v/>
      </c>
      <c r="AJ948" s="143"/>
      <c r="AK948" s="244">
        <f t="shared" si="342"/>
        <v>0</v>
      </c>
      <c r="AL948" s="232"/>
      <c r="AM948" s="242">
        <f t="shared" si="343"/>
        <v>0</v>
      </c>
      <c r="AN948" s="228">
        <f>15</f>
        <v>15</v>
      </c>
      <c r="AO948" s="228">
        <v>0.75</v>
      </c>
      <c r="AP948" s="242" t="str">
        <f t="shared" si="344"/>
        <v>-</v>
      </c>
      <c r="AQ948" s="242" t="str">
        <f t="shared" si="345"/>
        <v>-</v>
      </c>
      <c r="AR948" s="245" t="str" cm="1">
        <f t="array" ref="AR948">IF($AM$20="A",
IFERROR(INDEX($BZ$33:$CC$35, $BQ948,), "-"),
IFERROR(INDEX(($BZ$26:$CC$28,$BZ$29:$CC$31), $BQ948, , $BR948), "-"))</f>
        <v>-</v>
      </c>
      <c r="AS948" s="245"/>
      <c r="AT948" s="245"/>
      <c r="AU948" s="245"/>
      <c r="AV948" s="246" t="str" cm="1">
        <f t="array" ref="AV948">IF($AM$20="A",
IFERROR(INDEX($CE$33:$CE$35, $BQ948), "-"),
IFERROR(INDEX(($CE$26:$CE$28, $CE$29:$CE$31), $BQ948, , $BR948), "-"))</f>
        <v>-</v>
      </c>
      <c r="AW948" s="242" t="str">
        <f t="shared" si="346"/>
        <v>-</v>
      </c>
      <c r="AX948" s="242" t="str">
        <f t="shared" si="346"/>
        <v>-</v>
      </c>
      <c r="AY948" s="242" t="str">
        <f t="shared" si="346"/>
        <v>-</v>
      </c>
      <c r="AZ948" s="242" t="str">
        <f t="shared" si="346"/>
        <v>-</v>
      </c>
      <c r="BA948" s="242" t="str">
        <f t="shared" si="347"/>
        <v>-</v>
      </c>
      <c r="BB948" s="242" t="str">
        <f t="shared" si="347"/>
        <v>-</v>
      </c>
      <c r="BC948" s="242" t="str">
        <f t="shared" si="347"/>
        <v>-</v>
      </c>
      <c r="BD948" s="242" t="str">
        <f t="shared" si="347"/>
        <v>-</v>
      </c>
      <c r="BE948" s="242" t="str">
        <f t="shared" si="348"/>
        <v>-</v>
      </c>
      <c r="BF948" s="242" t="str">
        <f t="shared" si="348"/>
        <v>-</v>
      </c>
      <c r="BG948" s="242" t="str">
        <f t="shared" si="348"/>
        <v>-</v>
      </c>
      <c r="BH948" s="242" t="str">
        <f t="shared" si="348"/>
        <v>-</v>
      </c>
      <c r="BI948" s="242" t="str">
        <f t="shared" si="349"/>
        <v>-</v>
      </c>
      <c r="BJ948" s="242" t="str">
        <f t="shared" si="349"/>
        <v>-</v>
      </c>
      <c r="BK948" s="242" t="str">
        <f t="shared" si="349"/>
        <v>-</v>
      </c>
      <c r="BL948" s="242" t="str">
        <f t="shared" si="349"/>
        <v>-</v>
      </c>
      <c r="BM948" s="245" t="str" cm="1">
        <f t="array" ref="BM948">IFERROR(INDEX($CD$38:$CD$41, $BT948), "-")</f>
        <v>-</v>
      </c>
      <c r="BN948" s="242" t="str" cm="1">
        <f t="array" ref="BN948">IFERROR(INDEX($CD$38:$CD$41, $BS948), "-")</f>
        <v>-</v>
      </c>
      <c r="BO948" s="242">
        <f t="shared" si="350"/>
        <v>0</v>
      </c>
      <c r="BP948" s="242">
        <f t="shared" si="351"/>
        <v>0</v>
      </c>
      <c r="BQ948" s="247" t="str">
        <f t="shared" si="334"/>
        <v>-</v>
      </c>
      <c r="BR948" s="247" t="str">
        <f t="shared" si="335"/>
        <v>-</v>
      </c>
      <c r="BS948" s="247" t="str">
        <f t="shared" si="336"/>
        <v>-</v>
      </c>
      <c r="BT948" s="247" t="str">
        <f t="shared" si="337"/>
        <v>-</v>
      </c>
      <c r="BU948" s="247">
        <f t="shared" si="352"/>
        <v>0</v>
      </c>
      <c r="BV948" s="247" t="str">
        <f t="shared" si="353"/>
        <v>-</v>
      </c>
      <c r="BW948" s="232"/>
      <c r="CF948" s="232"/>
    </row>
    <row r="949" spans="1:84" ht="12.75" customHeight="1" x14ac:dyDescent="0.2">
      <c r="A949" s="240"/>
      <c r="B949" s="228">
        <v>926</v>
      </c>
      <c r="C949" s="137"/>
      <c r="D949" s="65"/>
      <c r="E949" s="241" t="str">
        <f>IF(ISBLANK(D949), "", VLOOKUP(D949, Z!$A$2:$C$4127, 3, FALSE))</f>
        <v/>
      </c>
      <c r="F949" s="138"/>
      <c r="G949" s="120"/>
      <c r="H949" s="120"/>
      <c r="I949" s="120"/>
      <c r="J949" s="120"/>
      <c r="K949" s="139"/>
      <c r="L949" s="168"/>
      <c r="M949" s="139"/>
      <c r="N949" s="139"/>
      <c r="O949" s="242">
        <f t="shared" si="333"/>
        <v>0</v>
      </c>
      <c r="P949" s="139"/>
      <c r="Q949" s="242">
        <f t="shared" si="338"/>
        <v>0</v>
      </c>
      <c r="R949" s="242" t="str">
        <f t="shared" si="339"/>
        <v>-</v>
      </c>
      <c r="S949" s="140"/>
      <c r="T949" s="141"/>
      <c r="U949" s="120"/>
      <c r="V949" s="139"/>
      <c r="W949" s="166"/>
      <c r="X949" s="243">
        <f t="shared" si="340"/>
        <v>0</v>
      </c>
      <c r="Y949" s="140"/>
      <c r="Z949" s="141"/>
      <c r="AA949" s="139"/>
      <c r="AB949" s="120"/>
      <c r="AC949" s="139"/>
      <c r="AD949" s="166"/>
      <c r="AE949" s="243">
        <f t="shared" si="341"/>
        <v>0</v>
      </c>
      <c r="AF949" s="142"/>
      <c r="AG949" s="137"/>
      <c r="AH949" s="65"/>
      <c r="AI949" s="241" t="str">
        <f>IF(ISBLANK(AH949), "", VLOOKUP(AH949, Z!$A$2:$C$4127, 3, FALSE))</f>
        <v/>
      </c>
      <c r="AJ949" s="143"/>
      <c r="AK949" s="244">
        <f t="shared" si="342"/>
        <v>0</v>
      </c>
      <c r="AL949" s="232"/>
      <c r="AM949" s="242">
        <f t="shared" si="343"/>
        <v>0</v>
      </c>
      <c r="AN949" s="228">
        <f>15</f>
        <v>15</v>
      </c>
      <c r="AO949" s="228">
        <v>0.75</v>
      </c>
      <c r="AP949" s="242" t="str">
        <f t="shared" si="344"/>
        <v>-</v>
      </c>
      <c r="AQ949" s="242" t="str">
        <f t="shared" si="345"/>
        <v>-</v>
      </c>
      <c r="AR949" s="245" t="str" cm="1">
        <f t="array" ref="AR949">IF($AM$20="A",
IFERROR(INDEX($BZ$33:$CC$35, $BQ949,), "-"),
IFERROR(INDEX(($BZ$26:$CC$28,$BZ$29:$CC$31), $BQ949, , $BR949), "-"))</f>
        <v>-</v>
      </c>
      <c r="AS949" s="245"/>
      <c r="AT949" s="245"/>
      <c r="AU949" s="245"/>
      <c r="AV949" s="246" t="str" cm="1">
        <f t="array" ref="AV949">IF($AM$20="A",
IFERROR(INDEX($CE$33:$CE$35, $BQ949), "-"),
IFERROR(INDEX(($CE$26:$CE$28, $CE$29:$CE$31), $BQ949, , $BR949), "-"))</f>
        <v>-</v>
      </c>
      <c r="AW949" s="242" t="str">
        <f t="shared" si="346"/>
        <v>-</v>
      </c>
      <c r="AX949" s="242" t="str">
        <f t="shared" si="346"/>
        <v>-</v>
      </c>
      <c r="AY949" s="242" t="str">
        <f t="shared" si="346"/>
        <v>-</v>
      </c>
      <c r="AZ949" s="242" t="str">
        <f t="shared" si="346"/>
        <v>-</v>
      </c>
      <c r="BA949" s="242" t="str">
        <f t="shared" si="347"/>
        <v>-</v>
      </c>
      <c r="BB949" s="242" t="str">
        <f t="shared" si="347"/>
        <v>-</v>
      </c>
      <c r="BC949" s="242" t="str">
        <f t="shared" si="347"/>
        <v>-</v>
      </c>
      <c r="BD949" s="242" t="str">
        <f t="shared" si="347"/>
        <v>-</v>
      </c>
      <c r="BE949" s="242" t="str">
        <f t="shared" si="348"/>
        <v>-</v>
      </c>
      <c r="BF949" s="242" t="str">
        <f t="shared" si="348"/>
        <v>-</v>
      </c>
      <c r="BG949" s="242" t="str">
        <f t="shared" si="348"/>
        <v>-</v>
      </c>
      <c r="BH949" s="242" t="str">
        <f t="shared" si="348"/>
        <v>-</v>
      </c>
      <c r="BI949" s="242" t="str">
        <f t="shared" si="349"/>
        <v>-</v>
      </c>
      <c r="BJ949" s="242" t="str">
        <f t="shared" si="349"/>
        <v>-</v>
      </c>
      <c r="BK949" s="242" t="str">
        <f t="shared" si="349"/>
        <v>-</v>
      </c>
      <c r="BL949" s="242" t="str">
        <f t="shared" si="349"/>
        <v>-</v>
      </c>
      <c r="BM949" s="245" t="str" cm="1">
        <f t="array" ref="BM949">IFERROR(INDEX($CD$38:$CD$41, $BT949), "-")</f>
        <v>-</v>
      </c>
      <c r="BN949" s="242" t="str" cm="1">
        <f t="array" ref="BN949">IFERROR(INDEX($CD$38:$CD$41, $BS949), "-")</f>
        <v>-</v>
      </c>
      <c r="BO949" s="242">
        <f t="shared" si="350"/>
        <v>0</v>
      </c>
      <c r="BP949" s="242">
        <f t="shared" si="351"/>
        <v>0</v>
      </c>
      <c r="BQ949" s="247" t="str">
        <f t="shared" si="334"/>
        <v>-</v>
      </c>
      <c r="BR949" s="247" t="str">
        <f t="shared" si="335"/>
        <v>-</v>
      </c>
      <c r="BS949" s="247" t="str">
        <f t="shared" si="336"/>
        <v>-</v>
      </c>
      <c r="BT949" s="247" t="str">
        <f t="shared" si="337"/>
        <v>-</v>
      </c>
      <c r="BU949" s="247">
        <f t="shared" si="352"/>
        <v>0</v>
      </c>
      <c r="BV949" s="247" t="str">
        <f t="shared" si="353"/>
        <v>-</v>
      </c>
      <c r="BW949" s="232"/>
      <c r="CF949" s="232"/>
    </row>
    <row r="950" spans="1:84" ht="12.75" customHeight="1" x14ac:dyDescent="0.2">
      <c r="A950" s="240"/>
      <c r="B950" s="228">
        <v>927</v>
      </c>
      <c r="C950" s="137"/>
      <c r="D950" s="65"/>
      <c r="E950" s="241" t="str">
        <f>IF(ISBLANK(D950), "", VLOOKUP(D950, Z!$A$2:$C$4127, 3, FALSE))</f>
        <v/>
      </c>
      <c r="F950" s="138"/>
      <c r="G950" s="120"/>
      <c r="H950" s="120"/>
      <c r="I950" s="120"/>
      <c r="J950" s="120"/>
      <c r="K950" s="139"/>
      <c r="L950" s="168"/>
      <c r="M950" s="139"/>
      <c r="N950" s="139"/>
      <c r="O950" s="242">
        <f t="shared" si="333"/>
        <v>0</v>
      </c>
      <c r="P950" s="139"/>
      <c r="Q950" s="242">
        <f t="shared" si="338"/>
        <v>0</v>
      </c>
      <c r="R950" s="242" t="str">
        <f t="shared" si="339"/>
        <v>-</v>
      </c>
      <c r="S950" s="140"/>
      <c r="T950" s="141"/>
      <c r="U950" s="120"/>
      <c r="V950" s="139"/>
      <c r="W950" s="166"/>
      <c r="X950" s="243">
        <f t="shared" si="340"/>
        <v>0</v>
      </c>
      <c r="Y950" s="140"/>
      <c r="Z950" s="141"/>
      <c r="AA950" s="139"/>
      <c r="AB950" s="120"/>
      <c r="AC950" s="139"/>
      <c r="AD950" s="166"/>
      <c r="AE950" s="243">
        <f t="shared" si="341"/>
        <v>0</v>
      </c>
      <c r="AF950" s="142"/>
      <c r="AG950" s="137"/>
      <c r="AH950" s="65"/>
      <c r="AI950" s="241" t="str">
        <f>IF(ISBLANK(AH950), "", VLOOKUP(AH950, Z!$A$2:$C$4127, 3, FALSE))</f>
        <v/>
      </c>
      <c r="AJ950" s="143"/>
      <c r="AK950" s="244">
        <f t="shared" si="342"/>
        <v>0</v>
      </c>
      <c r="AL950" s="232"/>
      <c r="AM950" s="242">
        <f t="shared" si="343"/>
        <v>0</v>
      </c>
      <c r="AN950" s="228">
        <f>15</f>
        <v>15</v>
      </c>
      <c r="AO950" s="228">
        <v>0.75</v>
      </c>
      <c r="AP950" s="242" t="str">
        <f t="shared" si="344"/>
        <v>-</v>
      </c>
      <c r="AQ950" s="242" t="str">
        <f t="shared" si="345"/>
        <v>-</v>
      </c>
      <c r="AR950" s="245" t="str" cm="1">
        <f t="array" ref="AR950">IF($AM$20="A",
IFERROR(INDEX($BZ$33:$CC$35, $BQ950,), "-"),
IFERROR(INDEX(($BZ$26:$CC$28,$BZ$29:$CC$31), $BQ950, , $BR950), "-"))</f>
        <v>-</v>
      </c>
      <c r="AS950" s="245"/>
      <c r="AT950" s="245"/>
      <c r="AU950" s="245"/>
      <c r="AV950" s="246" t="str" cm="1">
        <f t="array" ref="AV950">IF($AM$20="A",
IFERROR(INDEX($CE$33:$CE$35, $BQ950), "-"),
IFERROR(INDEX(($CE$26:$CE$28, $CE$29:$CE$31), $BQ950, , $BR950), "-"))</f>
        <v>-</v>
      </c>
      <c r="AW950" s="242" t="str">
        <f t="shared" si="346"/>
        <v>-</v>
      </c>
      <c r="AX950" s="242" t="str">
        <f t="shared" si="346"/>
        <v>-</v>
      </c>
      <c r="AY950" s="242" t="str">
        <f t="shared" si="346"/>
        <v>-</v>
      </c>
      <c r="AZ950" s="242" t="str">
        <f t="shared" si="346"/>
        <v>-</v>
      </c>
      <c r="BA950" s="242" t="str">
        <f t="shared" si="347"/>
        <v>-</v>
      </c>
      <c r="BB950" s="242" t="str">
        <f t="shared" si="347"/>
        <v>-</v>
      </c>
      <c r="BC950" s="242" t="str">
        <f t="shared" si="347"/>
        <v>-</v>
      </c>
      <c r="BD950" s="242" t="str">
        <f t="shared" si="347"/>
        <v>-</v>
      </c>
      <c r="BE950" s="242" t="str">
        <f t="shared" si="348"/>
        <v>-</v>
      </c>
      <c r="BF950" s="242" t="str">
        <f t="shared" si="348"/>
        <v>-</v>
      </c>
      <c r="BG950" s="242" t="str">
        <f t="shared" si="348"/>
        <v>-</v>
      </c>
      <c r="BH950" s="242" t="str">
        <f t="shared" si="348"/>
        <v>-</v>
      </c>
      <c r="BI950" s="242" t="str">
        <f t="shared" si="349"/>
        <v>-</v>
      </c>
      <c r="BJ950" s="242" t="str">
        <f t="shared" si="349"/>
        <v>-</v>
      </c>
      <c r="BK950" s="242" t="str">
        <f t="shared" si="349"/>
        <v>-</v>
      </c>
      <c r="BL950" s="242" t="str">
        <f t="shared" si="349"/>
        <v>-</v>
      </c>
      <c r="BM950" s="245" t="str" cm="1">
        <f t="array" ref="BM950">IFERROR(INDEX($CD$38:$CD$41, $BT950), "-")</f>
        <v>-</v>
      </c>
      <c r="BN950" s="242" t="str" cm="1">
        <f t="array" ref="BN950">IFERROR(INDEX($CD$38:$CD$41, $BS950), "-")</f>
        <v>-</v>
      </c>
      <c r="BO950" s="242">
        <f t="shared" si="350"/>
        <v>0</v>
      </c>
      <c r="BP950" s="242">
        <f t="shared" si="351"/>
        <v>0</v>
      </c>
      <c r="BQ950" s="247" t="str">
        <f t="shared" si="334"/>
        <v>-</v>
      </c>
      <c r="BR950" s="247" t="str">
        <f t="shared" si="335"/>
        <v>-</v>
      </c>
      <c r="BS950" s="247" t="str">
        <f t="shared" si="336"/>
        <v>-</v>
      </c>
      <c r="BT950" s="247" t="str">
        <f t="shared" si="337"/>
        <v>-</v>
      </c>
      <c r="BU950" s="247">
        <f t="shared" si="352"/>
        <v>0</v>
      </c>
      <c r="BV950" s="247" t="str">
        <f t="shared" si="353"/>
        <v>-</v>
      </c>
      <c r="BW950" s="232"/>
      <c r="CF950" s="232"/>
    </row>
    <row r="951" spans="1:84" ht="12.75" customHeight="1" x14ac:dyDescent="0.2">
      <c r="A951" s="240"/>
      <c r="B951" s="228">
        <v>928</v>
      </c>
      <c r="C951" s="137"/>
      <c r="D951" s="65"/>
      <c r="E951" s="241" t="str">
        <f>IF(ISBLANK(D951), "", VLOOKUP(D951, Z!$A$2:$C$4127, 3, FALSE))</f>
        <v/>
      </c>
      <c r="F951" s="138"/>
      <c r="G951" s="120"/>
      <c r="H951" s="120"/>
      <c r="I951" s="120"/>
      <c r="J951" s="120"/>
      <c r="K951" s="139"/>
      <c r="L951" s="168"/>
      <c r="M951" s="139"/>
      <c r="N951" s="139"/>
      <c r="O951" s="242">
        <f t="shared" si="333"/>
        <v>0</v>
      </c>
      <c r="P951" s="139"/>
      <c r="Q951" s="242">
        <f t="shared" si="338"/>
        <v>0</v>
      </c>
      <c r="R951" s="242" t="str">
        <f t="shared" si="339"/>
        <v>-</v>
      </c>
      <c r="S951" s="140"/>
      <c r="T951" s="141"/>
      <c r="U951" s="120"/>
      <c r="V951" s="139"/>
      <c r="W951" s="166"/>
      <c r="X951" s="243">
        <f t="shared" si="340"/>
        <v>0</v>
      </c>
      <c r="Y951" s="140"/>
      <c r="Z951" s="141"/>
      <c r="AA951" s="139"/>
      <c r="AB951" s="120"/>
      <c r="AC951" s="139"/>
      <c r="AD951" s="166"/>
      <c r="AE951" s="243">
        <f t="shared" si="341"/>
        <v>0</v>
      </c>
      <c r="AF951" s="142"/>
      <c r="AG951" s="137"/>
      <c r="AH951" s="65"/>
      <c r="AI951" s="241" t="str">
        <f>IF(ISBLANK(AH951), "", VLOOKUP(AH951, Z!$A$2:$C$4127, 3, FALSE))</f>
        <v/>
      </c>
      <c r="AJ951" s="143"/>
      <c r="AK951" s="244">
        <f t="shared" si="342"/>
        <v>0</v>
      </c>
      <c r="AL951" s="232"/>
      <c r="AM951" s="242">
        <f t="shared" si="343"/>
        <v>0</v>
      </c>
      <c r="AN951" s="228">
        <f>15</f>
        <v>15</v>
      </c>
      <c r="AO951" s="228">
        <v>0.75</v>
      </c>
      <c r="AP951" s="242" t="str">
        <f t="shared" si="344"/>
        <v>-</v>
      </c>
      <c r="AQ951" s="242" t="str">
        <f t="shared" si="345"/>
        <v>-</v>
      </c>
      <c r="AR951" s="245" t="str" cm="1">
        <f t="array" ref="AR951">IF($AM$20="A",
IFERROR(INDEX($BZ$33:$CC$35, $BQ951,), "-"),
IFERROR(INDEX(($BZ$26:$CC$28,$BZ$29:$CC$31), $BQ951, , $BR951), "-"))</f>
        <v>-</v>
      </c>
      <c r="AS951" s="245"/>
      <c r="AT951" s="245"/>
      <c r="AU951" s="245"/>
      <c r="AV951" s="246" t="str" cm="1">
        <f t="array" ref="AV951">IF($AM$20="A",
IFERROR(INDEX($CE$33:$CE$35, $BQ951), "-"),
IFERROR(INDEX(($CE$26:$CE$28, $CE$29:$CE$31), $BQ951, , $BR951), "-"))</f>
        <v>-</v>
      </c>
      <c r="AW951" s="242" t="str">
        <f t="shared" si="346"/>
        <v>-</v>
      </c>
      <c r="AX951" s="242" t="str">
        <f t="shared" si="346"/>
        <v>-</v>
      </c>
      <c r="AY951" s="242" t="str">
        <f t="shared" si="346"/>
        <v>-</v>
      </c>
      <c r="AZ951" s="242" t="str">
        <f t="shared" si="346"/>
        <v>-</v>
      </c>
      <c r="BA951" s="242" t="str">
        <f t="shared" si="347"/>
        <v>-</v>
      </c>
      <c r="BB951" s="242" t="str">
        <f t="shared" si="347"/>
        <v>-</v>
      </c>
      <c r="BC951" s="242" t="str">
        <f t="shared" si="347"/>
        <v>-</v>
      </c>
      <c r="BD951" s="242" t="str">
        <f t="shared" si="347"/>
        <v>-</v>
      </c>
      <c r="BE951" s="242" t="str">
        <f t="shared" si="348"/>
        <v>-</v>
      </c>
      <c r="BF951" s="242" t="str">
        <f t="shared" si="348"/>
        <v>-</v>
      </c>
      <c r="BG951" s="242" t="str">
        <f t="shared" si="348"/>
        <v>-</v>
      </c>
      <c r="BH951" s="242" t="str">
        <f t="shared" si="348"/>
        <v>-</v>
      </c>
      <c r="BI951" s="242" t="str">
        <f t="shared" si="349"/>
        <v>-</v>
      </c>
      <c r="BJ951" s="242" t="str">
        <f t="shared" si="349"/>
        <v>-</v>
      </c>
      <c r="BK951" s="242" t="str">
        <f t="shared" si="349"/>
        <v>-</v>
      </c>
      <c r="BL951" s="242" t="str">
        <f t="shared" si="349"/>
        <v>-</v>
      </c>
      <c r="BM951" s="245" t="str" cm="1">
        <f t="array" ref="BM951">IFERROR(INDEX($CD$38:$CD$41, $BT951), "-")</f>
        <v>-</v>
      </c>
      <c r="BN951" s="242" t="str" cm="1">
        <f t="array" ref="BN951">IFERROR(INDEX($CD$38:$CD$41, $BS951), "-")</f>
        <v>-</v>
      </c>
      <c r="BO951" s="242">
        <f t="shared" si="350"/>
        <v>0</v>
      </c>
      <c r="BP951" s="242">
        <f t="shared" si="351"/>
        <v>0</v>
      </c>
      <c r="BQ951" s="247" t="str">
        <f t="shared" si="334"/>
        <v>-</v>
      </c>
      <c r="BR951" s="247" t="str">
        <f t="shared" si="335"/>
        <v>-</v>
      </c>
      <c r="BS951" s="247" t="str">
        <f t="shared" si="336"/>
        <v>-</v>
      </c>
      <c r="BT951" s="247" t="str">
        <f t="shared" si="337"/>
        <v>-</v>
      </c>
      <c r="BU951" s="247">
        <f t="shared" si="352"/>
        <v>0</v>
      </c>
      <c r="BV951" s="247" t="str">
        <f t="shared" si="353"/>
        <v>-</v>
      </c>
      <c r="BW951" s="232"/>
      <c r="CF951" s="232"/>
    </row>
    <row r="952" spans="1:84" ht="12.75" customHeight="1" x14ac:dyDescent="0.2">
      <c r="A952" s="240"/>
      <c r="B952" s="228">
        <v>929</v>
      </c>
      <c r="C952" s="137"/>
      <c r="D952" s="65"/>
      <c r="E952" s="241" t="str">
        <f>IF(ISBLANK(D952), "", VLOOKUP(D952, Z!$A$2:$C$4127, 3, FALSE))</f>
        <v/>
      </c>
      <c r="F952" s="138"/>
      <c r="G952" s="120"/>
      <c r="H952" s="120"/>
      <c r="I952" s="120"/>
      <c r="J952" s="120"/>
      <c r="K952" s="139"/>
      <c r="L952" s="168"/>
      <c r="M952" s="139"/>
      <c r="N952" s="139"/>
      <c r="O952" s="242">
        <f t="shared" si="333"/>
        <v>0</v>
      </c>
      <c r="P952" s="139"/>
      <c r="Q952" s="242">
        <f t="shared" si="338"/>
        <v>0</v>
      </c>
      <c r="R952" s="242" t="str">
        <f t="shared" si="339"/>
        <v>-</v>
      </c>
      <c r="S952" s="140"/>
      <c r="T952" s="141"/>
      <c r="U952" s="120"/>
      <c r="V952" s="139"/>
      <c r="W952" s="166"/>
      <c r="X952" s="243">
        <f t="shared" si="340"/>
        <v>0</v>
      </c>
      <c r="Y952" s="140"/>
      <c r="Z952" s="141"/>
      <c r="AA952" s="139"/>
      <c r="AB952" s="120"/>
      <c r="AC952" s="139"/>
      <c r="AD952" s="166"/>
      <c r="AE952" s="243">
        <f t="shared" si="341"/>
        <v>0</v>
      </c>
      <c r="AF952" s="142"/>
      <c r="AG952" s="137"/>
      <c r="AH952" s="65"/>
      <c r="AI952" s="241" t="str">
        <f>IF(ISBLANK(AH952), "", VLOOKUP(AH952, Z!$A$2:$C$4127, 3, FALSE))</f>
        <v/>
      </c>
      <c r="AJ952" s="143"/>
      <c r="AK952" s="244">
        <f t="shared" si="342"/>
        <v>0</v>
      </c>
      <c r="AL952" s="232"/>
      <c r="AM952" s="242">
        <f t="shared" si="343"/>
        <v>0</v>
      </c>
      <c r="AN952" s="228">
        <f>15</f>
        <v>15</v>
      </c>
      <c r="AO952" s="228">
        <v>0.75</v>
      </c>
      <c r="AP952" s="242" t="str">
        <f t="shared" si="344"/>
        <v>-</v>
      </c>
      <c r="AQ952" s="242" t="str">
        <f t="shared" si="345"/>
        <v>-</v>
      </c>
      <c r="AR952" s="245" t="str" cm="1">
        <f t="array" ref="AR952">IF($AM$20="A",
IFERROR(INDEX($BZ$33:$CC$35, $BQ952,), "-"),
IFERROR(INDEX(($BZ$26:$CC$28,$BZ$29:$CC$31), $BQ952, , $BR952), "-"))</f>
        <v>-</v>
      </c>
      <c r="AS952" s="245"/>
      <c r="AT952" s="245"/>
      <c r="AU952" s="245"/>
      <c r="AV952" s="246" t="str" cm="1">
        <f t="array" ref="AV952">IF($AM$20="A",
IFERROR(INDEX($CE$33:$CE$35, $BQ952), "-"),
IFERROR(INDEX(($CE$26:$CE$28, $CE$29:$CE$31), $BQ952, , $BR952), "-"))</f>
        <v>-</v>
      </c>
      <c r="AW952" s="242" t="str">
        <f t="shared" si="346"/>
        <v>-</v>
      </c>
      <c r="AX952" s="242" t="str">
        <f t="shared" si="346"/>
        <v>-</v>
      </c>
      <c r="AY952" s="242" t="str">
        <f t="shared" si="346"/>
        <v>-</v>
      </c>
      <c r="AZ952" s="242" t="str">
        <f t="shared" si="346"/>
        <v>-</v>
      </c>
      <c r="BA952" s="242" t="str">
        <f t="shared" si="347"/>
        <v>-</v>
      </c>
      <c r="BB952" s="242" t="str">
        <f t="shared" si="347"/>
        <v>-</v>
      </c>
      <c r="BC952" s="242" t="str">
        <f t="shared" si="347"/>
        <v>-</v>
      </c>
      <c r="BD952" s="242" t="str">
        <f t="shared" si="347"/>
        <v>-</v>
      </c>
      <c r="BE952" s="242" t="str">
        <f t="shared" si="348"/>
        <v>-</v>
      </c>
      <c r="BF952" s="242" t="str">
        <f t="shared" si="348"/>
        <v>-</v>
      </c>
      <c r="BG952" s="242" t="str">
        <f t="shared" si="348"/>
        <v>-</v>
      </c>
      <c r="BH952" s="242" t="str">
        <f t="shared" si="348"/>
        <v>-</v>
      </c>
      <c r="BI952" s="242" t="str">
        <f t="shared" si="349"/>
        <v>-</v>
      </c>
      <c r="BJ952" s="242" t="str">
        <f t="shared" si="349"/>
        <v>-</v>
      </c>
      <c r="BK952" s="242" t="str">
        <f t="shared" si="349"/>
        <v>-</v>
      </c>
      <c r="BL952" s="242" t="str">
        <f t="shared" si="349"/>
        <v>-</v>
      </c>
      <c r="BM952" s="245" t="str" cm="1">
        <f t="array" ref="BM952">IFERROR(INDEX($CD$38:$CD$41, $BT952), "-")</f>
        <v>-</v>
      </c>
      <c r="BN952" s="242" t="str" cm="1">
        <f t="array" ref="BN952">IFERROR(INDEX($CD$38:$CD$41, $BS952), "-")</f>
        <v>-</v>
      </c>
      <c r="BO952" s="242">
        <f t="shared" si="350"/>
        <v>0</v>
      </c>
      <c r="BP952" s="242">
        <f t="shared" si="351"/>
        <v>0</v>
      </c>
      <c r="BQ952" s="247" t="str">
        <f t="shared" si="334"/>
        <v>-</v>
      </c>
      <c r="BR952" s="247" t="str">
        <f t="shared" si="335"/>
        <v>-</v>
      </c>
      <c r="BS952" s="247" t="str">
        <f t="shared" si="336"/>
        <v>-</v>
      </c>
      <c r="BT952" s="247" t="str">
        <f t="shared" si="337"/>
        <v>-</v>
      </c>
      <c r="BU952" s="247">
        <f t="shared" si="352"/>
        <v>0</v>
      </c>
      <c r="BV952" s="247" t="str">
        <f t="shared" si="353"/>
        <v>-</v>
      </c>
      <c r="BW952" s="232"/>
      <c r="CF952" s="232"/>
    </row>
    <row r="953" spans="1:84" ht="12.75" customHeight="1" x14ac:dyDescent="0.2">
      <c r="A953" s="240"/>
      <c r="B953" s="228">
        <v>930</v>
      </c>
      <c r="C953" s="137"/>
      <c r="D953" s="65"/>
      <c r="E953" s="241" t="str">
        <f>IF(ISBLANK(D953), "", VLOOKUP(D953, Z!$A$2:$C$4127, 3, FALSE))</f>
        <v/>
      </c>
      <c r="F953" s="138"/>
      <c r="G953" s="120"/>
      <c r="H953" s="120"/>
      <c r="I953" s="120"/>
      <c r="J953" s="120"/>
      <c r="K953" s="139"/>
      <c r="L953" s="168"/>
      <c r="M953" s="139"/>
      <c r="N953" s="139"/>
      <c r="O953" s="242">
        <f t="shared" si="333"/>
        <v>0</v>
      </c>
      <c r="P953" s="139"/>
      <c r="Q953" s="242">
        <f t="shared" si="338"/>
        <v>0</v>
      </c>
      <c r="R953" s="242" t="str">
        <f t="shared" si="339"/>
        <v>-</v>
      </c>
      <c r="S953" s="140"/>
      <c r="T953" s="141"/>
      <c r="U953" s="120"/>
      <c r="V953" s="139"/>
      <c r="W953" s="166"/>
      <c r="X953" s="243">
        <f t="shared" si="340"/>
        <v>0</v>
      </c>
      <c r="Y953" s="140"/>
      <c r="Z953" s="141"/>
      <c r="AA953" s="139"/>
      <c r="AB953" s="120"/>
      <c r="AC953" s="139"/>
      <c r="AD953" s="166"/>
      <c r="AE953" s="243">
        <f t="shared" si="341"/>
        <v>0</v>
      </c>
      <c r="AF953" s="142"/>
      <c r="AG953" s="137"/>
      <c r="AH953" s="65"/>
      <c r="AI953" s="241" t="str">
        <f>IF(ISBLANK(AH953), "", VLOOKUP(AH953, Z!$A$2:$C$4127, 3, FALSE))</f>
        <v/>
      </c>
      <c r="AJ953" s="143"/>
      <c r="AK953" s="244">
        <f t="shared" si="342"/>
        <v>0</v>
      </c>
      <c r="AL953" s="232"/>
      <c r="AM953" s="242">
        <f t="shared" si="343"/>
        <v>0</v>
      </c>
      <c r="AN953" s="228">
        <f>15</f>
        <v>15</v>
      </c>
      <c r="AO953" s="228">
        <v>0.75</v>
      </c>
      <c r="AP953" s="242" t="str">
        <f t="shared" si="344"/>
        <v>-</v>
      </c>
      <c r="AQ953" s="242" t="str">
        <f t="shared" si="345"/>
        <v>-</v>
      </c>
      <c r="AR953" s="245" t="str" cm="1">
        <f t="array" ref="AR953">IF($AM$20="A",
IFERROR(INDEX($BZ$33:$CC$35, $BQ953,), "-"),
IFERROR(INDEX(($BZ$26:$CC$28,$BZ$29:$CC$31), $BQ953, , $BR953), "-"))</f>
        <v>-</v>
      </c>
      <c r="AS953" s="245"/>
      <c r="AT953" s="245"/>
      <c r="AU953" s="245"/>
      <c r="AV953" s="246" t="str" cm="1">
        <f t="array" ref="AV953">IF($AM$20="A",
IFERROR(INDEX($CE$33:$CE$35, $BQ953), "-"),
IFERROR(INDEX(($CE$26:$CE$28, $CE$29:$CE$31), $BQ953, , $BR953), "-"))</f>
        <v>-</v>
      </c>
      <c r="AW953" s="242" t="str">
        <f t="shared" ref="AW953:AZ984" si="354">IF($BT953=1, $BO953 * (-0.34*AW$23^2 + 0.67*AW$23 + 0.67), "-")</f>
        <v>-</v>
      </c>
      <c r="AX953" s="242" t="str">
        <f t="shared" si="354"/>
        <v>-</v>
      </c>
      <c r="AY953" s="242" t="str">
        <f t="shared" si="354"/>
        <v>-</v>
      </c>
      <c r="AZ953" s="242" t="str">
        <f t="shared" si="354"/>
        <v>-</v>
      </c>
      <c r="BA953" s="242" t="str">
        <f t="shared" ref="BA953:BD984" si="355">IF($BS953=1, $BP953 * (-0.34*BA$23^2 + 0.67*BA$23 + 0.67), "-")</f>
        <v>-</v>
      </c>
      <c r="BB953" s="242" t="str">
        <f t="shared" si="355"/>
        <v>-</v>
      </c>
      <c r="BC953" s="242" t="str">
        <f t="shared" si="355"/>
        <v>-</v>
      </c>
      <c r="BD953" s="242" t="str">
        <f t="shared" si="355"/>
        <v>-</v>
      </c>
      <c r="BE953" s="242" t="str">
        <f t="shared" ref="BE953:BH984" si="356">IFERROR(BE$23 * (1 - (1-BE$23)/0.75 * (1-$BM953)) * $BO953 * 1 / (-(BE$23^2) + 2*BE$23), "-")</f>
        <v>-</v>
      </c>
      <c r="BF953" s="242" t="str">
        <f t="shared" si="356"/>
        <v>-</v>
      </c>
      <c r="BG953" s="242" t="str">
        <f t="shared" si="356"/>
        <v>-</v>
      </c>
      <c r="BH953" s="242" t="str">
        <f t="shared" si="356"/>
        <v>-</v>
      </c>
      <c r="BI953" s="242" t="str">
        <f t="shared" ref="BI953:BL984" si="357">IFERROR(BI$23 * (1 - (1-BI$23)/0.75 * (1-$BN953)) * $BP953 * 1 / (-(BI$23^2) + 2*BI$23), "-")</f>
        <v>-</v>
      </c>
      <c r="BJ953" s="242" t="str">
        <f t="shared" si="357"/>
        <v>-</v>
      </c>
      <c r="BK953" s="242" t="str">
        <f t="shared" si="357"/>
        <v>-</v>
      </c>
      <c r="BL953" s="242" t="str">
        <f t="shared" si="357"/>
        <v>-</v>
      </c>
      <c r="BM953" s="245" t="str" cm="1">
        <f t="array" ref="BM953">IFERROR(INDEX($CD$38:$CD$41, $BT953), "-")</f>
        <v>-</v>
      </c>
      <c r="BN953" s="242" t="str" cm="1">
        <f t="array" ref="BN953">IFERROR(INDEX($CD$38:$CD$41, $BS953), "-")</f>
        <v>-</v>
      </c>
      <c r="BO953" s="242">
        <f t="shared" si="350"/>
        <v>0</v>
      </c>
      <c r="BP953" s="242">
        <f t="shared" si="351"/>
        <v>0</v>
      </c>
      <c r="BQ953" s="247" t="str">
        <f t="shared" si="334"/>
        <v>-</v>
      </c>
      <c r="BR953" s="247" t="str">
        <f t="shared" si="335"/>
        <v>-</v>
      </c>
      <c r="BS953" s="247" t="str">
        <f t="shared" si="336"/>
        <v>-</v>
      </c>
      <c r="BT953" s="247" t="str">
        <f t="shared" si="337"/>
        <v>-</v>
      </c>
      <c r="BU953" s="247">
        <f t="shared" si="352"/>
        <v>0</v>
      </c>
      <c r="BV953" s="247" t="str">
        <f t="shared" si="353"/>
        <v>-</v>
      </c>
      <c r="BW953" s="232"/>
      <c r="CF953" s="232"/>
    </row>
    <row r="954" spans="1:84" ht="12.75" customHeight="1" x14ac:dyDescent="0.2">
      <c r="A954" s="240"/>
      <c r="B954" s="228">
        <v>931</v>
      </c>
      <c r="C954" s="137"/>
      <c r="D954" s="65"/>
      <c r="E954" s="241" t="str">
        <f>IF(ISBLANK(D954), "", VLOOKUP(D954, Z!$A$2:$C$4127, 3, FALSE))</f>
        <v/>
      </c>
      <c r="F954" s="138"/>
      <c r="G954" s="120"/>
      <c r="H954" s="120"/>
      <c r="I954" s="120"/>
      <c r="J954" s="120"/>
      <c r="K954" s="139"/>
      <c r="L954" s="168"/>
      <c r="M954" s="139"/>
      <c r="N954" s="139"/>
      <c r="O954" s="242">
        <f t="shared" si="333"/>
        <v>0</v>
      </c>
      <c r="P954" s="139"/>
      <c r="Q954" s="242">
        <f t="shared" si="338"/>
        <v>0</v>
      </c>
      <c r="R954" s="242" t="str">
        <f t="shared" si="339"/>
        <v>-</v>
      </c>
      <c r="S954" s="140"/>
      <c r="T954" s="141"/>
      <c r="U954" s="120"/>
      <c r="V954" s="139"/>
      <c r="W954" s="166"/>
      <c r="X954" s="243">
        <f t="shared" si="340"/>
        <v>0</v>
      </c>
      <c r="Y954" s="140"/>
      <c r="Z954" s="141"/>
      <c r="AA954" s="139"/>
      <c r="AB954" s="120"/>
      <c r="AC954" s="139"/>
      <c r="AD954" s="166"/>
      <c r="AE954" s="243">
        <f t="shared" si="341"/>
        <v>0</v>
      </c>
      <c r="AF954" s="142"/>
      <c r="AG954" s="137"/>
      <c r="AH954" s="65"/>
      <c r="AI954" s="241" t="str">
        <f>IF(ISBLANK(AH954), "", VLOOKUP(AH954, Z!$A$2:$C$4127, 3, FALSE))</f>
        <v/>
      </c>
      <c r="AJ954" s="143"/>
      <c r="AK954" s="244">
        <f t="shared" si="342"/>
        <v>0</v>
      </c>
      <c r="AL954" s="232"/>
      <c r="AM954" s="242">
        <f t="shared" si="343"/>
        <v>0</v>
      </c>
      <c r="AN954" s="228">
        <f>15</f>
        <v>15</v>
      </c>
      <c r="AO954" s="228">
        <v>0.75</v>
      </c>
      <c r="AP954" s="242" t="str">
        <f t="shared" si="344"/>
        <v>-</v>
      </c>
      <c r="AQ954" s="242" t="str">
        <f t="shared" si="345"/>
        <v>-</v>
      </c>
      <c r="AR954" s="245" t="str" cm="1">
        <f t="array" ref="AR954">IF($AM$20="A",
IFERROR(INDEX($BZ$33:$CC$35, $BQ954,), "-"),
IFERROR(INDEX(($BZ$26:$CC$28,$BZ$29:$CC$31), $BQ954, , $BR954), "-"))</f>
        <v>-</v>
      </c>
      <c r="AS954" s="245"/>
      <c r="AT954" s="245"/>
      <c r="AU954" s="245"/>
      <c r="AV954" s="246" t="str" cm="1">
        <f t="array" ref="AV954">IF($AM$20="A",
IFERROR(INDEX($CE$33:$CE$35, $BQ954), "-"),
IFERROR(INDEX(($CE$26:$CE$28, $CE$29:$CE$31), $BQ954, , $BR954), "-"))</f>
        <v>-</v>
      </c>
      <c r="AW954" s="242" t="str">
        <f t="shared" si="354"/>
        <v>-</v>
      </c>
      <c r="AX954" s="242" t="str">
        <f t="shared" si="354"/>
        <v>-</v>
      </c>
      <c r="AY954" s="242" t="str">
        <f t="shared" si="354"/>
        <v>-</v>
      </c>
      <c r="AZ954" s="242" t="str">
        <f t="shared" si="354"/>
        <v>-</v>
      </c>
      <c r="BA954" s="242" t="str">
        <f t="shared" si="355"/>
        <v>-</v>
      </c>
      <c r="BB954" s="242" t="str">
        <f t="shared" si="355"/>
        <v>-</v>
      </c>
      <c r="BC954" s="242" t="str">
        <f t="shared" si="355"/>
        <v>-</v>
      </c>
      <c r="BD954" s="242" t="str">
        <f t="shared" si="355"/>
        <v>-</v>
      </c>
      <c r="BE954" s="242" t="str">
        <f t="shared" si="356"/>
        <v>-</v>
      </c>
      <c r="BF954" s="242" t="str">
        <f t="shared" si="356"/>
        <v>-</v>
      </c>
      <c r="BG954" s="242" t="str">
        <f t="shared" si="356"/>
        <v>-</v>
      </c>
      <c r="BH954" s="242" t="str">
        <f t="shared" si="356"/>
        <v>-</v>
      </c>
      <c r="BI954" s="242" t="str">
        <f t="shared" si="357"/>
        <v>-</v>
      </c>
      <c r="BJ954" s="242" t="str">
        <f t="shared" si="357"/>
        <v>-</v>
      </c>
      <c r="BK954" s="242" t="str">
        <f t="shared" si="357"/>
        <v>-</v>
      </c>
      <c r="BL954" s="242" t="str">
        <f t="shared" si="357"/>
        <v>-</v>
      </c>
      <c r="BM954" s="245" t="str" cm="1">
        <f t="array" ref="BM954">IFERROR(INDEX($CD$38:$CD$41, $BT954), "-")</f>
        <v>-</v>
      </c>
      <c r="BN954" s="242" t="str" cm="1">
        <f t="array" ref="BN954">IFERROR(INDEX($CD$38:$CD$41, $BS954), "-")</f>
        <v>-</v>
      </c>
      <c r="BO954" s="242">
        <f t="shared" si="350"/>
        <v>0</v>
      </c>
      <c r="BP954" s="242">
        <f t="shared" si="351"/>
        <v>0</v>
      </c>
      <c r="BQ954" s="247" t="str">
        <f t="shared" si="334"/>
        <v>-</v>
      </c>
      <c r="BR954" s="247" t="str">
        <f t="shared" si="335"/>
        <v>-</v>
      </c>
      <c r="BS954" s="247" t="str">
        <f t="shared" si="336"/>
        <v>-</v>
      </c>
      <c r="BT954" s="247" t="str">
        <f t="shared" si="337"/>
        <v>-</v>
      </c>
      <c r="BU954" s="247">
        <f t="shared" si="352"/>
        <v>0</v>
      </c>
      <c r="BV954" s="247" t="str">
        <f t="shared" si="353"/>
        <v>-</v>
      </c>
      <c r="BW954" s="232"/>
      <c r="CF954" s="232"/>
    </row>
    <row r="955" spans="1:84" ht="12.75" customHeight="1" x14ac:dyDescent="0.2">
      <c r="A955" s="240"/>
      <c r="B955" s="228">
        <v>932</v>
      </c>
      <c r="C955" s="137"/>
      <c r="D955" s="65"/>
      <c r="E955" s="241" t="str">
        <f>IF(ISBLANK(D955), "", VLOOKUP(D955, Z!$A$2:$C$4127, 3, FALSE))</f>
        <v/>
      </c>
      <c r="F955" s="138"/>
      <c r="G955" s="120"/>
      <c r="H955" s="120"/>
      <c r="I955" s="120"/>
      <c r="J955" s="120"/>
      <c r="K955" s="139"/>
      <c r="L955" s="168"/>
      <c r="M955" s="139"/>
      <c r="N955" s="139"/>
      <c r="O955" s="242">
        <f t="shared" si="333"/>
        <v>0</v>
      </c>
      <c r="P955" s="139"/>
      <c r="Q955" s="242">
        <f t="shared" si="338"/>
        <v>0</v>
      </c>
      <c r="R955" s="242" t="str">
        <f t="shared" si="339"/>
        <v>-</v>
      </c>
      <c r="S955" s="140"/>
      <c r="T955" s="141"/>
      <c r="U955" s="120"/>
      <c r="V955" s="139"/>
      <c r="W955" s="166"/>
      <c r="X955" s="243">
        <f t="shared" si="340"/>
        <v>0</v>
      </c>
      <c r="Y955" s="140"/>
      <c r="Z955" s="141"/>
      <c r="AA955" s="139"/>
      <c r="AB955" s="120"/>
      <c r="AC955" s="139"/>
      <c r="AD955" s="166"/>
      <c r="AE955" s="243">
        <f t="shared" si="341"/>
        <v>0</v>
      </c>
      <c r="AF955" s="142"/>
      <c r="AG955" s="137"/>
      <c r="AH955" s="65"/>
      <c r="AI955" s="241" t="str">
        <f>IF(ISBLANK(AH955), "", VLOOKUP(AH955, Z!$A$2:$C$4127, 3, FALSE))</f>
        <v/>
      </c>
      <c r="AJ955" s="143"/>
      <c r="AK955" s="244">
        <f t="shared" si="342"/>
        <v>0</v>
      </c>
      <c r="AL955" s="232"/>
      <c r="AM955" s="242">
        <f t="shared" si="343"/>
        <v>0</v>
      </c>
      <c r="AN955" s="228">
        <f>15</f>
        <v>15</v>
      </c>
      <c r="AO955" s="228">
        <v>0.75</v>
      </c>
      <c r="AP955" s="242" t="str">
        <f t="shared" si="344"/>
        <v>-</v>
      </c>
      <c r="AQ955" s="242" t="str">
        <f t="shared" si="345"/>
        <v>-</v>
      </c>
      <c r="AR955" s="245" t="str" cm="1">
        <f t="array" ref="AR955">IF($AM$20="A",
IFERROR(INDEX($BZ$33:$CC$35, $BQ955,), "-"),
IFERROR(INDEX(($BZ$26:$CC$28,$BZ$29:$CC$31), $BQ955, , $BR955), "-"))</f>
        <v>-</v>
      </c>
      <c r="AS955" s="245"/>
      <c r="AT955" s="245"/>
      <c r="AU955" s="245"/>
      <c r="AV955" s="246" t="str" cm="1">
        <f t="array" ref="AV955">IF($AM$20="A",
IFERROR(INDEX($CE$33:$CE$35, $BQ955), "-"),
IFERROR(INDEX(($CE$26:$CE$28, $CE$29:$CE$31), $BQ955, , $BR955), "-"))</f>
        <v>-</v>
      </c>
      <c r="AW955" s="242" t="str">
        <f t="shared" si="354"/>
        <v>-</v>
      </c>
      <c r="AX955" s="242" t="str">
        <f t="shared" si="354"/>
        <v>-</v>
      </c>
      <c r="AY955" s="242" t="str">
        <f t="shared" si="354"/>
        <v>-</v>
      </c>
      <c r="AZ955" s="242" t="str">
        <f t="shared" si="354"/>
        <v>-</v>
      </c>
      <c r="BA955" s="242" t="str">
        <f t="shared" si="355"/>
        <v>-</v>
      </c>
      <c r="BB955" s="242" t="str">
        <f t="shared" si="355"/>
        <v>-</v>
      </c>
      <c r="BC955" s="242" t="str">
        <f t="shared" si="355"/>
        <v>-</v>
      </c>
      <c r="BD955" s="242" t="str">
        <f t="shared" si="355"/>
        <v>-</v>
      </c>
      <c r="BE955" s="242" t="str">
        <f t="shared" si="356"/>
        <v>-</v>
      </c>
      <c r="BF955" s="242" t="str">
        <f t="shared" si="356"/>
        <v>-</v>
      </c>
      <c r="BG955" s="242" t="str">
        <f t="shared" si="356"/>
        <v>-</v>
      </c>
      <c r="BH955" s="242" t="str">
        <f t="shared" si="356"/>
        <v>-</v>
      </c>
      <c r="BI955" s="242" t="str">
        <f t="shared" si="357"/>
        <v>-</v>
      </c>
      <c r="BJ955" s="242" t="str">
        <f t="shared" si="357"/>
        <v>-</v>
      </c>
      <c r="BK955" s="242" t="str">
        <f t="shared" si="357"/>
        <v>-</v>
      </c>
      <c r="BL955" s="242" t="str">
        <f t="shared" si="357"/>
        <v>-</v>
      </c>
      <c r="BM955" s="245" t="str" cm="1">
        <f t="array" ref="BM955">IFERROR(INDEX($CD$38:$CD$41, $BT955), "-")</f>
        <v>-</v>
      </c>
      <c r="BN955" s="242" t="str" cm="1">
        <f t="array" ref="BN955">IFERROR(INDEX($CD$38:$CD$41, $BS955), "-")</f>
        <v>-</v>
      </c>
      <c r="BO955" s="242">
        <f t="shared" si="350"/>
        <v>0</v>
      </c>
      <c r="BP955" s="242">
        <f t="shared" si="351"/>
        <v>0</v>
      </c>
      <c r="BQ955" s="247" t="str">
        <f t="shared" si="334"/>
        <v>-</v>
      </c>
      <c r="BR955" s="247" t="str">
        <f t="shared" si="335"/>
        <v>-</v>
      </c>
      <c r="BS955" s="247" t="str">
        <f t="shared" si="336"/>
        <v>-</v>
      </c>
      <c r="BT955" s="247" t="str">
        <f t="shared" si="337"/>
        <v>-</v>
      </c>
      <c r="BU955" s="247">
        <f t="shared" si="352"/>
        <v>0</v>
      </c>
      <c r="BV955" s="247" t="str">
        <f t="shared" si="353"/>
        <v>-</v>
      </c>
      <c r="BW955" s="232"/>
      <c r="CF955" s="232"/>
    </row>
    <row r="956" spans="1:84" ht="12.75" customHeight="1" x14ac:dyDescent="0.2">
      <c r="A956" s="240"/>
      <c r="B956" s="228">
        <v>933</v>
      </c>
      <c r="C956" s="137"/>
      <c r="D956" s="65"/>
      <c r="E956" s="241" t="str">
        <f>IF(ISBLANK(D956), "", VLOOKUP(D956, Z!$A$2:$C$4127, 3, FALSE))</f>
        <v/>
      </c>
      <c r="F956" s="138"/>
      <c r="G956" s="120"/>
      <c r="H956" s="120"/>
      <c r="I956" s="120"/>
      <c r="J956" s="120"/>
      <c r="K956" s="139"/>
      <c r="L956" s="168"/>
      <c r="M956" s="139"/>
      <c r="N956" s="139"/>
      <c r="O956" s="242">
        <f t="shared" si="333"/>
        <v>0</v>
      </c>
      <c r="P956" s="139"/>
      <c r="Q956" s="242">
        <f t="shared" si="338"/>
        <v>0</v>
      </c>
      <c r="R956" s="242" t="str">
        <f t="shared" si="339"/>
        <v>-</v>
      </c>
      <c r="S956" s="140"/>
      <c r="T956" s="141"/>
      <c r="U956" s="120"/>
      <c r="V956" s="139"/>
      <c r="W956" s="166"/>
      <c r="X956" s="243">
        <f t="shared" si="340"/>
        <v>0</v>
      </c>
      <c r="Y956" s="140"/>
      <c r="Z956" s="141"/>
      <c r="AA956" s="139"/>
      <c r="AB956" s="120"/>
      <c r="AC956" s="139"/>
      <c r="AD956" s="166"/>
      <c r="AE956" s="243">
        <f t="shared" si="341"/>
        <v>0</v>
      </c>
      <c r="AF956" s="142"/>
      <c r="AG956" s="137"/>
      <c r="AH956" s="65"/>
      <c r="AI956" s="241" t="str">
        <f>IF(ISBLANK(AH956), "", VLOOKUP(AH956, Z!$A$2:$C$4127, 3, FALSE))</f>
        <v/>
      </c>
      <c r="AJ956" s="143"/>
      <c r="AK956" s="244">
        <f t="shared" si="342"/>
        <v>0</v>
      </c>
      <c r="AL956" s="232"/>
      <c r="AM956" s="242">
        <f t="shared" si="343"/>
        <v>0</v>
      </c>
      <c r="AN956" s="228">
        <f>15</f>
        <v>15</v>
      </c>
      <c r="AO956" s="228">
        <v>0.75</v>
      </c>
      <c r="AP956" s="242" t="str">
        <f t="shared" si="344"/>
        <v>-</v>
      </c>
      <c r="AQ956" s="242" t="str">
        <f t="shared" si="345"/>
        <v>-</v>
      </c>
      <c r="AR956" s="245" t="str" cm="1">
        <f t="array" ref="AR956">IF($AM$20="A",
IFERROR(INDEX($BZ$33:$CC$35, $BQ956,), "-"),
IFERROR(INDEX(($BZ$26:$CC$28,$BZ$29:$CC$31), $BQ956, , $BR956), "-"))</f>
        <v>-</v>
      </c>
      <c r="AS956" s="245"/>
      <c r="AT956" s="245"/>
      <c r="AU956" s="245"/>
      <c r="AV956" s="246" t="str" cm="1">
        <f t="array" ref="AV956">IF($AM$20="A",
IFERROR(INDEX($CE$33:$CE$35, $BQ956), "-"),
IFERROR(INDEX(($CE$26:$CE$28, $CE$29:$CE$31), $BQ956, , $BR956), "-"))</f>
        <v>-</v>
      </c>
      <c r="AW956" s="242" t="str">
        <f t="shared" si="354"/>
        <v>-</v>
      </c>
      <c r="AX956" s="242" t="str">
        <f t="shared" si="354"/>
        <v>-</v>
      </c>
      <c r="AY956" s="242" t="str">
        <f t="shared" si="354"/>
        <v>-</v>
      </c>
      <c r="AZ956" s="242" t="str">
        <f t="shared" si="354"/>
        <v>-</v>
      </c>
      <c r="BA956" s="242" t="str">
        <f t="shared" si="355"/>
        <v>-</v>
      </c>
      <c r="BB956" s="242" t="str">
        <f t="shared" si="355"/>
        <v>-</v>
      </c>
      <c r="BC956" s="242" t="str">
        <f t="shared" si="355"/>
        <v>-</v>
      </c>
      <c r="BD956" s="242" t="str">
        <f t="shared" si="355"/>
        <v>-</v>
      </c>
      <c r="BE956" s="242" t="str">
        <f t="shared" si="356"/>
        <v>-</v>
      </c>
      <c r="BF956" s="242" t="str">
        <f t="shared" si="356"/>
        <v>-</v>
      </c>
      <c r="BG956" s="242" t="str">
        <f t="shared" si="356"/>
        <v>-</v>
      </c>
      <c r="BH956" s="242" t="str">
        <f t="shared" si="356"/>
        <v>-</v>
      </c>
      <c r="BI956" s="242" t="str">
        <f t="shared" si="357"/>
        <v>-</v>
      </c>
      <c r="BJ956" s="242" t="str">
        <f t="shared" si="357"/>
        <v>-</v>
      </c>
      <c r="BK956" s="242" t="str">
        <f t="shared" si="357"/>
        <v>-</v>
      </c>
      <c r="BL956" s="242" t="str">
        <f t="shared" si="357"/>
        <v>-</v>
      </c>
      <c r="BM956" s="245" t="str" cm="1">
        <f t="array" ref="BM956">IFERROR(INDEX($CD$38:$CD$41, $BT956), "-")</f>
        <v>-</v>
      </c>
      <c r="BN956" s="242" t="str" cm="1">
        <f t="array" ref="BN956">IFERROR(INDEX($CD$38:$CD$41, $BS956), "-")</f>
        <v>-</v>
      </c>
      <c r="BO956" s="242">
        <f t="shared" si="350"/>
        <v>0</v>
      </c>
      <c r="BP956" s="242">
        <f t="shared" si="351"/>
        <v>0</v>
      </c>
      <c r="BQ956" s="247" t="str">
        <f t="shared" si="334"/>
        <v>-</v>
      </c>
      <c r="BR956" s="247" t="str">
        <f t="shared" si="335"/>
        <v>-</v>
      </c>
      <c r="BS956" s="247" t="str">
        <f t="shared" si="336"/>
        <v>-</v>
      </c>
      <c r="BT956" s="247" t="str">
        <f t="shared" si="337"/>
        <v>-</v>
      </c>
      <c r="BU956" s="247">
        <f t="shared" si="352"/>
        <v>0</v>
      </c>
      <c r="BV956" s="247" t="str">
        <f t="shared" si="353"/>
        <v>-</v>
      </c>
      <c r="BW956" s="232"/>
      <c r="CF956" s="232"/>
    </row>
    <row r="957" spans="1:84" ht="12.75" customHeight="1" x14ac:dyDescent="0.2">
      <c r="A957" s="240"/>
      <c r="B957" s="228">
        <v>934</v>
      </c>
      <c r="C957" s="137"/>
      <c r="D957" s="65"/>
      <c r="E957" s="241" t="str">
        <f>IF(ISBLANK(D957), "", VLOOKUP(D957, Z!$A$2:$C$4127, 3, FALSE))</f>
        <v/>
      </c>
      <c r="F957" s="138"/>
      <c r="G957" s="120"/>
      <c r="H957" s="120"/>
      <c r="I957" s="120"/>
      <c r="J957" s="120"/>
      <c r="K957" s="139"/>
      <c r="L957" s="168"/>
      <c r="M957" s="139"/>
      <c r="N957" s="139"/>
      <c r="O957" s="242">
        <f t="shared" si="333"/>
        <v>0</v>
      </c>
      <c r="P957" s="139"/>
      <c r="Q957" s="242">
        <f t="shared" si="338"/>
        <v>0</v>
      </c>
      <c r="R957" s="242" t="str">
        <f t="shared" si="339"/>
        <v>-</v>
      </c>
      <c r="S957" s="140"/>
      <c r="T957" s="141"/>
      <c r="U957" s="120"/>
      <c r="V957" s="139"/>
      <c r="W957" s="166"/>
      <c r="X957" s="243">
        <f t="shared" si="340"/>
        <v>0</v>
      </c>
      <c r="Y957" s="140"/>
      <c r="Z957" s="141"/>
      <c r="AA957" s="139"/>
      <c r="AB957" s="120"/>
      <c r="AC957" s="139"/>
      <c r="AD957" s="166"/>
      <c r="AE957" s="243">
        <f t="shared" si="341"/>
        <v>0</v>
      </c>
      <c r="AF957" s="142"/>
      <c r="AG957" s="137"/>
      <c r="AH957" s="65"/>
      <c r="AI957" s="241" t="str">
        <f>IF(ISBLANK(AH957), "", VLOOKUP(AH957, Z!$A$2:$C$4127, 3, FALSE))</f>
        <v/>
      </c>
      <c r="AJ957" s="143"/>
      <c r="AK957" s="244">
        <f t="shared" si="342"/>
        <v>0</v>
      </c>
      <c r="AL957" s="232"/>
      <c r="AM957" s="242">
        <f t="shared" si="343"/>
        <v>0</v>
      </c>
      <c r="AN957" s="228">
        <f>15</f>
        <v>15</v>
      </c>
      <c r="AO957" s="228">
        <v>0.75</v>
      </c>
      <c r="AP957" s="242" t="str">
        <f t="shared" si="344"/>
        <v>-</v>
      </c>
      <c r="AQ957" s="242" t="str">
        <f t="shared" si="345"/>
        <v>-</v>
      </c>
      <c r="AR957" s="245" t="str" cm="1">
        <f t="array" ref="AR957">IF($AM$20="A",
IFERROR(INDEX($BZ$33:$CC$35, $BQ957,), "-"),
IFERROR(INDEX(($BZ$26:$CC$28,$BZ$29:$CC$31), $BQ957, , $BR957), "-"))</f>
        <v>-</v>
      </c>
      <c r="AS957" s="245"/>
      <c r="AT957" s="245"/>
      <c r="AU957" s="245"/>
      <c r="AV957" s="246" t="str" cm="1">
        <f t="array" ref="AV957">IF($AM$20="A",
IFERROR(INDEX($CE$33:$CE$35, $BQ957), "-"),
IFERROR(INDEX(($CE$26:$CE$28, $CE$29:$CE$31), $BQ957, , $BR957), "-"))</f>
        <v>-</v>
      </c>
      <c r="AW957" s="242" t="str">
        <f t="shared" si="354"/>
        <v>-</v>
      </c>
      <c r="AX957" s="242" t="str">
        <f t="shared" si="354"/>
        <v>-</v>
      </c>
      <c r="AY957" s="242" t="str">
        <f t="shared" si="354"/>
        <v>-</v>
      </c>
      <c r="AZ957" s="242" t="str">
        <f t="shared" si="354"/>
        <v>-</v>
      </c>
      <c r="BA957" s="242" t="str">
        <f t="shared" si="355"/>
        <v>-</v>
      </c>
      <c r="BB957" s="242" t="str">
        <f t="shared" si="355"/>
        <v>-</v>
      </c>
      <c r="BC957" s="242" t="str">
        <f t="shared" si="355"/>
        <v>-</v>
      </c>
      <c r="BD957" s="242" t="str">
        <f t="shared" si="355"/>
        <v>-</v>
      </c>
      <c r="BE957" s="242" t="str">
        <f t="shared" si="356"/>
        <v>-</v>
      </c>
      <c r="BF957" s="242" t="str">
        <f t="shared" si="356"/>
        <v>-</v>
      </c>
      <c r="BG957" s="242" t="str">
        <f t="shared" si="356"/>
        <v>-</v>
      </c>
      <c r="BH957" s="242" t="str">
        <f t="shared" si="356"/>
        <v>-</v>
      </c>
      <c r="BI957" s="242" t="str">
        <f t="shared" si="357"/>
        <v>-</v>
      </c>
      <c r="BJ957" s="242" t="str">
        <f t="shared" si="357"/>
        <v>-</v>
      </c>
      <c r="BK957" s="242" t="str">
        <f t="shared" si="357"/>
        <v>-</v>
      </c>
      <c r="BL957" s="242" t="str">
        <f t="shared" si="357"/>
        <v>-</v>
      </c>
      <c r="BM957" s="245" t="str" cm="1">
        <f t="array" ref="BM957">IFERROR(INDEX($CD$38:$CD$41, $BT957), "-")</f>
        <v>-</v>
      </c>
      <c r="BN957" s="242" t="str" cm="1">
        <f t="array" ref="BN957">IFERROR(INDEX($CD$38:$CD$41, $BS957), "-")</f>
        <v>-</v>
      </c>
      <c r="BO957" s="242">
        <f t="shared" si="350"/>
        <v>0</v>
      </c>
      <c r="BP957" s="242">
        <f t="shared" si="351"/>
        <v>0</v>
      </c>
      <c r="BQ957" s="247" t="str">
        <f t="shared" si="334"/>
        <v>-</v>
      </c>
      <c r="BR957" s="247" t="str">
        <f t="shared" si="335"/>
        <v>-</v>
      </c>
      <c r="BS957" s="247" t="str">
        <f t="shared" si="336"/>
        <v>-</v>
      </c>
      <c r="BT957" s="247" t="str">
        <f t="shared" si="337"/>
        <v>-</v>
      </c>
      <c r="BU957" s="247">
        <f t="shared" si="352"/>
        <v>0</v>
      </c>
      <c r="BV957" s="247" t="str">
        <f t="shared" si="353"/>
        <v>-</v>
      </c>
      <c r="BW957" s="232"/>
      <c r="CF957" s="232"/>
    </row>
    <row r="958" spans="1:84" ht="12.75" customHeight="1" x14ac:dyDescent="0.2">
      <c r="A958" s="240"/>
      <c r="B958" s="228">
        <v>935</v>
      </c>
      <c r="C958" s="137"/>
      <c r="D958" s="65"/>
      <c r="E958" s="241" t="str">
        <f>IF(ISBLANK(D958), "", VLOOKUP(D958, Z!$A$2:$C$4127, 3, FALSE))</f>
        <v/>
      </c>
      <c r="F958" s="138"/>
      <c r="G958" s="120"/>
      <c r="H958" s="120"/>
      <c r="I958" s="120"/>
      <c r="J958" s="120"/>
      <c r="K958" s="139"/>
      <c r="L958" s="168"/>
      <c r="M958" s="139"/>
      <c r="N958" s="139"/>
      <c r="O958" s="242">
        <f t="shared" si="333"/>
        <v>0</v>
      </c>
      <c r="P958" s="139"/>
      <c r="Q958" s="242">
        <f t="shared" si="338"/>
        <v>0</v>
      </c>
      <c r="R958" s="242" t="str">
        <f t="shared" si="339"/>
        <v>-</v>
      </c>
      <c r="S958" s="140"/>
      <c r="T958" s="141"/>
      <c r="U958" s="120"/>
      <c r="V958" s="139"/>
      <c r="W958" s="166"/>
      <c r="X958" s="243">
        <f t="shared" si="340"/>
        <v>0</v>
      </c>
      <c r="Y958" s="140"/>
      <c r="Z958" s="141"/>
      <c r="AA958" s="139"/>
      <c r="AB958" s="120"/>
      <c r="AC958" s="139"/>
      <c r="AD958" s="166"/>
      <c r="AE958" s="243">
        <f t="shared" si="341"/>
        <v>0</v>
      </c>
      <c r="AF958" s="142"/>
      <c r="AG958" s="137"/>
      <c r="AH958" s="65"/>
      <c r="AI958" s="241" t="str">
        <f>IF(ISBLANK(AH958), "", VLOOKUP(AH958, Z!$A$2:$C$4127, 3, FALSE))</f>
        <v/>
      </c>
      <c r="AJ958" s="143"/>
      <c r="AK958" s="244">
        <f t="shared" si="342"/>
        <v>0</v>
      </c>
      <c r="AL958" s="232"/>
      <c r="AM958" s="242">
        <f t="shared" si="343"/>
        <v>0</v>
      </c>
      <c r="AN958" s="228">
        <f>15</f>
        <v>15</v>
      </c>
      <c r="AO958" s="228">
        <v>0.75</v>
      </c>
      <c r="AP958" s="242" t="str">
        <f t="shared" si="344"/>
        <v>-</v>
      </c>
      <c r="AQ958" s="242" t="str">
        <f t="shared" si="345"/>
        <v>-</v>
      </c>
      <c r="AR958" s="245" t="str" cm="1">
        <f t="array" ref="AR958">IF($AM$20="A",
IFERROR(INDEX($BZ$33:$CC$35, $BQ958,), "-"),
IFERROR(INDEX(($BZ$26:$CC$28,$BZ$29:$CC$31), $BQ958, , $BR958), "-"))</f>
        <v>-</v>
      </c>
      <c r="AS958" s="245"/>
      <c r="AT958" s="245"/>
      <c r="AU958" s="245"/>
      <c r="AV958" s="246" t="str" cm="1">
        <f t="array" ref="AV958">IF($AM$20="A",
IFERROR(INDEX($CE$33:$CE$35, $BQ958), "-"),
IFERROR(INDEX(($CE$26:$CE$28, $CE$29:$CE$31), $BQ958, , $BR958), "-"))</f>
        <v>-</v>
      </c>
      <c r="AW958" s="242" t="str">
        <f t="shared" si="354"/>
        <v>-</v>
      </c>
      <c r="AX958" s="242" t="str">
        <f t="shared" si="354"/>
        <v>-</v>
      </c>
      <c r="AY958" s="242" t="str">
        <f t="shared" si="354"/>
        <v>-</v>
      </c>
      <c r="AZ958" s="242" t="str">
        <f t="shared" si="354"/>
        <v>-</v>
      </c>
      <c r="BA958" s="242" t="str">
        <f t="shared" si="355"/>
        <v>-</v>
      </c>
      <c r="BB958" s="242" t="str">
        <f t="shared" si="355"/>
        <v>-</v>
      </c>
      <c r="BC958" s="242" t="str">
        <f t="shared" si="355"/>
        <v>-</v>
      </c>
      <c r="BD958" s="242" t="str">
        <f t="shared" si="355"/>
        <v>-</v>
      </c>
      <c r="BE958" s="242" t="str">
        <f t="shared" si="356"/>
        <v>-</v>
      </c>
      <c r="BF958" s="242" t="str">
        <f t="shared" si="356"/>
        <v>-</v>
      </c>
      <c r="BG958" s="242" t="str">
        <f t="shared" si="356"/>
        <v>-</v>
      </c>
      <c r="BH958" s="242" t="str">
        <f t="shared" si="356"/>
        <v>-</v>
      </c>
      <c r="BI958" s="242" t="str">
        <f t="shared" si="357"/>
        <v>-</v>
      </c>
      <c r="BJ958" s="242" t="str">
        <f t="shared" si="357"/>
        <v>-</v>
      </c>
      <c r="BK958" s="242" t="str">
        <f t="shared" si="357"/>
        <v>-</v>
      </c>
      <c r="BL958" s="242" t="str">
        <f t="shared" si="357"/>
        <v>-</v>
      </c>
      <c r="BM958" s="245" t="str" cm="1">
        <f t="array" ref="BM958">IFERROR(INDEX($CD$38:$CD$41, $BT958), "-")</f>
        <v>-</v>
      </c>
      <c r="BN958" s="242" t="str" cm="1">
        <f t="array" ref="BN958">IFERROR(INDEX($CD$38:$CD$41, $BS958), "-")</f>
        <v>-</v>
      </c>
      <c r="BO958" s="242">
        <f t="shared" si="350"/>
        <v>0</v>
      </c>
      <c r="BP958" s="242">
        <f t="shared" si="351"/>
        <v>0</v>
      </c>
      <c r="BQ958" s="247" t="str">
        <f t="shared" si="334"/>
        <v>-</v>
      </c>
      <c r="BR958" s="247" t="str">
        <f t="shared" si="335"/>
        <v>-</v>
      </c>
      <c r="BS958" s="247" t="str">
        <f t="shared" si="336"/>
        <v>-</v>
      </c>
      <c r="BT958" s="247" t="str">
        <f t="shared" si="337"/>
        <v>-</v>
      </c>
      <c r="BU958" s="247">
        <f t="shared" si="352"/>
        <v>0</v>
      </c>
      <c r="BV958" s="247" t="str">
        <f t="shared" si="353"/>
        <v>-</v>
      </c>
      <c r="BW958" s="232"/>
      <c r="CF958" s="232"/>
    </row>
    <row r="959" spans="1:84" ht="12.75" customHeight="1" x14ac:dyDescent="0.2">
      <c r="A959" s="240"/>
      <c r="B959" s="228">
        <v>936</v>
      </c>
      <c r="C959" s="137"/>
      <c r="D959" s="65"/>
      <c r="E959" s="241" t="str">
        <f>IF(ISBLANK(D959), "", VLOOKUP(D959, Z!$A$2:$C$4127, 3, FALSE))</f>
        <v/>
      </c>
      <c r="F959" s="138"/>
      <c r="G959" s="120"/>
      <c r="H959" s="120"/>
      <c r="I959" s="120"/>
      <c r="J959" s="120"/>
      <c r="K959" s="139"/>
      <c r="L959" s="168"/>
      <c r="M959" s="139"/>
      <c r="N959" s="139"/>
      <c r="O959" s="242">
        <f t="shared" si="333"/>
        <v>0</v>
      </c>
      <c r="P959" s="139"/>
      <c r="Q959" s="242">
        <f t="shared" si="338"/>
        <v>0</v>
      </c>
      <c r="R959" s="242" t="str">
        <f t="shared" si="339"/>
        <v>-</v>
      </c>
      <c r="S959" s="140"/>
      <c r="T959" s="141"/>
      <c r="U959" s="120"/>
      <c r="V959" s="139"/>
      <c r="W959" s="166"/>
      <c r="X959" s="243">
        <f t="shared" si="340"/>
        <v>0</v>
      </c>
      <c r="Y959" s="140"/>
      <c r="Z959" s="141"/>
      <c r="AA959" s="139"/>
      <c r="AB959" s="120"/>
      <c r="AC959" s="139"/>
      <c r="AD959" s="166"/>
      <c r="AE959" s="243">
        <f t="shared" si="341"/>
        <v>0</v>
      </c>
      <c r="AF959" s="142"/>
      <c r="AG959" s="137"/>
      <c r="AH959" s="65"/>
      <c r="AI959" s="241" t="str">
        <f>IF(ISBLANK(AH959), "", VLOOKUP(AH959, Z!$A$2:$C$4127, 3, FALSE))</f>
        <v/>
      </c>
      <c r="AJ959" s="143"/>
      <c r="AK959" s="244">
        <f t="shared" si="342"/>
        <v>0</v>
      </c>
      <c r="AL959" s="232"/>
      <c r="AM959" s="242">
        <f t="shared" si="343"/>
        <v>0</v>
      </c>
      <c r="AN959" s="228">
        <f>15</f>
        <v>15</v>
      </c>
      <c r="AO959" s="228">
        <v>0.75</v>
      </c>
      <c r="AP959" s="242" t="str">
        <f t="shared" si="344"/>
        <v>-</v>
      </c>
      <c r="AQ959" s="242" t="str">
        <f t="shared" si="345"/>
        <v>-</v>
      </c>
      <c r="AR959" s="245" t="str" cm="1">
        <f t="array" ref="AR959">IF($AM$20="A",
IFERROR(INDEX($BZ$33:$CC$35, $BQ959,), "-"),
IFERROR(INDEX(($BZ$26:$CC$28,$BZ$29:$CC$31), $BQ959, , $BR959), "-"))</f>
        <v>-</v>
      </c>
      <c r="AS959" s="245"/>
      <c r="AT959" s="245"/>
      <c r="AU959" s="245"/>
      <c r="AV959" s="246" t="str" cm="1">
        <f t="array" ref="AV959">IF($AM$20="A",
IFERROR(INDEX($CE$33:$CE$35, $BQ959), "-"),
IFERROR(INDEX(($CE$26:$CE$28, $CE$29:$CE$31), $BQ959, , $BR959), "-"))</f>
        <v>-</v>
      </c>
      <c r="AW959" s="242" t="str">
        <f t="shared" si="354"/>
        <v>-</v>
      </c>
      <c r="AX959" s="242" t="str">
        <f t="shared" si="354"/>
        <v>-</v>
      </c>
      <c r="AY959" s="242" t="str">
        <f t="shared" si="354"/>
        <v>-</v>
      </c>
      <c r="AZ959" s="242" t="str">
        <f t="shared" si="354"/>
        <v>-</v>
      </c>
      <c r="BA959" s="242" t="str">
        <f t="shared" si="355"/>
        <v>-</v>
      </c>
      <c r="BB959" s="242" t="str">
        <f t="shared" si="355"/>
        <v>-</v>
      </c>
      <c r="BC959" s="242" t="str">
        <f t="shared" si="355"/>
        <v>-</v>
      </c>
      <c r="BD959" s="242" t="str">
        <f t="shared" si="355"/>
        <v>-</v>
      </c>
      <c r="BE959" s="242" t="str">
        <f t="shared" si="356"/>
        <v>-</v>
      </c>
      <c r="BF959" s="242" t="str">
        <f t="shared" si="356"/>
        <v>-</v>
      </c>
      <c r="BG959" s="242" t="str">
        <f t="shared" si="356"/>
        <v>-</v>
      </c>
      <c r="BH959" s="242" t="str">
        <f t="shared" si="356"/>
        <v>-</v>
      </c>
      <c r="BI959" s="242" t="str">
        <f t="shared" si="357"/>
        <v>-</v>
      </c>
      <c r="BJ959" s="242" t="str">
        <f t="shared" si="357"/>
        <v>-</v>
      </c>
      <c r="BK959" s="242" t="str">
        <f t="shared" si="357"/>
        <v>-</v>
      </c>
      <c r="BL959" s="242" t="str">
        <f t="shared" si="357"/>
        <v>-</v>
      </c>
      <c r="BM959" s="245" t="str" cm="1">
        <f t="array" ref="BM959">IFERROR(INDEX($CD$38:$CD$41, $BT959), "-")</f>
        <v>-</v>
      </c>
      <c r="BN959" s="242" t="str" cm="1">
        <f t="array" ref="BN959">IFERROR(INDEX($CD$38:$CD$41, $BS959), "-")</f>
        <v>-</v>
      </c>
      <c r="BO959" s="242">
        <f t="shared" si="350"/>
        <v>0</v>
      </c>
      <c r="BP959" s="242">
        <f t="shared" si="351"/>
        <v>0</v>
      </c>
      <c r="BQ959" s="247" t="str">
        <f t="shared" si="334"/>
        <v>-</v>
      </c>
      <c r="BR959" s="247" t="str">
        <f t="shared" si="335"/>
        <v>-</v>
      </c>
      <c r="BS959" s="247" t="str">
        <f t="shared" si="336"/>
        <v>-</v>
      </c>
      <c r="BT959" s="247" t="str">
        <f t="shared" si="337"/>
        <v>-</v>
      </c>
      <c r="BU959" s="247">
        <f t="shared" si="352"/>
        <v>0</v>
      </c>
      <c r="BV959" s="247" t="str">
        <f t="shared" si="353"/>
        <v>-</v>
      </c>
      <c r="BW959" s="232"/>
      <c r="CF959" s="232"/>
    </row>
    <row r="960" spans="1:84" ht="12.75" customHeight="1" x14ac:dyDescent="0.2">
      <c r="A960" s="240"/>
      <c r="B960" s="228">
        <v>937</v>
      </c>
      <c r="C960" s="137"/>
      <c r="D960" s="65"/>
      <c r="E960" s="241" t="str">
        <f>IF(ISBLANK(D960), "", VLOOKUP(D960, Z!$A$2:$C$4127, 3, FALSE))</f>
        <v/>
      </c>
      <c r="F960" s="138"/>
      <c r="G960" s="120"/>
      <c r="H960" s="120"/>
      <c r="I960" s="120"/>
      <c r="J960" s="120"/>
      <c r="K960" s="139"/>
      <c r="L960" s="168"/>
      <c r="M960" s="139"/>
      <c r="N960" s="139"/>
      <c r="O960" s="242">
        <f t="shared" si="333"/>
        <v>0</v>
      </c>
      <c r="P960" s="139"/>
      <c r="Q960" s="242">
        <f t="shared" si="338"/>
        <v>0</v>
      </c>
      <c r="R960" s="242" t="str">
        <f t="shared" si="339"/>
        <v>-</v>
      </c>
      <c r="S960" s="140"/>
      <c r="T960" s="141"/>
      <c r="U960" s="120"/>
      <c r="V960" s="139"/>
      <c r="W960" s="166"/>
      <c r="X960" s="243">
        <f t="shared" si="340"/>
        <v>0</v>
      </c>
      <c r="Y960" s="140"/>
      <c r="Z960" s="141"/>
      <c r="AA960" s="139"/>
      <c r="AB960" s="120"/>
      <c r="AC960" s="139"/>
      <c r="AD960" s="166"/>
      <c r="AE960" s="243">
        <f t="shared" si="341"/>
        <v>0</v>
      </c>
      <c r="AF960" s="142"/>
      <c r="AG960" s="137"/>
      <c r="AH960" s="65"/>
      <c r="AI960" s="241" t="str">
        <f>IF(ISBLANK(AH960), "", VLOOKUP(AH960, Z!$A$2:$C$4127, 3, FALSE))</f>
        <v/>
      </c>
      <c r="AJ960" s="143"/>
      <c r="AK960" s="244">
        <f t="shared" si="342"/>
        <v>0</v>
      </c>
      <c r="AL960" s="232"/>
      <c r="AM960" s="242">
        <f t="shared" si="343"/>
        <v>0</v>
      </c>
      <c r="AN960" s="228">
        <f>15</f>
        <v>15</v>
      </c>
      <c r="AO960" s="228">
        <v>0.75</v>
      </c>
      <c r="AP960" s="242" t="str">
        <f t="shared" si="344"/>
        <v>-</v>
      </c>
      <c r="AQ960" s="242" t="str">
        <f t="shared" si="345"/>
        <v>-</v>
      </c>
      <c r="AR960" s="245" t="str" cm="1">
        <f t="array" ref="AR960">IF($AM$20="A",
IFERROR(INDEX($BZ$33:$CC$35, $BQ960,), "-"),
IFERROR(INDEX(($BZ$26:$CC$28,$BZ$29:$CC$31), $BQ960, , $BR960), "-"))</f>
        <v>-</v>
      </c>
      <c r="AS960" s="245"/>
      <c r="AT960" s="245"/>
      <c r="AU960" s="245"/>
      <c r="AV960" s="246" t="str" cm="1">
        <f t="array" ref="AV960">IF($AM$20="A",
IFERROR(INDEX($CE$33:$CE$35, $BQ960), "-"),
IFERROR(INDEX(($CE$26:$CE$28, $CE$29:$CE$31), $BQ960, , $BR960), "-"))</f>
        <v>-</v>
      </c>
      <c r="AW960" s="242" t="str">
        <f t="shared" si="354"/>
        <v>-</v>
      </c>
      <c r="AX960" s="242" t="str">
        <f t="shared" si="354"/>
        <v>-</v>
      </c>
      <c r="AY960" s="242" t="str">
        <f t="shared" si="354"/>
        <v>-</v>
      </c>
      <c r="AZ960" s="242" t="str">
        <f t="shared" si="354"/>
        <v>-</v>
      </c>
      <c r="BA960" s="242" t="str">
        <f t="shared" si="355"/>
        <v>-</v>
      </c>
      <c r="BB960" s="242" t="str">
        <f t="shared" si="355"/>
        <v>-</v>
      </c>
      <c r="BC960" s="242" t="str">
        <f t="shared" si="355"/>
        <v>-</v>
      </c>
      <c r="BD960" s="242" t="str">
        <f t="shared" si="355"/>
        <v>-</v>
      </c>
      <c r="BE960" s="242" t="str">
        <f t="shared" si="356"/>
        <v>-</v>
      </c>
      <c r="BF960" s="242" t="str">
        <f t="shared" si="356"/>
        <v>-</v>
      </c>
      <c r="BG960" s="242" t="str">
        <f t="shared" si="356"/>
        <v>-</v>
      </c>
      <c r="BH960" s="242" t="str">
        <f t="shared" si="356"/>
        <v>-</v>
      </c>
      <c r="BI960" s="242" t="str">
        <f t="shared" si="357"/>
        <v>-</v>
      </c>
      <c r="BJ960" s="242" t="str">
        <f t="shared" si="357"/>
        <v>-</v>
      </c>
      <c r="BK960" s="242" t="str">
        <f t="shared" si="357"/>
        <v>-</v>
      </c>
      <c r="BL960" s="242" t="str">
        <f t="shared" si="357"/>
        <v>-</v>
      </c>
      <c r="BM960" s="245" t="str" cm="1">
        <f t="array" ref="BM960">IFERROR(INDEX($CD$38:$CD$41, $BT960), "-")</f>
        <v>-</v>
      </c>
      <c r="BN960" s="242" t="str" cm="1">
        <f t="array" ref="BN960">IFERROR(INDEX($CD$38:$CD$41, $BS960), "-")</f>
        <v>-</v>
      </c>
      <c r="BO960" s="242">
        <f t="shared" si="350"/>
        <v>0</v>
      </c>
      <c r="BP960" s="242">
        <f t="shared" si="351"/>
        <v>0</v>
      </c>
      <c r="BQ960" s="247" t="str">
        <f t="shared" si="334"/>
        <v>-</v>
      </c>
      <c r="BR960" s="247" t="str">
        <f t="shared" si="335"/>
        <v>-</v>
      </c>
      <c r="BS960" s="247" t="str">
        <f t="shared" si="336"/>
        <v>-</v>
      </c>
      <c r="BT960" s="247" t="str">
        <f t="shared" si="337"/>
        <v>-</v>
      </c>
      <c r="BU960" s="247">
        <f t="shared" si="352"/>
        <v>0</v>
      </c>
      <c r="BV960" s="247" t="str">
        <f t="shared" si="353"/>
        <v>-</v>
      </c>
      <c r="BW960" s="232"/>
      <c r="CF960" s="232"/>
    </row>
    <row r="961" spans="1:84" ht="12.75" customHeight="1" x14ac:dyDescent="0.2">
      <c r="A961" s="240"/>
      <c r="B961" s="228">
        <v>938</v>
      </c>
      <c r="C961" s="137"/>
      <c r="D961" s="65"/>
      <c r="E961" s="241" t="str">
        <f>IF(ISBLANK(D961), "", VLOOKUP(D961, Z!$A$2:$C$4127, 3, FALSE))</f>
        <v/>
      </c>
      <c r="F961" s="138"/>
      <c r="G961" s="120"/>
      <c r="H961" s="120"/>
      <c r="I961" s="120"/>
      <c r="J961" s="120"/>
      <c r="K961" s="139"/>
      <c r="L961" s="168"/>
      <c r="M961" s="139"/>
      <c r="N961" s="139"/>
      <c r="O961" s="242">
        <f t="shared" si="333"/>
        <v>0</v>
      </c>
      <c r="P961" s="139"/>
      <c r="Q961" s="242">
        <f t="shared" si="338"/>
        <v>0</v>
      </c>
      <c r="R961" s="242" t="str">
        <f t="shared" si="339"/>
        <v>-</v>
      </c>
      <c r="S961" s="140"/>
      <c r="T961" s="141"/>
      <c r="U961" s="120"/>
      <c r="V961" s="139"/>
      <c r="W961" s="166"/>
      <c r="X961" s="243">
        <f t="shared" si="340"/>
        <v>0</v>
      </c>
      <c r="Y961" s="140"/>
      <c r="Z961" s="141"/>
      <c r="AA961" s="139"/>
      <c r="AB961" s="120"/>
      <c r="AC961" s="139"/>
      <c r="AD961" s="166"/>
      <c r="AE961" s="243">
        <f t="shared" si="341"/>
        <v>0</v>
      </c>
      <c r="AF961" s="142"/>
      <c r="AG961" s="137"/>
      <c r="AH961" s="65"/>
      <c r="AI961" s="241" t="str">
        <f>IF(ISBLANK(AH961), "", VLOOKUP(AH961, Z!$A$2:$C$4127, 3, FALSE))</f>
        <v/>
      </c>
      <c r="AJ961" s="143"/>
      <c r="AK961" s="244">
        <f t="shared" si="342"/>
        <v>0</v>
      </c>
      <c r="AL961" s="232"/>
      <c r="AM961" s="242">
        <f t="shared" si="343"/>
        <v>0</v>
      </c>
      <c r="AN961" s="228">
        <f>15</f>
        <v>15</v>
      </c>
      <c r="AO961" s="228">
        <v>0.75</v>
      </c>
      <c r="AP961" s="242" t="str">
        <f t="shared" si="344"/>
        <v>-</v>
      </c>
      <c r="AQ961" s="242" t="str">
        <f t="shared" si="345"/>
        <v>-</v>
      </c>
      <c r="AR961" s="245" t="str" cm="1">
        <f t="array" ref="AR961">IF($AM$20="A",
IFERROR(INDEX($BZ$33:$CC$35, $BQ961,), "-"),
IFERROR(INDEX(($BZ$26:$CC$28,$BZ$29:$CC$31), $BQ961, , $BR961), "-"))</f>
        <v>-</v>
      </c>
      <c r="AS961" s="245"/>
      <c r="AT961" s="245"/>
      <c r="AU961" s="245"/>
      <c r="AV961" s="246" t="str" cm="1">
        <f t="array" ref="AV961">IF($AM$20="A",
IFERROR(INDEX($CE$33:$CE$35, $BQ961), "-"),
IFERROR(INDEX(($CE$26:$CE$28, $CE$29:$CE$31), $BQ961, , $BR961), "-"))</f>
        <v>-</v>
      </c>
      <c r="AW961" s="242" t="str">
        <f t="shared" si="354"/>
        <v>-</v>
      </c>
      <c r="AX961" s="242" t="str">
        <f t="shared" si="354"/>
        <v>-</v>
      </c>
      <c r="AY961" s="242" t="str">
        <f t="shared" si="354"/>
        <v>-</v>
      </c>
      <c r="AZ961" s="242" t="str">
        <f t="shared" si="354"/>
        <v>-</v>
      </c>
      <c r="BA961" s="242" t="str">
        <f t="shared" si="355"/>
        <v>-</v>
      </c>
      <c r="BB961" s="242" t="str">
        <f t="shared" si="355"/>
        <v>-</v>
      </c>
      <c r="BC961" s="242" t="str">
        <f t="shared" si="355"/>
        <v>-</v>
      </c>
      <c r="BD961" s="242" t="str">
        <f t="shared" si="355"/>
        <v>-</v>
      </c>
      <c r="BE961" s="242" t="str">
        <f t="shared" si="356"/>
        <v>-</v>
      </c>
      <c r="BF961" s="242" t="str">
        <f t="shared" si="356"/>
        <v>-</v>
      </c>
      <c r="BG961" s="242" t="str">
        <f t="shared" si="356"/>
        <v>-</v>
      </c>
      <c r="BH961" s="242" t="str">
        <f t="shared" si="356"/>
        <v>-</v>
      </c>
      <c r="BI961" s="242" t="str">
        <f t="shared" si="357"/>
        <v>-</v>
      </c>
      <c r="BJ961" s="242" t="str">
        <f t="shared" si="357"/>
        <v>-</v>
      </c>
      <c r="BK961" s="242" t="str">
        <f t="shared" si="357"/>
        <v>-</v>
      </c>
      <c r="BL961" s="242" t="str">
        <f t="shared" si="357"/>
        <v>-</v>
      </c>
      <c r="BM961" s="245" t="str" cm="1">
        <f t="array" ref="BM961">IFERROR(INDEX($CD$38:$CD$41, $BT961), "-")</f>
        <v>-</v>
      </c>
      <c r="BN961" s="242" t="str" cm="1">
        <f t="array" ref="BN961">IFERROR(INDEX($CD$38:$CD$41, $BS961), "-")</f>
        <v>-</v>
      </c>
      <c r="BO961" s="242">
        <f t="shared" si="350"/>
        <v>0</v>
      </c>
      <c r="BP961" s="242">
        <f t="shared" si="351"/>
        <v>0</v>
      </c>
      <c r="BQ961" s="247" t="str">
        <f t="shared" si="334"/>
        <v>-</v>
      </c>
      <c r="BR961" s="247" t="str">
        <f t="shared" si="335"/>
        <v>-</v>
      </c>
      <c r="BS961" s="247" t="str">
        <f t="shared" si="336"/>
        <v>-</v>
      </c>
      <c r="BT961" s="247" t="str">
        <f t="shared" si="337"/>
        <v>-</v>
      </c>
      <c r="BU961" s="247">
        <f t="shared" si="352"/>
        <v>0</v>
      </c>
      <c r="BV961" s="247" t="str">
        <f t="shared" si="353"/>
        <v>-</v>
      </c>
      <c r="BW961" s="232"/>
      <c r="CF961" s="232"/>
    </row>
    <row r="962" spans="1:84" ht="12.75" customHeight="1" x14ac:dyDescent="0.2">
      <c r="A962" s="240"/>
      <c r="B962" s="228">
        <v>939</v>
      </c>
      <c r="C962" s="137"/>
      <c r="D962" s="65"/>
      <c r="E962" s="241" t="str">
        <f>IF(ISBLANK(D962), "", VLOOKUP(D962, Z!$A$2:$C$4127, 3, FALSE))</f>
        <v/>
      </c>
      <c r="F962" s="138"/>
      <c r="G962" s="120"/>
      <c r="H962" s="120"/>
      <c r="I962" s="120"/>
      <c r="J962" s="120"/>
      <c r="K962" s="139"/>
      <c r="L962" s="168"/>
      <c r="M962" s="139"/>
      <c r="N962" s="139"/>
      <c r="O962" s="242">
        <f t="shared" si="333"/>
        <v>0</v>
      </c>
      <c r="P962" s="139"/>
      <c r="Q962" s="242">
        <f t="shared" si="338"/>
        <v>0</v>
      </c>
      <c r="R962" s="242" t="str">
        <f t="shared" si="339"/>
        <v>-</v>
      </c>
      <c r="S962" s="140"/>
      <c r="T962" s="141"/>
      <c r="U962" s="120"/>
      <c r="V962" s="139"/>
      <c r="W962" s="166"/>
      <c r="X962" s="243">
        <f t="shared" si="340"/>
        <v>0</v>
      </c>
      <c r="Y962" s="140"/>
      <c r="Z962" s="141"/>
      <c r="AA962" s="139"/>
      <c r="AB962" s="120"/>
      <c r="AC962" s="139"/>
      <c r="AD962" s="166"/>
      <c r="AE962" s="243">
        <f t="shared" si="341"/>
        <v>0</v>
      </c>
      <c r="AF962" s="142"/>
      <c r="AG962" s="137"/>
      <c r="AH962" s="65"/>
      <c r="AI962" s="241" t="str">
        <f>IF(ISBLANK(AH962), "", VLOOKUP(AH962, Z!$A$2:$C$4127, 3, FALSE))</f>
        <v/>
      </c>
      <c r="AJ962" s="143"/>
      <c r="AK962" s="244">
        <f t="shared" si="342"/>
        <v>0</v>
      </c>
      <c r="AL962" s="232"/>
      <c r="AM962" s="242">
        <f t="shared" si="343"/>
        <v>0</v>
      </c>
      <c r="AN962" s="228">
        <f>15</f>
        <v>15</v>
      </c>
      <c r="AO962" s="228">
        <v>0.75</v>
      </c>
      <c r="AP962" s="242" t="str">
        <f t="shared" si="344"/>
        <v>-</v>
      </c>
      <c r="AQ962" s="242" t="str">
        <f t="shared" si="345"/>
        <v>-</v>
      </c>
      <c r="AR962" s="245" t="str" cm="1">
        <f t="array" ref="AR962">IF($AM$20="A",
IFERROR(INDEX($BZ$33:$CC$35, $BQ962,), "-"),
IFERROR(INDEX(($BZ$26:$CC$28,$BZ$29:$CC$31), $BQ962, , $BR962), "-"))</f>
        <v>-</v>
      </c>
      <c r="AS962" s="245"/>
      <c r="AT962" s="245"/>
      <c r="AU962" s="245"/>
      <c r="AV962" s="246" t="str" cm="1">
        <f t="array" ref="AV962">IF($AM$20="A",
IFERROR(INDEX($CE$33:$CE$35, $BQ962), "-"),
IFERROR(INDEX(($CE$26:$CE$28, $CE$29:$CE$31), $BQ962, , $BR962), "-"))</f>
        <v>-</v>
      </c>
      <c r="AW962" s="242" t="str">
        <f t="shared" si="354"/>
        <v>-</v>
      </c>
      <c r="AX962" s="242" t="str">
        <f t="shared" si="354"/>
        <v>-</v>
      </c>
      <c r="AY962" s="242" t="str">
        <f t="shared" si="354"/>
        <v>-</v>
      </c>
      <c r="AZ962" s="242" t="str">
        <f t="shared" si="354"/>
        <v>-</v>
      </c>
      <c r="BA962" s="242" t="str">
        <f t="shared" si="355"/>
        <v>-</v>
      </c>
      <c r="BB962" s="242" t="str">
        <f t="shared" si="355"/>
        <v>-</v>
      </c>
      <c r="BC962" s="242" t="str">
        <f t="shared" si="355"/>
        <v>-</v>
      </c>
      <c r="BD962" s="242" t="str">
        <f t="shared" si="355"/>
        <v>-</v>
      </c>
      <c r="BE962" s="242" t="str">
        <f t="shared" si="356"/>
        <v>-</v>
      </c>
      <c r="BF962" s="242" t="str">
        <f t="shared" si="356"/>
        <v>-</v>
      </c>
      <c r="BG962" s="242" t="str">
        <f t="shared" si="356"/>
        <v>-</v>
      </c>
      <c r="BH962" s="242" t="str">
        <f t="shared" si="356"/>
        <v>-</v>
      </c>
      <c r="BI962" s="242" t="str">
        <f t="shared" si="357"/>
        <v>-</v>
      </c>
      <c r="BJ962" s="242" t="str">
        <f t="shared" si="357"/>
        <v>-</v>
      </c>
      <c r="BK962" s="242" t="str">
        <f t="shared" si="357"/>
        <v>-</v>
      </c>
      <c r="BL962" s="242" t="str">
        <f t="shared" si="357"/>
        <v>-</v>
      </c>
      <c r="BM962" s="245" t="str" cm="1">
        <f t="array" ref="BM962">IFERROR(INDEX($CD$38:$CD$41, $BT962), "-")</f>
        <v>-</v>
      </c>
      <c r="BN962" s="242" t="str" cm="1">
        <f t="array" ref="BN962">IFERROR(INDEX($CD$38:$CD$41, $BS962), "-")</f>
        <v>-</v>
      </c>
      <c r="BO962" s="242">
        <f t="shared" si="350"/>
        <v>0</v>
      </c>
      <c r="BP962" s="242">
        <f t="shared" si="351"/>
        <v>0</v>
      </c>
      <c r="BQ962" s="247" t="str">
        <f t="shared" si="334"/>
        <v>-</v>
      </c>
      <c r="BR962" s="247" t="str">
        <f t="shared" si="335"/>
        <v>-</v>
      </c>
      <c r="BS962" s="247" t="str">
        <f t="shared" si="336"/>
        <v>-</v>
      </c>
      <c r="BT962" s="247" t="str">
        <f t="shared" si="337"/>
        <v>-</v>
      </c>
      <c r="BU962" s="247">
        <f t="shared" si="352"/>
        <v>0</v>
      </c>
      <c r="BV962" s="247" t="str">
        <f t="shared" si="353"/>
        <v>-</v>
      </c>
      <c r="BW962" s="232"/>
      <c r="CF962" s="232"/>
    </row>
    <row r="963" spans="1:84" ht="12.75" customHeight="1" x14ac:dyDescent="0.2">
      <c r="A963" s="240"/>
      <c r="B963" s="228">
        <v>940</v>
      </c>
      <c r="C963" s="137"/>
      <c r="D963" s="65"/>
      <c r="E963" s="241" t="str">
        <f>IF(ISBLANK(D963), "", VLOOKUP(D963, Z!$A$2:$C$4127, 3, FALSE))</f>
        <v/>
      </c>
      <c r="F963" s="138"/>
      <c r="G963" s="120"/>
      <c r="H963" s="120"/>
      <c r="I963" s="120"/>
      <c r="J963" s="120"/>
      <c r="K963" s="139"/>
      <c r="L963" s="168"/>
      <c r="M963" s="139"/>
      <c r="N963" s="139"/>
      <c r="O963" s="242">
        <f t="shared" si="333"/>
        <v>0</v>
      </c>
      <c r="P963" s="139"/>
      <c r="Q963" s="242">
        <f t="shared" si="338"/>
        <v>0</v>
      </c>
      <c r="R963" s="242" t="str">
        <f t="shared" si="339"/>
        <v>-</v>
      </c>
      <c r="S963" s="140"/>
      <c r="T963" s="141"/>
      <c r="U963" s="120"/>
      <c r="V963" s="139"/>
      <c r="W963" s="166"/>
      <c r="X963" s="243">
        <f t="shared" si="340"/>
        <v>0</v>
      </c>
      <c r="Y963" s="140"/>
      <c r="Z963" s="141"/>
      <c r="AA963" s="139"/>
      <c r="AB963" s="120"/>
      <c r="AC963" s="139"/>
      <c r="AD963" s="166"/>
      <c r="AE963" s="243">
        <f t="shared" si="341"/>
        <v>0</v>
      </c>
      <c r="AF963" s="142"/>
      <c r="AG963" s="137"/>
      <c r="AH963" s="65"/>
      <c r="AI963" s="241" t="str">
        <f>IF(ISBLANK(AH963), "", VLOOKUP(AH963, Z!$A$2:$C$4127, 3, FALSE))</f>
        <v/>
      </c>
      <c r="AJ963" s="143"/>
      <c r="AK963" s="244">
        <f t="shared" si="342"/>
        <v>0</v>
      </c>
      <c r="AL963" s="232"/>
      <c r="AM963" s="242">
        <f t="shared" si="343"/>
        <v>0</v>
      </c>
      <c r="AN963" s="228">
        <f>15</f>
        <v>15</v>
      </c>
      <c r="AO963" s="228">
        <v>0.75</v>
      </c>
      <c r="AP963" s="242" t="str">
        <f t="shared" si="344"/>
        <v>-</v>
      </c>
      <c r="AQ963" s="242" t="str">
        <f t="shared" si="345"/>
        <v>-</v>
      </c>
      <c r="AR963" s="245" t="str" cm="1">
        <f t="array" ref="AR963">IF($AM$20="A",
IFERROR(INDEX($BZ$33:$CC$35, $BQ963,), "-"),
IFERROR(INDEX(($BZ$26:$CC$28,$BZ$29:$CC$31), $BQ963, , $BR963), "-"))</f>
        <v>-</v>
      </c>
      <c r="AS963" s="245"/>
      <c r="AT963" s="245"/>
      <c r="AU963" s="245"/>
      <c r="AV963" s="246" t="str" cm="1">
        <f t="array" ref="AV963">IF($AM$20="A",
IFERROR(INDEX($CE$33:$CE$35, $BQ963), "-"),
IFERROR(INDEX(($CE$26:$CE$28, $CE$29:$CE$31), $BQ963, , $BR963), "-"))</f>
        <v>-</v>
      </c>
      <c r="AW963" s="242" t="str">
        <f t="shared" si="354"/>
        <v>-</v>
      </c>
      <c r="AX963" s="242" t="str">
        <f t="shared" si="354"/>
        <v>-</v>
      </c>
      <c r="AY963" s="242" t="str">
        <f t="shared" si="354"/>
        <v>-</v>
      </c>
      <c r="AZ963" s="242" t="str">
        <f t="shared" si="354"/>
        <v>-</v>
      </c>
      <c r="BA963" s="242" t="str">
        <f t="shared" si="355"/>
        <v>-</v>
      </c>
      <c r="BB963" s="242" t="str">
        <f t="shared" si="355"/>
        <v>-</v>
      </c>
      <c r="BC963" s="242" t="str">
        <f t="shared" si="355"/>
        <v>-</v>
      </c>
      <c r="BD963" s="242" t="str">
        <f t="shared" si="355"/>
        <v>-</v>
      </c>
      <c r="BE963" s="242" t="str">
        <f t="shared" si="356"/>
        <v>-</v>
      </c>
      <c r="BF963" s="242" t="str">
        <f t="shared" si="356"/>
        <v>-</v>
      </c>
      <c r="BG963" s="242" t="str">
        <f t="shared" si="356"/>
        <v>-</v>
      </c>
      <c r="BH963" s="242" t="str">
        <f t="shared" si="356"/>
        <v>-</v>
      </c>
      <c r="BI963" s="242" t="str">
        <f t="shared" si="357"/>
        <v>-</v>
      </c>
      <c r="BJ963" s="242" t="str">
        <f t="shared" si="357"/>
        <v>-</v>
      </c>
      <c r="BK963" s="242" t="str">
        <f t="shared" si="357"/>
        <v>-</v>
      </c>
      <c r="BL963" s="242" t="str">
        <f t="shared" si="357"/>
        <v>-</v>
      </c>
      <c r="BM963" s="245" t="str" cm="1">
        <f t="array" ref="BM963">IFERROR(INDEX($CD$38:$CD$41, $BT963), "-")</f>
        <v>-</v>
      </c>
      <c r="BN963" s="242" t="str" cm="1">
        <f t="array" ref="BN963">IFERROR(INDEX($CD$38:$CD$41, $BS963), "-")</f>
        <v>-</v>
      </c>
      <c r="BO963" s="242">
        <f t="shared" si="350"/>
        <v>0</v>
      </c>
      <c r="BP963" s="242">
        <f t="shared" si="351"/>
        <v>0</v>
      </c>
      <c r="BQ963" s="247" t="str">
        <f t="shared" si="334"/>
        <v>-</v>
      </c>
      <c r="BR963" s="247" t="str">
        <f t="shared" si="335"/>
        <v>-</v>
      </c>
      <c r="BS963" s="247" t="str">
        <f t="shared" si="336"/>
        <v>-</v>
      </c>
      <c r="BT963" s="247" t="str">
        <f t="shared" si="337"/>
        <v>-</v>
      </c>
      <c r="BU963" s="247">
        <f t="shared" si="352"/>
        <v>0</v>
      </c>
      <c r="BV963" s="247" t="str">
        <f t="shared" si="353"/>
        <v>-</v>
      </c>
      <c r="BW963" s="232"/>
      <c r="CF963" s="232"/>
    </row>
    <row r="964" spans="1:84" ht="12.75" customHeight="1" x14ac:dyDescent="0.2">
      <c r="A964" s="240"/>
      <c r="B964" s="228">
        <v>941</v>
      </c>
      <c r="C964" s="137"/>
      <c r="D964" s="65"/>
      <c r="E964" s="241" t="str">
        <f>IF(ISBLANK(D964), "", VLOOKUP(D964, Z!$A$2:$C$4127, 3, FALSE))</f>
        <v/>
      </c>
      <c r="F964" s="138"/>
      <c r="G964" s="120"/>
      <c r="H964" s="120"/>
      <c r="I964" s="120"/>
      <c r="J964" s="120"/>
      <c r="K964" s="139"/>
      <c r="L964" s="168"/>
      <c r="M964" s="139"/>
      <c r="N964" s="139"/>
      <c r="O964" s="242">
        <f t="shared" si="333"/>
        <v>0</v>
      </c>
      <c r="P964" s="139"/>
      <c r="Q964" s="242">
        <f t="shared" si="338"/>
        <v>0</v>
      </c>
      <c r="R964" s="242" t="str">
        <f t="shared" si="339"/>
        <v>-</v>
      </c>
      <c r="S964" s="140"/>
      <c r="T964" s="141"/>
      <c r="U964" s="120"/>
      <c r="V964" s="139"/>
      <c r="W964" s="166"/>
      <c r="X964" s="243">
        <f t="shared" si="340"/>
        <v>0</v>
      </c>
      <c r="Y964" s="140"/>
      <c r="Z964" s="141"/>
      <c r="AA964" s="139"/>
      <c r="AB964" s="120"/>
      <c r="AC964" s="139"/>
      <c r="AD964" s="166"/>
      <c r="AE964" s="243">
        <f t="shared" si="341"/>
        <v>0</v>
      </c>
      <c r="AF964" s="142"/>
      <c r="AG964" s="137"/>
      <c r="AH964" s="65"/>
      <c r="AI964" s="241" t="str">
        <f>IF(ISBLANK(AH964), "", VLOOKUP(AH964, Z!$A$2:$C$4127, 3, FALSE))</f>
        <v/>
      </c>
      <c r="AJ964" s="143"/>
      <c r="AK964" s="244">
        <f t="shared" si="342"/>
        <v>0</v>
      </c>
      <c r="AL964" s="232"/>
      <c r="AM964" s="242">
        <f t="shared" si="343"/>
        <v>0</v>
      </c>
      <c r="AN964" s="228">
        <f>15</f>
        <v>15</v>
      </c>
      <c r="AO964" s="228">
        <v>0.75</v>
      </c>
      <c r="AP964" s="242" t="str">
        <f t="shared" si="344"/>
        <v>-</v>
      </c>
      <c r="AQ964" s="242" t="str">
        <f t="shared" si="345"/>
        <v>-</v>
      </c>
      <c r="AR964" s="245" t="str" cm="1">
        <f t="array" ref="AR964">IF($AM$20="A",
IFERROR(INDEX($BZ$33:$CC$35, $BQ964,), "-"),
IFERROR(INDEX(($BZ$26:$CC$28,$BZ$29:$CC$31), $BQ964, , $BR964), "-"))</f>
        <v>-</v>
      </c>
      <c r="AS964" s="245"/>
      <c r="AT964" s="245"/>
      <c r="AU964" s="245"/>
      <c r="AV964" s="246" t="str" cm="1">
        <f t="array" ref="AV964">IF($AM$20="A",
IFERROR(INDEX($CE$33:$CE$35, $BQ964), "-"),
IFERROR(INDEX(($CE$26:$CE$28, $CE$29:$CE$31), $BQ964, , $BR964), "-"))</f>
        <v>-</v>
      </c>
      <c r="AW964" s="242" t="str">
        <f t="shared" si="354"/>
        <v>-</v>
      </c>
      <c r="AX964" s="242" t="str">
        <f t="shared" si="354"/>
        <v>-</v>
      </c>
      <c r="AY964" s="242" t="str">
        <f t="shared" si="354"/>
        <v>-</v>
      </c>
      <c r="AZ964" s="242" t="str">
        <f t="shared" si="354"/>
        <v>-</v>
      </c>
      <c r="BA964" s="242" t="str">
        <f t="shared" si="355"/>
        <v>-</v>
      </c>
      <c r="BB964" s="242" t="str">
        <f t="shared" si="355"/>
        <v>-</v>
      </c>
      <c r="BC964" s="242" t="str">
        <f t="shared" si="355"/>
        <v>-</v>
      </c>
      <c r="BD964" s="242" t="str">
        <f t="shared" si="355"/>
        <v>-</v>
      </c>
      <c r="BE964" s="242" t="str">
        <f t="shared" si="356"/>
        <v>-</v>
      </c>
      <c r="BF964" s="242" t="str">
        <f t="shared" si="356"/>
        <v>-</v>
      </c>
      <c r="BG964" s="242" t="str">
        <f t="shared" si="356"/>
        <v>-</v>
      </c>
      <c r="BH964" s="242" t="str">
        <f t="shared" si="356"/>
        <v>-</v>
      </c>
      <c r="BI964" s="242" t="str">
        <f t="shared" si="357"/>
        <v>-</v>
      </c>
      <c r="BJ964" s="242" t="str">
        <f t="shared" si="357"/>
        <v>-</v>
      </c>
      <c r="BK964" s="242" t="str">
        <f t="shared" si="357"/>
        <v>-</v>
      </c>
      <c r="BL964" s="242" t="str">
        <f t="shared" si="357"/>
        <v>-</v>
      </c>
      <c r="BM964" s="245" t="str" cm="1">
        <f t="array" ref="BM964">IFERROR(INDEX($CD$38:$CD$41, $BT964), "-")</f>
        <v>-</v>
      </c>
      <c r="BN964" s="242" t="str" cm="1">
        <f t="array" ref="BN964">IFERROR(INDEX($CD$38:$CD$41, $BS964), "-")</f>
        <v>-</v>
      </c>
      <c r="BO964" s="242">
        <f t="shared" si="350"/>
        <v>0</v>
      </c>
      <c r="BP964" s="242">
        <f t="shared" si="351"/>
        <v>0</v>
      </c>
      <c r="BQ964" s="247" t="str">
        <f t="shared" si="334"/>
        <v>-</v>
      </c>
      <c r="BR964" s="247" t="str">
        <f t="shared" si="335"/>
        <v>-</v>
      </c>
      <c r="BS964" s="247" t="str">
        <f t="shared" si="336"/>
        <v>-</v>
      </c>
      <c r="BT964" s="247" t="str">
        <f t="shared" si="337"/>
        <v>-</v>
      </c>
      <c r="BU964" s="247">
        <f t="shared" si="352"/>
        <v>0</v>
      </c>
      <c r="BV964" s="247" t="str">
        <f t="shared" si="353"/>
        <v>-</v>
      </c>
      <c r="BW964" s="232"/>
      <c r="CF964" s="232"/>
    </row>
    <row r="965" spans="1:84" ht="12.75" customHeight="1" x14ac:dyDescent="0.2">
      <c r="A965" s="240"/>
      <c r="B965" s="228">
        <v>942</v>
      </c>
      <c r="C965" s="137"/>
      <c r="D965" s="65"/>
      <c r="E965" s="241" t="str">
        <f>IF(ISBLANK(D965), "", VLOOKUP(D965, Z!$A$2:$C$4127, 3, FALSE))</f>
        <v/>
      </c>
      <c r="F965" s="138"/>
      <c r="G965" s="120"/>
      <c r="H965" s="120"/>
      <c r="I965" s="120"/>
      <c r="J965" s="120"/>
      <c r="K965" s="139"/>
      <c r="L965" s="168"/>
      <c r="M965" s="139"/>
      <c r="N965" s="139"/>
      <c r="O965" s="242">
        <f t="shared" si="333"/>
        <v>0</v>
      </c>
      <c r="P965" s="139"/>
      <c r="Q965" s="242">
        <f t="shared" si="338"/>
        <v>0</v>
      </c>
      <c r="R965" s="242" t="str">
        <f t="shared" si="339"/>
        <v>-</v>
      </c>
      <c r="S965" s="140"/>
      <c r="T965" s="141"/>
      <c r="U965" s="120"/>
      <c r="V965" s="139"/>
      <c r="W965" s="166"/>
      <c r="X965" s="243">
        <f t="shared" si="340"/>
        <v>0</v>
      </c>
      <c r="Y965" s="140"/>
      <c r="Z965" s="141"/>
      <c r="AA965" s="139"/>
      <c r="AB965" s="120"/>
      <c r="AC965" s="139"/>
      <c r="AD965" s="166"/>
      <c r="AE965" s="243">
        <f t="shared" si="341"/>
        <v>0</v>
      </c>
      <c r="AF965" s="142"/>
      <c r="AG965" s="137"/>
      <c r="AH965" s="65"/>
      <c r="AI965" s="241" t="str">
        <f>IF(ISBLANK(AH965), "", VLOOKUP(AH965, Z!$A$2:$C$4127, 3, FALSE))</f>
        <v/>
      </c>
      <c r="AJ965" s="143"/>
      <c r="AK965" s="244">
        <f t="shared" si="342"/>
        <v>0</v>
      </c>
      <c r="AL965" s="232"/>
      <c r="AM965" s="242">
        <f t="shared" si="343"/>
        <v>0</v>
      </c>
      <c r="AN965" s="228">
        <f>15</f>
        <v>15</v>
      </c>
      <c r="AO965" s="228">
        <v>0.75</v>
      </c>
      <c r="AP965" s="242" t="str">
        <f t="shared" si="344"/>
        <v>-</v>
      </c>
      <c r="AQ965" s="242" t="str">
        <f t="shared" si="345"/>
        <v>-</v>
      </c>
      <c r="AR965" s="245" t="str" cm="1">
        <f t="array" ref="AR965">IF($AM$20="A",
IFERROR(INDEX($BZ$33:$CC$35, $BQ965,), "-"),
IFERROR(INDEX(($BZ$26:$CC$28,$BZ$29:$CC$31), $BQ965, , $BR965), "-"))</f>
        <v>-</v>
      </c>
      <c r="AS965" s="245"/>
      <c r="AT965" s="245"/>
      <c r="AU965" s="245"/>
      <c r="AV965" s="246" t="str" cm="1">
        <f t="array" ref="AV965">IF($AM$20="A",
IFERROR(INDEX($CE$33:$CE$35, $BQ965), "-"),
IFERROR(INDEX(($CE$26:$CE$28, $CE$29:$CE$31), $BQ965, , $BR965), "-"))</f>
        <v>-</v>
      </c>
      <c r="AW965" s="242" t="str">
        <f t="shared" si="354"/>
        <v>-</v>
      </c>
      <c r="AX965" s="242" t="str">
        <f t="shared" si="354"/>
        <v>-</v>
      </c>
      <c r="AY965" s="242" t="str">
        <f t="shared" si="354"/>
        <v>-</v>
      </c>
      <c r="AZ965" s="242" t="str">
        <f t="shared" si="354"/>
        <v>-</v>
      </c>
      <c r="BA965" s="242" t="str">
        <f t="shared" si="355"/>
        <v>-</v>
      </c>
      <c r="BB965" s="242" t="str">
        <f t="shared" si="355"/>
        <v>-</v>
      </c>
      <c r="BC965" s="242" t="str">
        <f t="shared" si="355"/>
        <v>-</v>
      </c>
      <c r="BD965" s="242" t="str">
        <f t="shared" si="355"/>
        <v>-</v>
      </c>
      <c r="BE965" s="242" t="str">
        <f t="shared" si="356"/>
        <v>-</v>
      </c>
      <c r="BF965" s="242" t="str">
        <f t="shared" si="356"/>
        <v>-</v>
      </c>
      <c r="BG965" s="242" t="str">
        <f t="shared" si="356"/>
        <v>-</v>
      </c>
      <c r="BH965" s="242" t="str">
        <f t="shared" si="356"/>
        <v>-</v>
      </c>
      <c r="BI965" s="242" t="str">
        <f t="shared" si="357"/>
        <v>-</v>
      </c>
      <c r="BJ965" s="242" t="str">
        <f t="shared" si="357"/>
        <v>-</v>
      </c>
      <c r="BK965" s="242" t="str">
        <f t="shared" si="357"/>
        <v>-</v>
      </c>
      <c r="BL965" s="242" t="str">
        <f t="shared" si="357"/>
        <v>-</v>
      </c>
      <c r="BM965" s="245" t="str" cm="1">
        <f t="array" ref="BM965">IFERROR(INDEX($CD$38:$CD$41, $BT965), "-")</f>
        <v>-</v>
      </c>
      <c r="BN965" s="242" t="str" cm="1">
        <f t="array" ref="BN965">IFERROR(INDEX($CD$38:$CD$41, $BS965), "-")</f>
        <v>-</v>
      </c>
      <c r="BO965" s="242">
        <f t="shared" si="350"/>
        <v>0</v>
      </c>
      <c r="BP965" s="242">
        <f t="shared" si="351"/>
        <v>0</v>
      </c>
      <c r="BQ965" s="247" t="str">
        <f t="shared" si="334"/>
        <v>-</v>
      </c>
      <c r="BR965" s="247" t="str">
        <f t="shared" si="335"/>
        <v>-</v>
      </c>
      <c r="BS965" s="247" t="str">
        <f t="shared" si="336"/>
        <v>-</v>
      </c>
      <c r="BT965" s="247" t="str">
        <f t="shared" si="337"/>
        <v>-</v>
      </c>
      <c r="BU965" s="247">
        <f t="shared" si="352"/>
        <v>0</v>
      </c>
      <c r="BV965" s="247" t="str">
        <f t="shared" si="353"/>
        <v>-</v>
      </c>
      <c r="BW965" s="232"/>
      <c r="CF965" s="232"/>
    </row>
    <row r="966" spans="1:84" ht="12.75" customHeight="1" x14ac:dyDescent="0.2">
      <c r="A966" s="240"/>
      <c r="B966" s="228">
        <v>943</v>
      </c>
      <c r="C966" s="137"/>
      <c r="D966" s="65"/>
      <c r="E966" s="241" t="str">
        <f>IF(ISBLANK(D966), "", VLOOKUP(D966, Z!$A$2:$C$4127, 3, FALSE))</f>
        <v/>
      </c>
      <c r="F966" s="138"/>
      <c r="G966" s="120"/>
      <c r="H966" s="120"/>
      <c r="I966" s="120"/>
      <c r="J966" s="120"/>
      <c r="K966" s="139"/>
      <c r="L966" s="168"/>
      <c r="M966" s="139"/>
      <c r="N966" s="139"/>
      <c r="O966" s="242">
        <f t="shared" si="333"/>
        <v>0</v>
      </c>
      <c r="P966" s="139"/>
      <c r="Q966" s="242">
        <f t="shared" si="338"/>
        <v>0</v>
      </c>
      <c r="R966" s="242" t="str">
        <f t="shared" si="339"/>
        <v>-</v>
      </c>
      <c r="S966" s="140"/>
      <c r="T966" s="141"/>
      <c r="U966" s="120"/>
      <c r="V966" s="139"/>
      <c r="W966" s="166"/>
      <c r="X966" s="243">
        <f t="shared" si="340"/>
        <v>0</v>
      </c>
      <c r="Y966" s="140"/>
      <c r="Z966" s="141"/>
      <c r="AA966" s="139"/>
      <c r="AB966" s="120"/>
      <c r="AC966" s="139"/>
      <c r="AD966" s="166"/>
      <c r="AE966" s="243">
        <f t="shared" si="341"/>
        <v>0</v>
      </c>
      <c r="AF966" s="142"/>
      <c r="AG966" s="137"/>
      <c r="AH966" s="65"/>
      <c r="AI966" s="241" t="str">
        <f>IF(ISBLANK(AH966), "", VLOOKUP(AH966, Z!$A$2:$C$4127, 3, FALSE))</f>
        <v/>
      </c>
      <c r="AJ966" s="143"/>
      <c r="AK966" s="244">
        <f t="shared" si="342"/>
        <v>0</v>
      </c>
      <c r="AL966" s="232"/>
      <c r="AM966" s="242">
        <f t="shared" si="343"/>
        <v>0</v>
      </c>
      <c r="AN966" s="228">
        <f>15</f>
        <v>15</v>
      </c>
      <c r="AO966" s="228">
        <v>0.75</v>
      </c>
      <c r="AP966" s="242" t="str">
        <f t="shared" si="344"/>
        <v>-</v>
      </c>
      <c r="AQ966" s="242" t="str">
        <f t="shared" si="345"/>
        <v>-</v>
      </c>
      <c r="AR966" s="245" t="str" cm="1">
        <f t="array" ref="AR966">IF($AM$20="A",
IFERROR(INDEX($BZ$33:$CC$35, $BQ966,), "-"),
IFERROR(INDEX(($BZ$26:$CC$28,$BZ$29:$CC$31), $BQ966, , $BR966), "-"))</f>
        <v>-</v>
      </c>
      <c r="AS966" s="245"/>
      <c r="AT966" s="245"/>
      <c r="AU966" s="245"/>
      <c r="AV966" s="246" t="str" cm="1">
        <f t="array" ref="AV966">IF($AM$20="A",
IFERROR(INDEX($CE$33:$CE$35, $BQ966), "-"),
IFERROR(INDEX(($CE$26:$CE$28, $CE$29:$CE$31), $BQ966, , $BR966), "-"))</f>
        <v>-</v>
      </c>
      <c r="AW966" s="242" t="str">
        <f t="shared" si="354"/>
        <v>-</v>
      </c>
      <c r="AX966" s="242" t="str">
        <f t="shared" si="354"/>
        <v>-</v>
      </c>
      <c r="AY966" s="242" t="str">
        <f t="shared" si="354"/>
        <v>-</v>
      </c>
      <c r="AZ966" s="242" t="str">
        <f t="shared" si="354"/>
        <v>-</v>
      </c>
      <c r="BA966" s="242" t="str">
        <f t="shared" si="355"/>
        <v>-</v>
      </c>
      <c r="BB966" s="242" t="str">
        <f t="shared" si="355"/>
        <v>-</v>
      </c>
      <c r="BC966" s="242" t="str">
        <f t="shared" si="355"/>
        <v>-</v>
      </c>
      <c r="BD966" s="242" t="str">
        <f t="shared" si="355"/>
        <v>-</v>
      </c>
      <c r="BE966" s="242" t="str">
        <f t="shared" si="356"/>
        <v>-</v>
      </c>
      <c r="BF966" s="242" t="str">
        <f t="shared" si="356"/>
        <v>-</v>
      </c>
      <c r="BG966" s="242" t="str">
        <f t="shared" si="356"/>
        <v>-</v>
      </c>
      <c r="BH966" s="242" t="str">
        <f t="shared" si="356"/>
        <v>-</v>
      </c>
      <c r="BI966" s="242" t="str">
        <f t="shared" si="357"/>
        <v>-</v>
      </c>
      <c r="BJ966" s="242" t="str">
        <f t="shared" si="357"/>
        <v>-</v>
      </c>
      <c r="BK966" s="242" t="str">
        <f t="shared" si="357"/>
        <v>-</v>
      </c>
      <c r="BL966" s="242" t="str">
        <f t="shared" si="357"/>
        <v>-</v>
      </c>
      <c r="BM966" s="245" t="str" cm="1">
        <f t="array" ref="BM966">IFERROR(INDEX($CD$38:$CD$41, $BT966), "-")</f>
        <v>-</v>
      </c>
      <c r="BN966" s="242" t="str" cm="1">
        <f t="array" ref="BN966">IFERROR(INDEX($CD$38:$CD$41, $BS966), "-")</f>
        <v>-</v>
      </c>
      <c r="BO966" s="242">
        <f t="shared" si="350"/>
        <v>0</v>
      </c>
      <c r="BP966" s="242">
        <f t="shared" si="351"/>
        <v>0</v>
      </c>
      <c r="BQ966" s="247" t="str">
        <f t="shared" si="334"/>
        <v>-</v>
      </c>
      <c r="BR966" s="247" t="str">
        <f t="shared" si="335"/>
        <v>-</v>
      </c>
      <c r="BS966" s="247" t="str">
        <f t="shared" si="336"/>
        <v>-</v>
      </c>
      <c r="BT966" s="247" t="str">
        <f t="shared" si="337"/>
        <v>-</v>
      </c>
      <c r="BU966" s="247">
        <f t="shared" si="352"/>
        <v>0</v>
      </c>
      <c r="BV966" s="247" t="str">
        <f t="shared" si="353"/>
        <v>-</v>
      </c>
      <c r="BW966" s="232"/>
      <c r="CF966" s="232"/>
    </row>
    <row r="967" spans="1:84" ht="12.75" customHeight="1" x14ac:dyDescent="0.2">
      <c r="A967" s="240"/>
      <c r="B967" s="228">
        <v>944</v>
      </c>
      <c r="C967" s="137"/>
      <c r="D967" s="65"/>
      <c r="E967" s="241" t="str">
        <f>IF(ISBLANK(D967), "", VLOOKUP(D967, Z!$A$2:$C$4127, 3, FALSE))</f>
        <v/>
      </c>
      <c r="F967" s="138"/>
      <c r="G967" s="120"/>
      <c r="H967" s="120"/>
      <c r="I967" s="120"/>
      <c r="J967" s="120"/>
      <c r="K967" s="139"/>
      <c r="L967" s="168"/>
      <c r="M967" s="139"/>
      <c r="N967" s="139"/>
      <c r="O967" s="242">
        <f t="shared" si="333"/>
        <v>0</v>
      </c>
      <c r="P967" s="139"/>
      <c r="Q967" s="242">
        <f t="shared" si="338"/>
        <v>0</v>
      </c>
      <c r="R967" s="242" t="str">
        <f t="shared" si="339"/>
        <v>-</v>
      </c>
      <c r="S967" s="140"/>
      <c r="T967" s="141"/>
      <c r="U967" s="120"/>
      <c r="V967" s="139"/>
      <c r="W967" s="166"/>
      <c r="X967" s="243">
        <f t="shared" si="340"/>
        <v>0</v>
      </c>
      <c r="Y967" s="140"/>
      <c r="Z967" s="141"/>
      <c r="AA967" s="139"/>
      <c r="AB967" s="120"/>
      <c r="AC967" s="139"/>
      <c r="AD967" s="166"/>
      <c r="AE967" s="243">
        <f t="shared" si="341"/>
        <v>0</v>
      </c>
      <c r="AF967" s="142"/>
      <c r="AG967" s="137"/>
      <c r="AH967" s="65"/>
      <c r="AI967" s="241" t="str">
        <f>IF(ISBLANK(AH967), "", VLOOKUP(AH967, Z!$A$2:$C$4127, 3, FALSE))</f>
        <v/>
      </c>
      <c r="AJ967" s="143"/>
      <c r="AK967" s="244">
        <f t="shared" si="342"/>
        <v>0</v>
      </c>
      <c r="AL967" s="232"/>
      <c r="AM967" s="242">
        <f t="shared" si="343"/>
        <v>0</v>
      </c>
      <c r="AN967" s="228">
        <f>15</f>
        <v>15</v>
      </c>
      <c r="AO967" s="228">
        <v>0.75</v>
      </c>
      <c r="AP967" s="242" t="str">
        <f t="shared" si="344"/>
        <v>-</v>
      </c>
      <c r="AQ967" s="242" t="str">
        <f t="shared" si="345"/>
        <v>-</v>
      </c>
      <c r="AR967" s="245" t="str" cm="1">
        <f t="array" ref="AR967">IF($AM$20="A",
IFERROR(INDEX($BZ$33:$CC$35, $BQ967,), "-"),
IFERROR(INDEX(($BZ$26:$CC$28,$BZ$29:$CC$31), $BQ967, , $BR967), "-"))</f>
        <v>-</v>
      </c>
      <c r="AS967" s="245"/>
      <c r="AT967" s="245"/>
      <c r="AU967" s="245"/>
      <c r="AV967" s="246" t="str" cm="1">
        <f t="array" ref="AV967">IF($AM$20="A",
IFERROR(INDEX($CE$33:$CE$35, $BQ967), "-"),
IFERROR(INDEX(($CE$26:$CE$28, $CE$29:$CE$31), $BQ967, , $BR967), "-"))</f>
        <v>-</v>
      </c>
      <c r="AW967" s="242" t="str">
        <f t="shared" si="354"/>
        <v>-</v>
      </c>
      <c r="AX967" s="242" t="str">
        <f t="shared" si="354"/>
        <v>-</v>
      </c>
      <c r="AY967" s="242" t="str">
        <f t="shared" si="354"/>
        <v>-</v>
      </c>
      <c r="AZ967" s="242" t="str">
        <f t="shared" si="354"/>
        <v>-</v>
      </c>
      <c r="BA967" s="242" t="str">
        <f t="shared" si="355"/>
        <v>-</v>
      </c>
      <c r="BB967" s="242" t="str">
        <f t="shared" si="355"/>
        <v>-</v>
      </c>
      <c r="BC967" s="242" t="str">
        <f t="shared" si="355"/>
        <v>-</v>
      </c>
      <c r="BD967" s="242" t="str">
        <f t="shared" si="355"/>
        <v>-</v>
      </c>
      <c r="BE967" s="242" t="str">
        <f t="shared" si="356"/>
        <v>-</v>
      </c>
      <c r="BF967" s="242" t="str">
        <f t="shared" si="356"/>
        <v>-</v>
      </c>
      <c r="BG967" s="242" t="str">
        <f t="shared" si="356"/>
        <v>-</v>
      </c>
      <c r="BH967" s="242" t="str">
        <f t="shared" si="356"/>
        <v>-</v>
      </c>
      <c r="BI967" s="242" t="str">
        <f t="shared" si="357"/>
        <v>-</v>
      </c>
      <c r="BJ967" s="242" t="str">
        <f t="shared" si="357"/>
        <v>-</v>
      </c>
      <c r="BK967" s="242" t="str">
        <f t="shared" si="357"/>
        <v>-</v>
      </c>
      <c r="BL967" s="242" t="str">
        <f t="shared" si="357"/>
        <v>-</v>
      </c>
      <c r="BM967" s="245" t="str" cm="1">
        <f t="array" ref="BM967">IFERROR(INDEX($CD$38:$CD$41, $BT967), "-")</f>
        <v>-</v>
      </c>
      <c r="BN967" s="242" t="str" cm="1">
        <f t="array" ref="BN967">IFERROR(INDEX($CD$38:$CD$41, $BS967), "-")</f>
        <v>-</v>
      </c>
      <c r="BO967" s="242">
        <f t="shared" si="350"/>
        <v>0</v>
      </c>
      <c r="BP967" s="242">
        <f t="shared" si="351"/>
        <v>0</v>
      </c>
      <c r="BQ967" s="247" t="str">
        <f t="shared" si="334"/>
        <v>-</v>
      </c>
      <c r="BR967" s="247" t="str">
        <f t="shared" si="335"/>
        <v>-</v>
      </c>
      <c r="BS967" s="247" t="str">
        <f t="shared" si="336"/>
        <v>-</v>
      </c>
      <c r="BT967" s="247" t="str">
        <f t="shared" si="337"/>
        <v>-</v>
      </c>
      <c r="BU967" s="247">
        <f t="shared" si="352"/>
        <v>0</v>
      </c>
      <c r="BV967" s="247" t="str">
        <f t="shared" si="353"/>
        <v>-</v>
      </c>
      <c r="BW967" s="232"/>
      <c r="CF967" s="232"/>
    </row>
    <row r="968" spans="1:84" ht="12.75" customHeight="1" x14ac:dyDescent="0.2">
      <c r="A968" s="240"/>
      <c r="B968" s="228">
        <v>945</v>
      </c>
      <c r="C968" s="137"/>
      <c r="D968" s="65"/>
      <c r="E968" s="241" t="str">
        <f>IF(ISBLANK(D968), "", VLOOKUP(D968, Z!$A$2:$C$4127, 3, FALSE))</f>
        <v/>
      </c>
      <c r="F968" s="138"/>
      <c r="G968" s="120"/>
      <c r="H968" s="120"/>
      <c r="I968" s="120"/>
      <c r="J968" s="120"/>
      <c r="K968" s="139"/>
      <c r="L968" s="168"/>
      <c r="M968" s="139"/>
      <c r="N968" s="139"/>
      <c r="O968" s="242">
        <f t="shared" si="333"/>
        <v>0</v>
      </c>
      <c r="P968" s="139"/>
      <c r="Q968" s="242">
        <f t="shared" si="338"/>
        <v>0</v>
      </c>
      <c r="R968" s="242" t="str">
        <f t="shared" si="339"/>
        <v>-</v>
      </c>
      <c r="S968" s="140"/>
      <c r="T968" s="141"/>
      <c r="U968" s="120"/>
      <c r="V968" s="139"/>
      <c r="W968" s="166"/>
      <c r="X968" s="243">
        <f t="shared" si="340"/>
        <v>0</v>
      </c>
      <c r="Y968" s="140"/>
      <c r="Z968" s="141"/>
      <c r="AA968" s="139"/>
      <c r="AB968" s="120"/>
      <c r="AC968" s="139"/>
      <c r="AD968" s="166"/>
      <c r="AE968" s="243">
        <f t="shared" si="341"/>
        <v>0</v>
      </c>
      <c r="AF968" s="142"/>
      <c r="AG968" s="137"/>
      <c r="AH968" s="65"/>
      <c r="AI968" s="241" t="str">
        <f>IF(ISBLANK(AH968), "", VLOOKUP(AH968, Z!$A$2:$C$4127, 3, FALSE))</f>
        <v/>
      </c>
      <c r="AJ968" s="143"/>
      <c r="AK968" s="244">
        <f t="shared" si="342"/>
        <v>0</v>
      </c>
      <c r="AL968" s="232"/>
      <c r="AM968" s="242">
        <f t="shared" si="343"/>
        <v>0</v>
      </c>
      <c r="AN968" s="228">
        <f>15</f>
        <v>15</v>
      </c>
      <c r="AO968" s="228">
        <v>0.75</v>
      </c>
      <c r="AP968" s="242" t="str">
        <f t="shared" si="344"/>
        <v>-</v>
      </c>
      <c r="AQ968" s="242" t="str">
        <f t="shared" si="345"/>
        <v>-</v>
      </c>
      <c r="AR968" s="245" t="str" cm="1">
        <f t="array" ref="AR968">IF($AM$20="A",
IFERROR(INDEX($BZ$33:$CC$35, $BQ968,), "-"),
IFERROR(INDEX(($BZ$26:$CC$28,$BZ$29:$CC$31), $BQ968, , $BR968), "-"))</f>
        <v>-</v>
      </c>
      <c r="AS968" s="245"/>
      <c r="AT968" s="245"/>
      <c r="AU968" s="245"/>
      <c r="AV968" s="246" t="str" cm="1">
        <f t="array" ref="AV968">IF($AM$20="A",
IFERROR(INDEX($CE$33:$CE$35, $BQ968), "-"),
IFERROR(INDEX(($CE$26:$CE$28, $CE$29:$CE$31), $BQ968, , $BR968), "-"))</f>
        <v>-</v>
      </c>
      <c r="AW968" s="242" t="str">
        <f t="shared" si="354"/>
        <v>-</v>
      </c>
      <c r="AX968" s="242" t="str">
        <f t="shared" si="354"/>
        <v>-</v>
      </c>
      <c r="AY968" s="242" t="str">
        <f t="shared" si="354"/>
        <v>-</v>
      </c>
      <c r="AZ968" s="242" t="str">
        <f t="shared" si="354"/>
        <v>-</v>
      </c>
      <c r="BA968" s="242" t="str">
        <f t="shared" si="355"/>
        <v>-</v>
      </c>
      <c r="BB968" s="242" t="str">
        <f t="shared" si="355"/>
        <v>-</v>
      </c>
      <c r="BC968" s="242" t="str">
        <f t="shared" si="355"/>
        <v>-</v>
      </c>
      <c r="BD968" s="242" t="str">
        <f t="shared" si="355"/>
        <v>-</v>
      </c>
      <c r="BE968" s="242" t="str">
        <f t="shared" si="356"/>
        <v>-</v>
      </c>
      <c r="BF968" s="242" t="str">
        <f t="shared" si="356"/>
        <v>-</v>
      </c>
      <c r="BG968" s="242" t="str">
        <f t="shared" si="356"/>
        <v>-</v>
      </c>
      <c r="BH968" s="242" t="str">
        <f t="shared" si="356"/>
        <v>-</v>
      </c>
      <c r="BI968" s="242" t="str">
        <f t="shared" si="357"/>
        <v>-</v>
      </c>
      <c r="BJ968" s="242" t="str">
        <f t="shared" si="357"/>
        <v>-</v>
      </c>
      <c r="BK968" s="242" t="str">
        <f t="shared" si="357"/>
        <v>-</v>
      </c>
      <c r="BL968" s="242" t="str">
        <f t="shared" si="357"/>
        <v>-</v>
      </c>
      <c r="BM968" s="245" t="str" cm="1">
        <f t="array" ref="BM968">IFERROR(INDEX($CD$38:$CD$41, $BT968), "-")</f>
        <v>-</v>
      </c>
      <c r="BN968" s="242" t="str" cm="1">
        <f t="array" ref="BN968">IFERROR(INDEX($CD$38:$CD$41, $BS968), "-")</f>
        <v>-</v>
      </c>
      <c r="BO968" s="242">
        <f t="shared" si="350"/>
        <v>0</v>
      </c>
      <c r="BP968" s="242">
        <f t="shared" si="351"/>
        <v>0</v>
      </c>
      <c r="BQ968" s="247" t="str">
        <f t="shared" si="334"/>
        <v>-</v>
      </c>
      <c r="BR968" s="247" t="str">
        <f t="shared" si="335"/>
        <v>-</v>
      </c>
      <c r="BS968" s="247" t="str">
        <f t="shared" si="336"/>
        <v>-</v>
      </c>
      <c r="BT968" s="247" t="str">
        <f t="shared" si="337"/>
        <v>-</v>
      </c>
      <c r="BU968" s="247">
        <f t="shared" si="352"/>
        <v>0</v>
      </c>
      <c r="BV968" s="247" t="str">
        <f t="shared" si="353"/>
        <v>-</v>
      </c>
      <c r="BW968" s="232"/>
      <c r="CF968" s="232"/>
    </row>
    <row r="969" spans="1:84" ht="12.75" customHeight="1" x14ac:dyDescent="0.2">
      <c r="A969" s="240"/>
      <c r="B969" s="228">
        <v>946</v>
      </c>
      <c r="C969" s="137"/>
      <c r="D969" s="65"/>
      <c r="E969" s="241" t="str">
        <f>IF(ISBLANK(D969), "", VLOOKUP(D969, Z!$A$2:$C$4127, 3, FALSE))</f>
        <v/>
      </c>
      <c r="F969" s="138"/>
      <c r="G969" s="120"/>
      <c r="H969" s="120"/>
      <c r="I969" s="120"/>
      <c r="J969" s="120"/>
      <c r="K969" s="139"/>
      <c r="L969" s="168"/>
      <c r="M969" s="139"/>
      <c r="N969" s="139"/>
      <c r="O969" s="242">
        <f t="shared" si="333"/>
        <v>0</v>
      </c>
      <c r="P969" s="139"/>
      <c r="Q969" s="242">
        <f t="shared" si="338"/>
        <v>0</v>
      </c>
      <c r="R969" s="242" t="str">
        <f t="shared" si="339"/>
        <v>-</v>
      </c>
      <c r="S969" s="140"/>
      <c r="T969" s="141"/>
      <c r="U969" s="120"/>
      <c r="V969" s="139"/>
      <c r="W969" s="166"/>
      <c r="X969" s="243">
        <f t="shared" si="340"/>
        <v>0</v>
      </c>
      <c r="Y969" s="140"/>
      <c r="Z969" s="141"/>
      <c r="AA969" s="139"/>
      <c r="AB969" s="120"/>
      <c r="AC969" s="139"/>
      <c r="AD969" s="166"/>
      <c r="AE969" s="243">
        <f t="shared" si="341"/>
        <v>0</v>
      </c>
      <c r="AF969" s="142"/>
      <c r="AG969" s="137"/>
      <c r="AH969" s="65"/>
      <c r="AI969" s="241" t="str">
        <f>IF(ISBLANK(AH969), "", VLOOKUP(AH969, Z!$A$2:$C$4127, 3, FALSE))</f>
        <v/>
      </c>
      <c r="AJ969" s="143"/>
      <c r="AK969" s="244">
        <f t="shared" si="342"/>
        <v>0</v>
      </c>
      <c r="AL969" s="232"/>
      <c r="AM969" s="242">
        <f t="shared" si="343"/>
        <v>0</v>
      </c>
      <c r="AN969" s="228">
        <f>15</f>
        <v>15</v>
      </c>
      <c r="AO969" s="228">
        <v>0.75</v>
      </c>
      <c r="AP969" s="242" t="str">
        <f t="shared" si="344"/>
        <v>-</v>
      </c>
      <c r="AQ969" s="242" t="str">
        <f t="shared" si="345"/>
        <v>-</v>
      </c>
      <c r="AR969" s="245" t="str" cm="1">
        <f t="array" ref="AR969">IF($AM$20="A",
IFERROR(INDEX($BZ$33:$CC$35, $BQ969,), "-"),
IFERROR(INDEX(($BZ$26:$CC$28,$BZ$29:$CC$31), $BQ969, , $BR969), "-"))</f>
        <v>-</v>
      </c>
      <c r="AS969" s="245"/>
      <c r="AT969" s="245"/>
      <c r="AU969" s="245"/>
      <c r="AV969" s="246" t="str" cm="1">
        <f t="array" ref="AV969">IF($AM$20="A",
IFERROR(INDEX($CE$33:$CE$35, $BQ969), "-"),
IFERROR(INDEX(($CE$26:$CE$28, $CE$29:$CE$31), $BQ969, , $BR969), "-"))</f>
        <v>-</v>
      </c>
      <c r="AW969" s="242" t="str">
        <f t="shared" si="354"/>
        <v>-</v>
      </c>
      <c r="AX969" s="242" t="str">
        <f t="shared" si="354"/>
        <v>-</v>
      </c>
      <c r="AY969" s="242" t="str">
        <f t="shared" si="354"/>
        <v>-</v>
      </c>
      <c r="AZ969" s="242" t="str">
        <f t="shared" si="354"/>
        <v>-</v>
      </c>
      <c r="BA969" s="242" t="str">
        <f t="shared" si="355"/>
        <v>-</v>
      </c>
      <c r="BB969" s="242" t="str">
        <f t="shared" si="355"/>
        <v>-</v>
      </c>
      <c r="BC969" s="242" t="str">
        <f t="shared" si="355"/>
        <v>-</v>
      </c>
      <c r="BD969" s="242" t="str">
        <f t="shared" si="355"/>
        <v>-</v>
      </c>
      <c r="BE969" s="242" t="str">
        <f t="shared" si="356"/>
        <v>-</v>
      </c>
      <c r="BF969" s="242" t="str">
        <f t="shared" si="356"/>
        <v>-</v>
      </c>
      <c r="BG969" s="242" t="str">
        <f t="shared" si="356"/>
        <v>-</v>
      </c>
      <c r="BH969" s="242" t="str">
        <f t="shared" si="356"/>
        <v>-</v>
      </c>
      <c r="BI969" s="242" t="str">
        <f t="shared" si="357"/>
        <v>-</v>
      </c>
      <c r="BJ969" s="242" t="str">
        <f t="shared" si="357"/>
        <v>-</v>
      </c>
      <c r="BK969" s="242" t="str">
        <f t="shared" si="357"/>
        <v>-</v>
      </c>
      <c r="BL969" s="242" t="str">
        <f t="shared" si="357"/>
        <v>-</v>
      </c>
      <c r="BM969" s="245" t="str" cm="1">
        <f t="array" ref="BM969">IFERROR(INDEX($CD$38:$CD$41, $BT969), "-")</f>
        <v>-</v>
      </c>
      <c r="BN969" s="242" t="str" cm="1">
        <f t="array" ref="BN969">IFERROR(INDEX($CD$38:$CD$41, $BS969), "-")</f>
        <v>-</v>
      </c>
      <c r="BO969" s="242">
        <f t="shared" si="350"/>
        <v>0</v>
      </c>
      <c r="BP969" s="242">
        <f t="shared" si="351"/>
        <v>0</v>
      </c>
      <c r="BQ969" s="247" t="str">
        <f t="shared" si="334"/>
        <v>-</v>
      </c>
      <c r="BR969" s="247" t="str">
        <f t="shared" si="335"/>
        <v>-</v>
      </c>
      <c r="BS969" s="247" t="str">
        <f t="shared" si="336"/>
        <v>-</v>
      </c>
      <c r="BT969" s="247" t="str">
        <f t="shared" si="337"/>
        <v>-</v>
      </c>
      <c r="BU969" s="247">
        <f t="shared" si="352"/>
        <v>0</v>
      </c>
      <c r="BV969" s="247" t="str">
        <f t="shared" si="353"/>
        <v>-</v>
      </c>
      <c r="BW969" s="232"/>
      <c r="CF969" s="232"/>
    </row>
    <row r="970" spans="1:84" ht="12.75" customHeight="1" x14ac:dyDescent="0.2">
      <c r="A970" s="240"/>
      <c r="B970" s="228">
        <v>947</v>
      </c>
      <c r="C970" s="137"/>
      <c r="D970" s="65"/>
      <c r="E970" s="241" t="str">
        <f>IF(ISBLANK(D970), "", VLOOKUP(D970, Z!$A$2:$C$4127, 3, FALSE))</f>
        <v/>
      </c>
      <c r="F970" s="138"/>
      <c r="G970" s="120"/>
      <c r="H970" s="120"/>
      <c r="I970" s="120"/>
      <c r="J970" s="120"/>
      <c r="K970" s="139"/>
      <c r="L970" s="168"/>
      <c r="M970" s="139"/>
      <c r="N970" s="139"/>
      <c r="O970" s="242">
        <f t="shared" si="333"/>
        <v>0</v>
      </c>
      <c r="P970" s="139"/>
      <c r="Q970" s="242">
        <f t="shared" si="338"/>
        <v>0</v>
      </c>
      <c r="R970" s="242" t="str">
        <f t="shared" si="339"/>
        <v>-</v>
      </c>
      <c r="S970" s="140"/>
      <c r="T970" s="141"/>
      <c r="U970" s="120"/>
      <c r="V970" s="139"/>
      <c r="W970" s="166"/>
      <c r="X970" s="243">
        <f t="shared" si="340"/>
        <v>0</v>
      </c>
      <c r="Y970" s="140"/>
      <c r="Z970" s="141"/>
      <c r="AA970" s="139"/>
      <c r="AB970" s="120"/>
      <c r="AC970" s="139"/>
      <c r="AD970" s="166"/>
      <c r="AE970" s="243">
        <f t="shared" si="341"/>
        <v>0</v>
      </c>
      <c r="AF970" s="142"/>
      <c r="AG970" s="137"/>
      <c r="AH970" s="65"/>
      <c r="AI970" s="241" t="str">
        <f>IF(ISBLANK(AH970), "", VLOOKUP(AH970, Z!$A$2:$C$4127, 3, FALSE))</f>
        <v/>
      </c>
      <c r="AJ970" s="143"/>
      <c r="AK970" s="244">
        <f t="shared" si="342"/>
        <v>0</v>
      </c>
      <c r="AL970" s="232"/>
      <c r="AM970" s="242">
        <f t="shared" si="343"/>
        <v>0</v>
      </c>
      <c r="AN970" s="228">
        <f>15</f>
        <v>15</v>
      </c>
      <c r="AO970" s="228">
        <v>0.75</v>
      </c>
      <c r="AP970" s="242" t="str">
        <f t="shared" si="344"/>
        <v>-</v>
      </c>
      <c r="AQ970" s="242" t="str">
        <f t="shared" si="345"/>
        <v>-</v>
      </c>
      <c r="AR970" s="245" t="str" cm="1">
        <f t="array" ref="AR970">IF($AM$20="A",
IFERROR(INDEX($BZ$33:$CC$35, $BQ970,), "-"),
IFERROR(INDEX(($BZ$26:$CC$28,$BZ$29:$CC$31), $BQ970, , $BR970), "-"))</f>
        <v>-</v>
      </c>
      <c r="AS970" s="245"/>
      <c r="AT970" s="245"/>
      <c r="AU970" s="245"/>
      <c r="AV970" s="246" t="str" cm="1">
        <f t="array" ref="AV970">IF($AM$20="A",
IFERROR(INDEX($CE$33:$CE$35, $BQ970), "-"),
IFERROR(INDEX(($CE$26:$CE$28, $CE$29:$CE$31), $BQ970, , $BR970), "-"))</f>
        <v>-</v>
      </c>
      <c r="AW970" s="242" t="str">
        <f t="shared" si="354"/>
        <v>-</v>
      </c>
      <c r="AX970" s="242" t="str">
        <f t="shared" si="354"/>
        <v>-</v>
      </c>
      <c r="AY970" s="242" t="str">
        <f t="shared" si="354"/>
        <v>-</v>
      </c>
      <c r="AZ970" s="242" t="str">
        <f t="shared" si="354"/>
        <v>-</v>
      </c>
      <c r="BA970" s="242" t="str">
        <f t="shared" si="355"/>
        <v>-</v>
      </c>
      <c r="BB970" s="242" t="str">
        <f t="shared" si="355"/>
        <v>-</v>
      </c>
      <c r="BC970" s="242" t="str">
        <f t="shared" si="355"/>
        <v>-</v>
      </c>
      <c r="BD970" s="242" t="str">
        <f t="shared" si="355"/>
        <v>-</v>
      </c>
      <c r="BE970" s="242" t="str">
        <f t="shared" si="356"/>
        <v>-</v>
      </c>
      <c r="BF970" s="242" t="str">
        <f t="shared" si="356"/>
        <v>-</v>
      </c>
      <c r="BG970" s="242" t="str">
        <f t="shared" si="356"/>
        <v>-</v>
      </c>
      <c r="BH970" s="242" t="str">
        <f t="shared" si="356"/>
        <v>-</v>
      </c>
      <c r="BI970" s="242" t="str">
        <f t="shared" si="357"/>
        <v>-</v>
      </c>
      <c r="BJ970" s="242" t="str">
        <f t="shared" si="357"/>
        <v>-</v>
      </c>
      <c r="BK970" s="242" t="str">
        <f t="shared" si="357"/>
        <v>-</v>
      </c>
      <c r="BL970" s="242" t="str">
        <f t="shared" si="357"/>
        <v>-</v>
      </c>
      <c r="BM970" s="245" t="str" cm="1">
        <f t="array" ref="BM970">IFERROR(INDEX($CD$38:$CD$41, $BT970), "-")</f>
        <v>-</v>
      </c>
      <c r="BN970" s="242" t="str" cm="1">
        <f t="array" ref="BN970">IFERROR(INDEX($CD$38:$CD$41, $BS970), "-")</f>
        <v>-</v>
      </c>
      <c r="BO970" s="242">
        <f t="shared" si="350"/>
        <v>0</v>
      </c>
      <c r="BP970" s="242">
        <f t="shared" si="351"/>
        <v>0</v>
      </c>
      <c r="BQ970" s="247" t="str">
        <f t="shared" si="334"/>
        <v>-</v>
      </c>
      <c r="BR970" s="247" t="str">
        <f t="shared" si="335"/>
        <v>-</v>
      </c>
      <c r="BS970" s="247" t="str">
        <f t="shared" si="336"/>
        <v>-</v>
      </c>
      <c r="BT970" s="247" t="str">
        <f t="shared" si="337"/>
        <v>-</v>
      </c>
      <c r="BU970" s="247">
        <f t="shared" si="352"/>
        <v>0</v>
      </c>
      <c r="BV970" s="247" t="str">
        <f t="shared" si="353"/>
        <v>-</v>
      </c>
      <c r="BW970" s="232"/>
      <c r="CF970" s="232"/>
    </row>
    <row r="971" spans="1:84" ht="12.75" customHeight="1" x14ac:dyDescent="0.2">
      <c r="A971" s="240"/>
      <c r="B971" s="228">
        <v>948</v>
      </c>
      <c r="C971" s="137"/>
      <c r="D971" s="65"/>
      <c r="E971" s="241" t="str">
        <f>IF(ISBLANK(D971), "", VLOOKUP(D971, Z!$A$2:$C$4127, 3, FALSE))</f>
        <v/>
      </c>
      <c r="F971" s="138"/>
      <c r="G971" s="120"/>
      <c r="H971" s="120"/>
      <c r="I971" s="120"/>
      <c r="J971" s="120"/>
      <c r="K971" s="139"/>
      <c r="L971" s="168"/>
      <c r="M971" s="139"/>
      <c r="N971" s="139"/>
      <c r="O971" s="242">
        <f t="shared" si="333"/>
        <v>0</v>
      </c>
      <c r="P971" s="139"/>
      <c r="Q971" s="242">
        <f t="shared" si="338"/>
        <v>0</v>
      </c>
      <c r="R971" s="242" t="str">
        <f t="shared" si="339"/>
        <v>-</v>
      </c>
      <c r="S971" s="140"/>
      <c r="T971" s="141"/>
      <c r="U971" s="120"/>
      <c r="V971" s="139"/>
      <c r="W971" s="166"/>
      <c r="X971" s="243">
        <f t="shared" si="340"/>
        <v>0</v>
      </c>
      <c r="Y971" s="140"/>
      <c r="Z971" s="141"/>
      <c r="AA971" s="139"/>
      <c r="AB971" s="120"/>
      <c r="AC971" s="139"/>
      <c r="AD971" s="166"/>
      <c r="AE971" s="243">
        <f t="shared" si="341"/>
        <v>0</v>
      </c>
      <c r="AF971" s="142"/>
      <c r="AG971" s="137"/>
      <c r="AH971" s="65"/>
      <c r="AI971" s="241" t="str">
        <f>IF(ISBLANK(AH971), "", VLOOKUP(AH971, Z!$A$2:$C$4127, 3, FALSE))</f>
        <v/>
      </c>
      <c r="AJ971" s="143"/>
      <c r="AK971" s="244">
        <f t="shared" si="342"/>
        <v>0</v>
      </c>
      <c r="AL971" s="232"/>
      <c r="AM971" s="242">
        <f t="shared" si="343"/>
        <v>0</v>
      </c>
      <c r="AN971" s="228">
        <f>15</f>
        <v>15</v>
      </c>
      <c r="AO971" s="228">
        <v>0.75</v>
      </c>
      <c r="AP971" s="242" t="str">
        <f t="shared" si="344"/>
        <v>-</v>
      </c>
      <c r="AQ971" s="242" t="str">
        <f t="shared" si="345"/>
        <v>-</v>
      </c>
      <c r="AR971" s="245" t="str" cm="1">
        <f t="array" ref="AR971">IF($AM$20="A",
IFERROR(INDEX($BZ$33:$CC$35, $BQ971,), "-"),
IFERROR(INDEX(($BZ$26:$CC$28,$BZ$29:$CC$31), $BQ971, , $BR971), "-"))</f>
        <v>-</v>
      </c>
      <c r="AS971" s="245"/>
      <c r="AT971" s="245"/>
      <c r="AU971" s="245"/>
      <c r="AV971" s="246" t="str" cm="1">
        <f t="array" ref="AV971">IF($AM$20="A",
IFERROR(INDEX($CE$33:$CE$35, $BQ971), "-"),
IFERROR(INDEX(($CE$26:$CE$28, $CE$29:$CE$31), $BQ971, , $BR971), "-"))</f>
        <v>-</v>
      </c>
      <c r="AW971" s="242" t="str">
        <f t="shared" si="354"/>
        <v>-</v>
      </c>
      <c r="AX971" s="242" t="str">
        <f t="shared" si="354"/>
        <v>-</v>
      </c>
      <c r="AY971" s="242" t="str">
        <f t="shared" si="354"/>
        <v>-</v>
      </c>
      <c r="AZ971" s="242" t="str">
        <f t="shared" si="354"/>
        <v>-</v>
      </c>
      <c r="BA971" s="242" t="str">
        <f t="shared" si="355"/>
        <v>-</v>
      </c>
      <c r="BB971" s="242" t="str">
        <f t="shared" si="355"/>
        <v>-</v>
      </c>
      <c r="BC971" s="242" t="str">
        <f t="shared" si="355"/>
        <v>-</v>
      </c>
      <c r="BD971" s="242" t="str">
        <f t="shared" si="355"/>
        <v>-</v>
      </c>
      <c r="BE971" s="242" t="str">
        <f t="shared" si="356"/>
        <v>-</v>
      </c>
      <c r="BF971" s="242" t="str">
        <f t="shared" si="356"/>
        <v>-</v>
      </c>
      <c r="BG971" s="242" t="str">
        <f t="shared" si="356"/>
        <v>-</v>
      </c>
      <c r="BH971" s="242" t="str">
        <f t="shared" si="356"/>
        <v>-</v>
      </c>
      <c r="BI971" s="242" t="str">
        <f t="shared" si="357"/>
        <v>-</v>
      </c>
      <c r="BJ971" s="242" t="str">
        <f t="shared" si="357"/>
        <v>-</v>
      </c>
      <c r="BK971" s="242" t="str">
        <f t="shared" si="357"/>
        <v>-</v>
      </c>
      <c r="BL971" s="242" t="str">
        <f t="shared" si="357"/>
        <v>-</v>
      </c>
      <c r="BM971" s="245" t="str" cm="1">
        <f t="array" ref="BM971">IFERROR(INDEX($CD$38:$CD$41, $BT971), "-")</f>
        <v>-</v>
      </c>
      <c r="BN971" s="242" t="str" cm="1">
        <f t="array" ref="BN971">IFERROR(INDEX($CD$38:$CD$41, $BS971), "-")</f>
        <v>-</v>
      </c>
      <c r="BO971" s="242">
        <f t="shared" si="350"/>
        <v>0</v>
      </c>
      <c r="BP971" s="242">
        <f t="shared" si="351"/>
        <v>0</v>
      </c>
      <c r="BQ971" s="247" t="str">
        <f t="shared" si="334"/>
        <v>-</v>
      </c>
      <c r="BR971" s="247" t="str">
        <f t="shared" si="335"/>
        <v>-</v>
      </c>
      <c r="BS971" s="247" t="str">
        <f t="shared" si="336"/>
        <v>-</v>
      </c>
      <c r="BT971" s="247" t="str">
        <f t="shared" si="337"/>
        <v>-</v>
      </c>
      <c r="BU971" s="247">
        <f t="shared" si="352"/>
        <v>0</v>
      </c>
      <c r="BV971" s="247" t="str">
        <f t="shared" si="353"/>
        <v>-</v>
      </c>
      <c r="BW971" s="232"/>
      <c r="CF971" s="232"/>
    </row>
    <row r="972" spans="1:84" ht="12.75" customHeight="1" x14ac:dyDescent="0.2">
      <c r="A972" s="240"/>
      <c r="B972" s="228">
        <v>949</v>
      </c>
      <c r="C972" s="137"/>
      <c r="D972" s="65"/>
      <c r="E972" s="241" t="str">
        <f>IF(ISBLANK(D972), "", VLOOKUP(D972, Z!$A$2:$C$4127, 3, FALSE))</f>
        <v/>
      </c>
      <c r="F972" s="138"/>
      <c r="G972" s="120"/>
      <c r="H972" s="120"/>
      <c r="I972" s="120"/>
      <c r="J972" s="120"/>
      <c r="K972" s="139"/>
      <c r="L972" s="168"/>
      <c r="M972" s="139"/>
      <c r="N972" s="139"/>
      <c r="O972" s="242">
        <f t="shared" si="333"/>
        <v>0</v>
      </c>
      <c r="P972" s="139"/>
      <c r="Q972" s="242">
        <f t="shared" si="338"/>
        <v>0</v>
      </c>
      <c r="R972" s="242" t="str">
        <f t="shared" si="339"/>
        <v>-</v>
      </c>
      <c r="S972" s="140"/>
      <c r="T972" s="141"/>
      <c r="U972" s="120"/>
      <c r="V972" s="139"/>
      <c r="W972" s="166"/>
      <c r="X972" s="243">
        <f t="shared" si="340"/>
        <v>0</v>
      </c>
      <c r="Y972" s="140"/>
      <c r="Z972" s="141"/>
      <c r="AA972" s="139"/>
      <c r="AB972" s="120"/>
      <c r="AC972" s="139"/>
      <c r="AD972" s="166"/>
      <c r="AE972" s="243">
        <f t="shared" si="341"/>
        <v>0</v>
      </c>
      <c r="AF972" s="142"/>
      <c r="AG972" s="137"/>
      <c r="AH972" s="65"/>
      <c r="AI972" s="241" t="str">
        <f>IF(ISBLANK(AH972), "", VLOOKUP(AH972, Z!$A$2:$C$4127, 3, FALSE))</f>
        <v/>
      </c>
      <c r="AJ972" s="143"/>
      <c r="AK972" s="244">
        <f t="shared" si="342"/>
        <v>0</v>
      </c>
      <c r="AL972" s="232"/>
      <c r="AM972" s="242">
        <f t="shared" si="343"/>
        <v>0</v>
      </c>
      <c r="AN972" s="228">
        <f>15</f>
        <v>15</v>
      </c>
      <c r="AO972" s="228">
        <v>0.75</v>
      </c>
      <c r="AP972" s="242" t="str">
        <f t="shared" si="344"/>
        <v>-</v>
      </c>
      <c r="AQ972" s="242" t="str">
        <f t="shared" si="345"/>
        <v>-</v>
      </c>
      <c r="AR972" s="245" t="str" cm="1">
        <f t="array" ref="AR972">IF($AM$20="A",
IFERROR(INDEX($BZ$33:$CC$35, $BQ972,), "-"),
IFERROR(INDEX(($BZ$26:$CC$28,$BZ$29:$CC$31), $BQ972, , $BR972), "-"))</f>
        <v>-</v>
      </c>
      <c r="AS972" s="245"/>
      <c r="AT972" s="245"/>
      <c r="AU972" s="245"/>
      <c r="AV972" s="246" t="str" cm="1">
        <f t="array" ref="AV972">IF($AM$20="A",
IFERROR(INDEX($CE$33:$CE$35, $BQ972), "-"),
IFERROR(INDEX(($CE$26:$CE$28, $CE$29:$CE$31), $BQ972, , $BR972), "-"))</f>
        <v>-</v>
      </c>
      <c r="AW972" s="242" t="str">
        <f t="shared" si="354"/>
        <v>-</v>
      </c>
      <c r="AX972" s="242" t="str">
        <f t="shared" si="354"/>
        <v>-</v>
      </c>
      <c r="AY972" s="242" t="str">
        <f t="shared" si="354"/>
        <v>-</v>
      </c>
      <c r="AZ972" s="242" t="str">
        <f t="shared" si="354"/>
        <v>-</v>
      </c>
      <c r="BA972" s="242" t="str">
        <f t="shared" si="355"/>
        <v>-</v>
      </c>
      <c r="BB972" s="242" t="str">
        <f t="shared" si="355"/>
        <v>-</v>
      </c>
      <c r="BC972" s="242" t="str">
        <f t="shared" si="355"/>
        <v>-</v>
      </c>
      <c r="BD972" s="242" t="str">
        <f t="shared" si="355"/>
        <v>-</v>
      </c>
      <c r="BE972" s="242" t="str">
        <f t="shared" si="356"/>
        <v>-</v>
      </c>
      <c r="BF972" s="242" t="str">
        <f t="shared" si="356"/>
        <v>-</v>
      </c>
      <c r="BG972" s="242" t="str">
        <f t="shared" si="356"/>
        <v>-</v>
      </c>
      <c r="BH972" s="242" t="str">
        <f t="shared" si="356"/>
        <v>-</v>
      </c>
      <c r="BI972" s="242" t="str">
        <f t="shared" si="357"/>
        <v>-</v>
      </c>
      <c r="BJ972" s="242" t="str">
        <f t="shared" si="357"/>
        <v>-</v>
      </c>
      <c r="BK972" s="242" t="str">
        <f t="shared" si="357"/>
        <v>-</v>
      </c>
      <c r="BL972" s="242" t="str">
        <f t="shared" si="357"/>
        <v>-</v>
      </c>
      <c r="BM972" s="245" t="str" cm="1">
        <f t="array" ref="BM972">IFERROR(INDEX($CD$38:$CD$41, $BT972), "-")</f>
        <v>-</v>
      </c>
      <c r="BN972" s="242" t="str" cm="1">
        <f t="array" ref="BN972">IFERROR(INDEX($CD$38:$CD$41, $BS972), "-")</f>
        <v>-</v>
      </c>
      <c r="BO972" s="242">
        <f t="shared" si="350"/>
        <v>0</v>
      </c>
      <c r="BP972" s="242">
        <f t="shared" si="351"/>
        <v>0</v>
      </c>
      <c r="BQ972" s="247" t="str">
        <f t="shared" si="334"/>
        <v>-</v>
      </c>
      <c r="BR972" s="247" t="str">
        <f t="shared" si="335"/>
        <v>-</v>
      </c>
      <c r="BS972" s="247" t="str">
        <f t="shared" si="336"/>
        <v>-</v>
      </c>
      <c r="BT972" s="247" t="str">
        <f t="shared" si="337"/>
        <v>-</v>
      </c>
      <c r="BU972" s="247">
        <f t="shared" si="352"/>
        <v>0</v>
      </c>
      <c r="BV972" s="247" t="str">
        <f t="shared" si="353"/>
        <v>-</v>
      </c>
      <c r="BW972" s="232"/>
      <c r="CF972" s="232"/>
    </row>
    <row r="973" spans="1:84" ht="12.75" customHeight="1" x14ac:dyDescent="0.2">
      <c r="A973" s="240"/>
      <c r="B973" s="228">
        <v>950</v>
      </c>
      <c r="C973" s="137"/>
      <c r="D973" s="65"/>
      <c r="E973" s="241" t="str">
        <f>IF(ISBLANK(D973), "", VLOOKUP(D973, Z!$A$2:$C$4127, 3, FALSE))</f>
        <v/>
      </c>
      <c r="F973" s="138"/>
      <c r="G973" s="120"/>
      <c r="H973" s="120"/>
      <c r="I973" s="120"/>
      <c r="J973" s="120"/>
      <c r="K973" s="139"/>
      <c r="L973" s="168"/>
      <c r="M973" s="139"/>
      <c r="N973" s="139"/>
      <c r="O973" s="242">
        <f t="shared" si="333"/>
        <v>0</v>
      </c>
      <c r="P973" s="139"/>
      <c r="Q973" s="242">
        <f t="shared" si="338"/>
        <v>0</v>
      </c>
      <c r="R973" s="242" t="str">
        <f t="shared" si="339"/>
        <v>-</v>
      </c>
      <c r="S973" s="140"/>
      <c r="T973" s="141"/>
      <c r="U973" s="120"/>
      <c r="V973" s="139"/>
      <c r="W973" s="166"/>
      <c r="X973" s="243">
        <f t="shared" si="340"/>
        <v>0</v>
      </c>
      <c r="Y973" s="140"/>
      <c r="Z973" s="141"/>
      <c r="AA973" s="139"/>
      <c r="AB973" s="120"/>
      <c r="AC973" s="139"/>
      <c r="AD973" s="166"/>
      <c r="AE973" s="243">
        <f t="shared" si="341"/>
        <v>0</v>
      </c>
      <c r="AF973" s="142"/>
      <c r="AG973" s="137"/>
      <c r="AH973" s="65"/>
      <c r="AI973" s="241" t="str">
        <f>IF(ISBLANK(AH973), "", VLOOKUP(AH973, Z!$A$2:$C$4127, 3, FALSE))</f>
        <v/>
      </c>
      <c r="AJ973" s="143"/>
      <c r="AK973" s="244">
        <f t="shared" si="342"/>
        <v>0</v>
      </c>
      <c r="AL973" s="232"/>
      <c r="AM973" s="242">
        <f t="shared" si="343"/>
        <v>0</v>
      </c>
      <c r="AN973" s="228">
        <f>15</f>
        <v>15</v>
      </c>
      <c r="AO973" s="228">
        <v>0.75</v>
      </c>
      <c r="AP973" s="242" t="str">
        <f t="shared" si="344"/>
        <v>-</v>
      </c>
      <c r="AQ973" s="242" t="str">
        <f t="shared" si="345"/>
        <v>-</v>
      </c>
      <c r="AR973" s="245" t="str" cm="1">
        <f t="array" ref="AR973">IF($AM$20="A",
IFERROR(INDEX($BZ$33:$CC$35, $BQ973,), "-"),
IFERROR(INDEX(($BZ$26:$CC$28,$BZ$29:$CC$31), $BQ973, , $BR973), "-"))</f>
        <v>-</v>
      </c>
      <c r="AS973" s="245"/>
      <c r="AT973" s="245"/>
      <c r="AU973" s="245"/>
      <c r="AV973" s="246" t="str" cm="1">
        <f t="array" ref="AV973">IF($AM$20="A",
IFERROR(INDEX($CE$33:$CE$35, $BQ973), "-"),
IFERROR(INDEX(($CE$26:$CE$28, $CE$29:$CE$31), $BQ973, , $BR973), "-"))</f>
        <v>-</v>
      </c>
      <c r="AW973" s="242" t="str">
        <f t="shared" si="354"/>
        <v>-</v>
      </c>
      <c r="AX973" s="242" t="str">
        <f t="shared" si="354"/>
        <v>-</v>
      </c>
      <c r="AY973" s="242" t="str">
        <f t="shared" si="354"/>
        <v>-</v>
      </c>
      <c r="AZ973" s="242" t="str">
        <f t="shared" si="354"/>
        <v>-</v>
      </c>
      <c r="BA973" s="242" t="str">
        <f t="shared" si="355"/>
        <v>-</v>
      </c>
      <c r="BB973" s="242" t="str">
        <f t="shared" si="355"/>
        <v>-</v>
      </c>
      <c r="BC973" s="242" t="str">
        <f t="shared" si="355"/>
        <v>-</v>
      </c>
      <c r="BD973" s="242" t="str">
        <f t="shared" si="355"/>
        <v>-</v>
      </c>
      <c r="BE973" s="242" t="str">
        <f t="shared" si="356"/>
        <v>-</v>
      </c>
      <c r="BF973" s="242" t="str">
        <f t="shared" si="356"/>
        <v>-</v>
      </c>
      <c r="BG973" s="242" t="str">
        <f t="shared" si="356"/>
        <v>-</v>
      </c>
      <c r="BH973" s="242" t="str">
        <f t="shared" si="356"/>
        <v>-</v>
      </c>
      <c r="BI973" s="242" t="str">
        <f t="shared" si="357"/>
        <v>-</v>
      </c>
      <c r="BJ973" s="242" t="str">
        <f t="shared" si="357"/>
        <v>-</v>
      </c>
      <c r="BK973" s="242" t="str">
        <f t="shared" si="357"/>
        <v>-</v>
      </c>
      <c r="BL973" s="242" t="str">
        <f t="shared" si="357"/>
        <v>-</v>
      </c>
      <c r="BM973" s="245" t="str" cm="1">
        <f t="array" ref="BM973">IFERROR(INDEX($CD$38:$CD$41, $BT973), "-")</f>
        <v>-</v>
      </c>
      <c r="BN973" s="242" t="str" cm="1">
        <f t="array" ref="BN973">IFERROR(INDEX($CD$38:$CD$41, $BS973), "-")</f>
        <v>-</v>
      </c>
      <c r="BO973" s="242">
        <f t="shared" si="350"/>
        <v>0</v>
      </c>
      <c r="BP973" s="242">
        <f t="shared" si="351"/>
        <v>0</v>
      </c>
      <c r="BQ973" s="247" t="str">
        <f t="shared" si="334"/>
        <v>-</v>
      </c>
      <c r="BR973" s="247" t="str">
        <f t="shared" si="335"/>
        <v>-</v>
      </c>
      <c r="BS973" s="247" t="str">
        <f t="shared" si="336"/>
        <v>-</v>
      </c>
      <c r="BT973" s="247" t="str">
        <f t="shared" si="337"/>
        <v>-</v>
      </c>
      <c r="BU973" s="247">
        <f t="shared" si="352"/>
        <v>0</v>
      </c>
      <c r="BV973" s="247" t="str">
        <f t="shared" si="353"/>
        <v>-</v>
      </c>
      <c r="BW973" s="232"/>
      <c r="CF973" s="232"/>
    </row>
    <row r="974" spans="1:84" ht="12.75" customHeight="1" x14ac:dyDescent="0.2">
      <c r="A974" s="240"/>
      <c r="B974" s="228">
        <v>951</v>
      </c>
      <c r="C974" s="137"/>
      <c r="D974" s="65"/>
      <c r="E974" s="241" t="str">
        <f>IF(ISBLANK(D974), "", VLOOKUP(D974, Z!$A$2:$C$4127, 3, FALSE))</f>
        <v/>
      </c>
      <c r="F974" s="138"/>
      <c r="G974" s="120"/>
      <c r="H974" s="120"/>
      <c r="I974" s="120"/>
      <c r="J974" s="120"/>
      <c r="K974" s="139"/>
      <c r="L974" s="168"/>
      <c r="M974" s="139"/>
      <c r="N974" s="139"/>
      <c r="O974" s="242">
        <f t="shared" si="333"/>
        <v>0</v>
      </c>
      <c r="P974" s="139"/>
      <c r="Q974" s="242">
        <f t="shared" si="338"/>
        <v>0</v>
      </c>
      <c r="R974" s="242" t="str">
        <f t="shared" si="339"/>
        <v>-</v>
      </c>
      <c r="S974" s="140"/>
      <c r="T974" s="141"/>
      <c r="U974" s="120"/>
      <c r="V974" s="139"/>
      <c r="W974" s="166"/>
      <c r="X974" s="243">
        <f t="shared" si="340"/>
        <v>0</v>
      </c>
      <c r="Y974" s="140"/>
      <c r="Z974" s="141"/>
      <c r="AA974" s="139"/>
      <c r="AB974" s="120"/>
      <c r="AC974" s="139"/>
      <c r="AD974" s="166"/>
      <c r="AE974" s="243">
        <f t="shared" si="341"/>
        <v>0</v>
      </c>
      <c r="AF974" s="142"/>
      <c r="AG974" s="137"/>
      <c r="AH974" s="65"/>
      <c r="AI974" s="241" t="str">
        <f>IF(ISBLANK(AH974), "", VLOOKUP(AH974, Z!$A$2:$C$4127, 3, FALSE))</f>
        <v/>
      </c>
      <c r="AJ974" s="143"/>
      <c r="AK974" s="244">
        <f t="shared" si="342"/>
        <v>0</v>
      </c>
      <c r="AL974" s="232"/>
      <c r="AM974" s="242">
        <f t="shared" si="343"/>
        <v>0</v>
      </c>
      <c r="AN974" s="228">
        <f>15</f>
        <v>15</v>
      </c>
      <c r="AO974" s="228">
        <v>0.75</v>
      </c>
      <c r="AP974" s="242" t="str">
        <f t="shared" si="344"/>
        <v>-</v>
      </c>
      <c r="AQ974" s="242" t="str">
        <f t="shared" si="345"/>
        <v>-</v>
      </c>
      <c r="AR974" s="245" t="str" cm="1">
        <f t="array" ref="AR974">IF($AM$20="A",
IFERROR(INDEX($BZ$33:$CC$35, $BQ974,), "-"),
IFERROR(INDEX(($BZ$26:$CC$28,$BZ$29:$CC$31), $BQ974, , $BR974), "-"))</f>
        <v>-</v>
      </c>
      <c r="AS974" s="245"/>
      <c r="AT974" s="245"/>
      <c r="AU974" s="245"/>
      <c r="AV974" s="246" t="str" cm="1">
        <f t="array" ref="AV974">IF($AM$20="A",
IFERROR(INDEX($CE$33:$CE$35, $BQ974), "-"),
IFERROR(INDEX(($CE$26:$CE$28, $CE$29:$CE$31), $BQ974, , $BR974), "-"))</f>
        <v>-</v>
      </c>
      <c r="AW974" s="242" t="str">
        <f t="shared" si="354"/>
        <v>-</v>
      </c>
      <c r="AX974" s="242" t="str">
        <f t="shared" si="354"/>
        <v>-</v>
      </c>
      <c r="AY974" s="242" t="str">
        <f t="shared" si="354"/>
        <v>-</v>
      </c>
      <c r="AZ974" s="242" t="str">
        <f t="shared" si="354"/>
        <v>-</v>
      </c>
      <c r="BA974" s="242" t="str">
        <f t="shared" si="355"/>
        <v>-</v>
      </c>
      <c r="BB974" s="242" t="str">
        <f t="shared" si="355"/>
        <v>-</v>
      </c>
      <c r="BC974" s="242" t="str">
        <f t="shared" si="355"/>
        <v>-</v>
      </c>
      <c r="BD974" s="242" t="str">
        <f t="shared" si="355"/>
        <v>-</v>
      </c>
      <c r="BE974" s="242" t="str">
        <f t="shared" si="356"/>
        <v>-</v>
      </c>
      <c r="BF974" s="242" t="str">
        <f t="shared" si="356"/>
        <v>-</v>
      </c>
      <c r="BG974" s="242" t="str">
        <f t="shared" si="356"/>
        <v>-</v>
      </c>
      <c r="BH974" s="242" t="str">
        <f t="shared" si="356"/>
        <v>-</v>
      </c>
      <c r="BI974" s="242" t="str">
        <f t="shared" si="357"/>
        <v>-</v>
      </c>
      <c r="BJ974" s="242" t="str">
        <f t="shared" si="357"/>
        <v>-</v>
      </c>
      <c r="BK974" s="242" t="str">
        <f t="shared" si="357"/>
        <v>-</v>
      </c>
      <c r="BL974" s="242" t="str">
        <f t="shared" si="357"/>
        <v>-</v>
      </c>
      <c r="BM974" s="245" t="str" cm="1">
        <f t="array" ref="BM974">IFERROR(INDEX($CD$38:$CD$41, $BT974), "-")</f>
        <v>-</v>
      </c>
      <c r="BN974" s="242" t="str" cm="1">
        <f t="array" ref="BN974">IFERROR(INDEX($CD$38:$CD$41, $BS974), "-")</f>
        <v>-</v>
      </c>
      <c r="BO974" s="242">
        <f t="shared" si="350"/>
        <v>0</v>
      </c>
      <c r="BP974" s="242">
        <f t="shared" si="351"/>
        <v>0</v>
      </c>
      <c r="BQ974" s="247" t="str">
        <f t="shared" si="334"/>
        <v>-</v>
      </c>
      <c r="BR974" s="247" t="str">
        <f t="shared" si="335"/>
        <v>-</v>
      </c>
      <c r="BS974" s="247" t="str">
        <f t="shared" si="336"/>
        <v>-</v>
      </c>
      <c r="BT974" s="247" t="str">
        <f t="shared" si="337"/>
        <v>-</v>
      </c>
      <c r="BU974" s="247">
        <f t="shared" si="352"/>
        <v>0</v>
      </c>
      <c r="BV974" s="247" t="str">
        <f t="shared" si="353"/>
        <v>-</v>
      </c>
      <c r="BW974" s="232"/>
      <c r="CF974" s="232"/>
    </row>
    <row r="975" spans="1:84" ht="12.75" customHeight="1" x14ac:dyDescent="0.2">
      <c r="A975" s="240"/>
      <c r="B975" s="228">
        <v>952</v>
      </c>
      <c r="C975" s="137"/>
      <c r="D975" s="65"/>
      <c r="E975" s="241" t="str">
        <f>IF(ISBLANK(D975), "", VLOOKUP(D975, Z!$A$2:$C$4127, 3, FALSE))</f>
        <v/>
      </c>
      <c r="F975" s="138"/>
      <c r="G975" s="120"/>
      <c r="H975" s="120"/>
      <c r="I975" s="120"/>
      <c r="J975" s="120"/>
      <c r="K975" s="139"/>
      <c r="L975" s="168"/>
      <c r="M975" s="139"/>
      <c r="N975" s="139"/>
      <c r="O975" s="242">
        <f t="shared" si="333"/>
        <v>0</v>
      </c>
      <c r="P975" s="139"/>
      <c r="Q975" s="242">
        <f t="shared" si="338"/>
        <v>0</v>
      </c>
      <c r="R975" s="242" t="str">
        <f t="shared" si="339"/>
        <v>-</v>
      </c>
      <c r="S975" s="140"/>
      <c r="T975" s="141"/>
      <c r="U975" s="120"/>
      <c r="V975" s="139"/>
      <c r="W975" s="166"/>
      <c r="X975" s="243">
        <f t="shared" si="340"/>
        <v>0</v>
      </c>
      <c r="Y975" s="140"/>
      <c r="Z975" s="141"/>
      <c r="AA975" s="139"/>
      <c r="AB975" s="120"/>
      <c r="AC975" s="139"/>
      <c r="AD975" s="166"/>
      <c r="AE975" s="243">
        <f t="shared" si="341"/>
        <v>0</v>
      </c>
      <c r="AF975" s="142"/>
      <c r="AG975" s="137"/>
      <c r="AH975" s="65"/>
      <c r="AI975" s="241" t="str">
        <f>IF(ISBLANK(AH975), "", VLOOKUP(AH975, Z!$A$2:$C$4127, 3, FALSE))</f>
        <v/>
      </c>
      <c r="AJ975" s="143"/>
      <c r="AK975" s="244">
        <f t="shared" si="342"/>
        <v>0</v>
      </c>
      <c r="AL975" s="232"/>
      <c r="AM975" s="242">
        <f t="shared" si="343"/>
        <v>0</v>
      </c>
      <c r="AN975" s="228">
        <f>15</f>
        <v>15</v>
      </c>
      <c r="AO975" s="228">
        <v>0.75</v>
      </c>
      <c r="AP975" s="242" t="str">
        <f t="shared" si="344"/>
        <v>-</v>
      </c>
      <c r="AQ975" s="242" t="str">
        <f t="shared" si="345"/>
        <v>-</v>
      </c>
      <c r="AR975" s="245" t="str" cm="1">
        <f t="array" ref="AR975">IF($AM$20="A",
IFERROR(INDEX($BZ$33:$CC$35, $BQ975,), "-"),
IFERROR(INDEX(($BZ$26:$CC$28,$BZ$29:$CC$31), $BQ975, , $BR975), "-"))</f>
        <v>-</v>
      </c>
      <c r="AS975" s="245"/>
      <c r="AT975" s="245"/>
      <c r="AU975" s="245"/>
      <c r="AV975" s="246" t="str" cm="1">
        <f t="array" ref="AV975">IF($AM$20="A",
IFERROR(INDEX($CE$33:$CE$35, $BQ975), "-"),
IFERROR(INDEX(($CE$26:$CE$28, $CE$29:$CE$31), $BQ975, , $BR975), "-"))</f>
        <v>-</v>
      </c>
      <c r="AW975" s="242" t="str">
        <f t="shared" si="354"/>
        <v>-</v>
      </c>
      <c r="AX975" s="242" t="str">
        <f t="shared" si="354"/>
        <v>-</v>
      </c>
      <c r="AY975" s="242" t="str">
        <f t="shared" si="354"/>
        <v>-</v>
      </c>
      <c r="AZ975" s="242" t="str">
        <f t="shared" si="354"/>
        <v>-</v>
      </c>
      <c r="BA975" s="242" t="str">
        <f t="shared" si="355"/>
        <v>-</v>
      </c>
      <c r="BB975" s="242" t="str">
        <f t="shared" si="355"/>
        <v>-</v>
      </c>
      <c r="BC975" s="242" t="str">
        <f t="shared" si="355"/>
        <v>-</v>
      </c>
      <c r="BD975" s="242" t="str">
        <f t="shared" si="355"/>
        <v>-</v>
      </c>
      <c r="BE975" s="242" t="str">
        <f t="shared" si="356"/>
        <v>-</v>
      </c>
      <c r="BF975" s="242" t="str">
        <f t="shared" si="356"/>
        <v>-</v>
      </c>
      <c r="BG975" s="242" t="str">
        <f t="shared" si="356"/>
        <v>-</v>
      </c>
      <c r="BH975" s="242" t="str">
        <f t="shared" si="356"/>
        <v>-</v>
      </c>
      <c r="BI975" s="242" t="str">
        <f t="shared" si="357"/>
        <v>-</v>
      </c>
      <c r="BJ975" s="242" t="str">
        <f t="shared" si="357"/>
        <v>-</v>
      </c>
      <c r="BK975" s="242" t="str">
        <f t="shared" si="357"/>
        <v>-</v>
      </c>
      <c r="BL975" s="242" t="str">
        <f t="shared" si="357"/>
        <v>-</v>
      </c>
      <c r="BM975" s="245" t="str" cm="1">
        <f t="array" ref="BM975">IFERROR(INDEX($CD$38:$CD$41, $BT975), "-")</f>
        <v>-</v>
      </c>
      <c r="BN975" s="242" t="str" cm="1">
        <f t="array" ref="BN975">IFERROR(INDEX($CD$38:$CD$41, $BS975), "-")</f>
        <v>-</v>
      </c>
      <c r="BO975" s="242">
        <f t="shared" si="350"/>
        <v>0</v>
      </c>
      <c r="BP975" s="242">
        <f t="shared" si="351"/>
        <v>0</v>
      </c>
      <c r="BQ975" s="247" t="str">
        <f t="shared" si="334"/>
        <v>-</v>
      </c>
      <c r="BR975" s="247" t="str">
        <f t="shared" si="335"/>
        <v>-</v>
      </c>
      <c r="BS975" s="247" t="str">
        <f t="shared" si="336"/>
        <v>-</v>
      </c>
      <c r="BT975" s="247" t="str">
        <f t="shared" si="337"/>
        <v>-</v>
      </c>
      <c r="BU975" s="247">
        <f t="shared" si="352"/>
        <v>0</v>
      </c>
      <c r="BV975" s="247" t="str">
        <f t="shared" si="353"/>
        <v>-</v>
      </c>
      <c r="BW975" s="232"/>
      <c r="CF975" s="232"/>
    </row>
    <row r="976" spans="1:84" ht="12.75" customHeight="1" x14ac:dyDescent="0.2">
      <c r="A976" s="240"/>
      <c r="B976" s="228">
        <v>953</v>
      </c>
      <c r="C976" s="137"/>
      <c r="D976" s="65"/>
      <c r="E976" s="241" t="str">
        <f>IF(ISBLANK(D976), "", VLOOKUP(D976, Z!$A$2:$C$4127, 3, FALSE))</f>
        <v/>
      </c>
      <c r="F976" s="138"/>
      <c r="G976" s="120"/>
      <c r="H976" s="120"/>
      <c r="I976" s="120"/>
      <c r="J976" s="120"/>
      <c r="K976" s="139"/>
      <c r="L976" s="168"/>
      <c r="M976" s="139"/>
      <c r="N976" s="139"/>
      <c r="O976" s="242">
        <f t="shared" si="333"/>
        <v>0</v>
      </c>
      <c r="P976" s="139"/>
      <c r="Q976" s="242">
        <f t="shared" si="338"/>
        <v>0</v>
      </c>
      <c r="R976" s="242" t="str">
        <f t="shared" si="339"/>
        <v>-</v>
      </c>
      <c r="S976" s="140"/>
      <c r="T976" s="141"/>
      <c r="U976" s="120"/>
      <c r="V976" s="139"/>
      <c r="W976" s="166"/>
      <c r="X976" s="243">
        <f t="shared" si="340"/>
        <v>0</v>
      </c>
      <c r="Y976" s="140"/>
      <c r="Z976" s="141"/>
      <c r="AA976" s="139"/>
      <c r="AB976" s="120"/>
      <c r="AC976" s="139"/>
      <c r="AD976" s="166"/>
      <c r="AE976" s="243">
        <f t="shared" si="341"/>
        <v>0</v>
      </c>
      <c r="AF976" s="142"/>
      <c r="AG976" s="137"/>
      <c r="AH976" s="65"/>
      <c r="AI976" s="241" t="str">
        <f>IF(ISBLANK(AH976), "", VLOOKUP(AH976, Z!$A$2:$C$4127, 3, FALSE))</f>
        <v/>
      </c>
      <c r="AJ976" s="143"/>
      <c r="AK976" s="244">
        <f t="shared" si="342"/>
        <v>0</v>
      </c>
      <c r="AL976" s="232"/>
      <c r="AM976" s="242">
        <f t="shared" si="343"/>
        <v>0</v>
      </c>
      <c r="AN976" s="228">
        <f>15</f>
        <v>15</v>
      </c>
      <c r="AO976" s="228">
        <v>0.75</v>
      </c>
      <c r="AP976" s="242" t="str">
        <f t="shared" si="344"/>
        <v>-</v>
      </c>
      <c r="AQ976" s="242" t="str">
        <f t="shared" si="345"/>
        <v>-</v>
      </c>
      <c r="AR976" s="245" t="str" cm="1">
        <f t="array" ref="AR976">IF($AM$20="A",
IFERROR(INDEX($BZ$33:$CC$35, $BQ976,), "-"),
IFERROR(INDEX(($BZ$26:$CC$28,$BZ$29:$CC$31), $BQ976, , $BR976), "-"))</f>
        <v>-</v>
      </c>
      <c r="AS976" s="245"/>
      <c r="AT976" s="245"/>
      <c r="AU976" s="245"/>
      <c r="AV976" s="246" t="str" cm="1">
        <f t="array" ref="AV976">IF($AM$20="A",
IFERROR(INDEX($CE$33:$CE$35, $BQ976), "-"),
IFERROR(INDEX(($CE$26:$CE$28, $CE$29:$CE$31), $BQ976, , $BR976), "-"))</f>
        <v>-</v>
      </c>
      <c r="AW976" s="242" t="str">
        <f t="shared" si="354"/>
        <v>-</v>
      </c>
      <c r="AX976" s="242" t="str">
        <f t="shared" si="354"/>
        <v>-</v>
      </c>
      <c r="AY976" s="242" t="str">
        <f t="shared" si="354"/>
        <v>-</v>
      </c>
      <c r="AZ976" s="242" t="str">
        <f t="shared" si="354"/>
        <v>-</v>
      </c>
      <c r="BA976" s="242" t="str">
        <f t="shared" si="355"/>
        <v>-</v>
      </c>
      <c r="BB976" s="242" t="str">
        <f t="shared" si="355"/>
        <v>-</v>
      </c>
      <c r="BC976" s="242" t="str">
        <f t="shared" si="355"/>
        <v>-</v>
      </c>
      <c r="BD976" s="242" t="str">
        <f t="shared" si="355"/>
        <v>-</v>
      </c>
      <c r="BE976" s="242" t="str">
        <f t="shared" si="356"/>
        <v>-</v>
      </c>
      <c r="BF976" s="242" t="str">
        <f t="shared" si="356"/>
        <v>-</v>
      </c>
      <c r="BG976" s="242" t="str">
        <f t="shared" si="356"/>
        <v>-</v>
      </c>
      <c r="BH976" s="242" t="str">
        <f t="shared" si="356"/>
        <v>-</v>
      </c>
      <c r="BI976" s="242" t="str">
        <f t="shared" si="357"/>
        <v>-</v>
      </c>
      <c r="BJ976" s="242" t="str">
        <f t="shared" si="357"/>
        <v>-</v>
      </c>
      <c r="BK976" s="242" t="str">
        <f t="shared" si="357"/>
        <v>-</v>
      </c>
      <c r="BL976" s="242" t="str">
        <f t="shared" si="357"/>
        <v>-</v>
      </c>
      <c r="BM976" s="245" t="str" cm="1">
        <f t="array" ref="BM976">IFERROR(INDEX($CD$38:$CD$41, $BT976), "-")</f>
        <v>-</v>
      </c>
      <c r="BN976" s="242" t="str" cm="1">
        <f t="array" ref="BN976">IFERROR(INDEX($CD$38:$CD$41, $BS976), "-")</f>
        <v>-</v>
      </c>
      <c r="BO976" s="242">
        <f t="shared" si="350"/>
        <v>0</v>
      </c>
      <c r="BP976" s="242">
        <f t="shared" si="351"/>
        <v>0</v>
      </c>
      <c r="BQ976" s="247" t="str">
        <f t="shared" si="334"/>
        <v>-</v>
      </c>
      <c r="BR976" s="247" t="str">
        <f t="shared" si="335"/>
        <v>-</v>
      </c>
      <c r="BS976" s="247" t="str">
        <f t="shared" si="336"/>
        <v>-</v>
      </c>
      <c r="BT976" s="247" t="str">
        <f t="shared" si="337"/>
        <v>-</v>
      </c>
      <c r="BU976" s="247">
        <f t="shared" si="352"/>
        <v>0</v>
      </c>
      <c r="BV976" s="247" t="str">
        <f t="shared" si="353"/>
        <v>-</v>
      </c>
      <c r="BW976" s="232"/>
      <c r="CF976" s="232"/>
    </row>
    <row r="977" spans="1:84" ht="12.75" customHeight="1" x14ac:dyDescent="0.2">
      <c r="A977" s="240"/>
      <c r="B977" s="228">
        <v>954</v>
      </c>
      <c r="C977" s="137"/>
      <c r="D977" s="65"/>
      <c r="E977" s="241" t="str">
        <f>IF(ISBLANK(D977), "", VLOOKUP(D977, Z!$A$2:$C$4127, 3, FALSE))</f>
        <v/>
      </c>
      <c r="F977" s="138"/>
      <c r="G977" s="120"/>
      <c r="H977" s="120"/>
      <c r="I977" s="120"/>
      <c r="J977" s="120"/>
      <c r="K977" s="139"/>
      <c r="L977" s="168"/>
      <c r="M977" s="139"/>
      <c r="N977" s="139"/>
      <c r="O977" s="242">
        <f t="shared" si="333"/>
        <v>0</v>
      </c>
      <c r="P977" s="139"/>
      <c r="Q977" s="242">
        <f t="shared" si="338"/>
        <v>0</v>
      </c>
      <c r="R977" s="242" t="str">
        <f t="shared" si="339"/>
        <v>-</v>
      </c>
      <c r="S977" s="140"/>
      <c r="T977" s="141"/>
      <c r="U977" s="120"/>
      <c r="V977" s="139"/>
      <c r="W977" s="166"/>
      <c r="X977" s="243">
        <f t="shared" si="340"/>
        <v>0</v>
      </c>
      <c r="Y977" s="140"/>
      <c r="Z977" s="141"/>
      <c r="AA977" s="139"/>
      <c r="AB977" s="120"/>
      <c r="AC977" s="139"/>
      <c r="AD977" s="166"/>
      <c r="AE977" s="243">
        <f t="shared" si="341"/>
        <v>0</v>
      </c>
      <c r="AF977" s="142"/>
      <c r="AG977" s="137"/>
      <c r="AH977" s="65"/>
      <c r="AI977" s="241" t="str">
        <f>IF(ISBLANK(AH977), "", VLOOKUP(AH977, Z!$A$2:$C$4127, 3, FALSE))</f>
        <v/>
      </c>
      <c r="AJ977" s="143"/>
      <c r="AK977" s="244">
        <f t="shared" si="342"/>
        <v>0</v>
      </c>
      <c r="AL977" s="232"/>
      <c r="AM977" s="242">
        <f t="shared" si="343"/>
        <v>0</v>
      </c>
      <c r="AN977" s="228">
        <f>15</f>
        <v>15</v>
      </c>
      <c r="AO977" s="228">
        <v>0.75</v>
      </c>
      <c r="AP977" s="242" t="str">
        <f t="shared" si="344"/>
        <v>-</v>
      </c>
      <c r="AQ977" s="242" t="str">
        <f t="shared" si="345"/>
        <v>-</v>
      </c>
      <c r="AR977" s="245" t="str" cm="1">
        <f t="array" ref="AR977">IF($AM$20="A",
IFERROR(INDEX($BZ$33:$CC$35, $BQ977,), "-"),
IFERROR(INDEX(($BZ$26:$CC$28,$BZ$29:$CC$31), $BQ977, , $BR977), "-"))</f>
        <v>-</v>
      </c>
      <c r="AS977" s="245"/>
      <c r="AT977" s="245"/>
      <c r="AU977" s="245"/>
      <c r="AV977" s="246" t="str" cm="1">
        <f t="array" ref="AV977">IF($AM$20="A",
IFERROR(INDEX($CE$33:$CE$35, $BQ977), "-"),
IFERROR(INDEX(($CE$26:$CE$28, $CE$29:$CE$31), $BQ977, , $BR977), "-"))</f>
        <v>-</v>
      </c>
      <c r="AW977" s="242" t="str">
        <f t="shared" si="354"/>
        <v>-</v>
      </c>
      <c r="AX977" s="242" t="str">
        <f t="shared" si="354"/>
        <v>-</v>
      </c>
      <c r="AY977" s="242" t="str">
        <f t="shared" si="354"/>
        <v>-</v>
      </c>
      <c r="AZ977" s="242" t="str">
        <f t="shared" si="354"/>
        <v>-</v>
      </c>
      <c r="BA977" s="242" t="str">
        <f t="shared" si="355"/>
        <v>-</v>
      </c>
      <c r="BB977" s="242" t="str">
        <f t="shared" si="355"/>
        <v>-</v>
      </c>
      <c r="BC977" s="242" t="str">
        <f t="shared" si="355"/>
        <v>-</v>
      </c>
      <c r="BD977" s="242" t="str">
        <f t="shared" si="355"/>
        <v>-</v>
      </c>
      <c r="BE977" s="242" t="str">
        <f t="shared" si="356"/>
        <v>-</v>
      </c>
      <c r="BF977" s="242" t="str">
        <f t="shared" si="356"/>
        <v>-</v>
      </c>
      <c r="BG977" s="242" t="str">
        <f t="shared" si="356"/>
        <v>-</v>
      </c>
      <c r="BH977" s="242" t="str">
        <f t="shared" si="356"/>
        <v>-</v>
      </c>
      <c r="BI977" s="242" t="str">
        <f t="shared" si="357"/>
        <v>-</v>
      </c>
      <c r="BJ977" s="242" t="str">
        <f t="shared" si="357"/>
        <v>-</v>
      </c>
      <c r="BK977" s="242" t="str">
        <f t="shared" si="357"/>
        <v>-</v>
      </c>
      <c r="BL977" s="242" t="str">
        <f t="shared" si="357"/>
        <v>-</v>
      </c>
      <c r="BM977" s="245" t="str" cm="1">
        <f t="array" ref="BM977">IFERROR(INDEX($CD$38:$CD$41, $BT977), "-")</f>
        <v>-</v>
      </c>
      <c r="BN977" s="242" t="str" cm="1">
        <f t="array" ref="BN977">IFERROR(INDEX($CD$38:$CD$41, $BS977), "-")</f>
        <v>-</v>
      </c>
      <c r="BO977" s="242">
        <f t="shared" si="350"/>
        <v>0</v>
      </c>
      <c r="BP977" s="242">
        <f t="shared" si="351"/>
        <v>0</v>
      </c>
      <c r="BQ977" s="247" t="str">
        <f t="shared" si="334"/>
        <v>-</v>
      </c>
      <c r="BR977" s="247" t="str">
        <f t="shared" si="335"/>
        <v>-</v>
      </c>
      <c r="BS977" s="247" t="str">
        <f t="shared" si="336"/>
        <v>-</v>
      </c>
      <c r="BT977" s="247" t="str">
        <f t="shared" si="337"/>
        <v>-</v>
      </c>
      <c r="BU977" s="247">
        <f t="shared" si="352"/>
        <v>0</v>
      </c>
      <c r="BV977" s="247" t="str">
        <f t="shared" si="353"/>
        <v>-</v>
      </c>
      <c r="BW977" s="232"/>
      <c r="CF977" s="232"/>
    </row>
    <row r="978" spans="1:84" ht="12.75" customHeight="1" x14ac:dyDescent="0.2">
      <c r="A978" s="240"/>
      <c r="B978" s="228">
        <v>955</v>
      </c>
      <c r="C978" s="137"/>
      <c r="D978" s="65"/>
      <c r="E978" s="241" t="str">
        <f>IF(ISBLANK(D978), "", VLOOKUP(D978, Z!$A$2:$C$4127, 3, FALSE))</f>
        <v/>
      </c>
      <c r="F978" s="138"/>
      <c r="G978" s="120"/>
      <c r="H978" s="120"/>
      <c r="I978" s="120"/>
      <c r="J978" s="120"/>
      <c r="K978" s="139"/>
      <c r="L978" s="168"/>
      <c r="M978" s="139"/>
      <c r="N978" s="139"/>
      <c r="O978" s="242">
        <f t="shared" si="333"/>
        <v>0</v>
      </c>
      <c r="P978" s="139"/>
      <c r="Q978" s="242">
        <f t="shared" si="338"/>
        <v>0</v>
      </c>
      <c r="R978" s="242" t="str">
        <f t="shared" si="339"/>
        <v>-</v>
      </c>
      <c r="S978" s="140"/>
      <c r="T978" s="141"/>
      <c r="U978" s="120"/>
      <c r="V978" s="139"/>
      <c r="W978" s="166"/>
      <c r="X978" s="243">
        <f t="shared" si="340"/>
        <v>0</v>
      </c>
      <c r="Y978" s="140"/>
      <c r="Z978" s="141"/>
      <c r="AA978" s="139"/>
      <c r="AB978" s="120"/>
      <c r="AC978" s="139"/>
      <c r="AD978" s="166"/>
      <c r="AE978" s="243">
        <f t="shared" si="341"/>
        <v>0</v>
      </c>
      <c r="AF978" s="142"/>
      <c r="AG978" s="137"/>
      <c r="AH978" s="65"/>
      <c r="AI978" s="241" t="str">
        <f>IF(ISBLANK(AH978), "", VLOOKUP(AH978, Z!$A$2:$C$4127, 3, FALSE))</f>
        <v/>
      </c>
      <c r="AJ978" s="143"/>
      <c r="AK978" s="244">
        <f t="shared" si="342"/>
        <v>0</v>
      </c>
      <c r="AL978" s="232"/>
      <c r="AM978" s="242">
        <f t="shared" si="343"/>
        <v>0</v>
      </c>
      <c r="AN978" s="228">
        <f>15</f>
        <v>15</v>
      </c>
      <c r="AO978" s="228">
        <v>0.75</v>
      </c>
      <c r="AP978" s="242" t="str">
        <f t="shared" si="344"/>
        <v>-</v>
      </c>
      <c r="AQ978" s="242" t="str">
        <f t="shared" si="345"/>
        <v>-</v>
      </c>
      <c r="AR978" s="245" t="str" cm="1">
        <f t="array" ref="AR978">IF($AM$20="A",
IFERROR(INDEX($BZ$33:$CC$35, $BQ978,), "-"),
IFERROR(INDEX(($BZ$26:$CC$28,$BZ$29:$CC$31), $BQ978, , $BR978), "-"))</f>
        <v>-</v>
      </c>
      <c r="AS978" s="245"/>
      <c r="AT978" s="245"/>
      <c r="AU978" s="245"/>
      <c r="AV978" s="246" t="str" cm="1">
        <f t="array" ref="AV978">IF($AM$20="A",
IFERROR(INDEX($CE$33:$CE$35, $BQ978), "-"),
IFERROR(INDEX(($CE$26:$CE$28, $CE$29:$CE$31), $BQ978, , $BR978), "-"))</f>
        <v>-</v>
      </c>
      <c r="AW978" s="242" t="str">
        <f t="shared" si="354"/>
        <v>-</v>
      </c>
      <c r="AX978" s="242" t="str">
        <f t="shared" si="354"/>
        <v>-</v>
      </c>
      <c r="AY978" s="242" t="str">
        <f t="shared" si="354"/>
        <v>-</v>
      </c>
      <c r="AZ978" s="242" t="str">
        <f t="shared" si="354"/>
        <v>-</v>
      </c>
      <c r="BA978" s="242" t="str">
        <f t="shared" si="355"/>
        <v>-</v>
      </c>
      <c r="BB978" s="242" t="str">
        <f t="shared" si="355"/>
        <v>-</v>
      </c>
      <c r="BC978" s="242" t="str">
        <f t="shared" si="355"/>
        <v>-</v>
      </c>
      <c r="BD978" s="242" t="str">
        <f t="shared" si="355"/>
        <v>-</v>
      </c>
      <c r="BE978" s="242" t="str">
        <f t="shared" si="356"/>
        <v>-</v>
      </c>
      <c r="BF978" s="242" t="str">
        <f t="shared" si="356"/>
        <v>-</v>
      </c>
      <c r="BG978" s="242" t="str">
        <f t="shared" si="356"/>
        <v>-</v>
      </c>
      <c r="BH978" s="242" t="str">
        <f t="shared" si="356"/>
        <v>-</v>
      </c>
      <c r="BI978" s="242" t="str">
        <f t="shared" si="357"/>
        <v>-</v>
      </c>
      <c r="BJ978" s="242" t="str">
        <f t="shared" si="357"/>
        <v>-</v>
      </c>
      <c r="BK978" s="242" t="str">
        <f t="shared" si="357"/>
        <v>-</v>
      </c>
      <c r="BL978" s="242" t="str">
        <f t="shared" si="357"/>
        <v>-</v>
      </c>
      <c r="BM978" s="245" t="str" cm="1">
        <f t="array" ref="BM978">IFERROR(INDEX($CD$38:$CD$41, $BT978), "-")</f>
        <v>-</v>
      </c>
      <c r="BN978" s="242" t="str" cm="1">
        <f t="array" ref="BN978">IFERROR(INDEX($CD$38:$CD$41, $BS978), "-")</f>
        <v>-</v>
      </c>
      <c r="BO978" s="242">
        <f t="shared" si="350"/>
        <v>0</v>
      </c>
      <c r="BP978" s="242">
        <f t="shared" si="351"/>
        <v>0</v>
      </c>
      <c r="BQ978" s="247" t="str">
        <f t="shared" si="334"/>
        <v>-</v>
      </c>
      <c r="BR978" s="247" t="str">
        <f t="shared" si="335"/>
        <v>-</v>
      </c>
      <c r="BS978" s="247" t="str">
        <f t="shared" si="336"/>
        <v>-</v>
      </c>
      <c r="BT978" s="247" t="str">
        <f t="shared" si="337"/>
        <v>-</v>
      </c>
      <c r="BU978" s="247">
        <f t="shared" si="352"/>
        <v>0</v>
      </c>
      <c r="BV978" s="247" t="str">
        <f t="shared" si="353"/>
        <v>-</v>
      </c>
      <c r="BW978" s="232"/>
      <c r="CF978" s="232"/>
    </row>
    <row r="979" spans="1:84" ht="12.75" customHeight="1" x14ac:dyDescent="0.2">
      <c r="A979" s="240"/>
      <c r="B979" s="228">
        <v>956</v>
      </c>
      <c r="C979" s="137"/>
      <c r="D979" s="65"/>
      <c r="E979" s="241" t="str">
        <f>IF(ISBLANK(D979), "", VLOOKUP(D979, Z!$A$2:$C$4127, 3, FALSE))</f>
        <v/>
      </c>
      <c r="F979" s="138"/>
      <c r="G979" s="120"/>
      <c r="H979" s="120"/>
      <c r="I979" s="120"/>
      <c r="J979" s="120"/>
      <c r="K979" s="139"/>
      <c r="L979" s="168"/>
      <c r="M979" s="139"/>
      <c r="N979" s="139"/>
      <c r="O979" s="242">
        <f t="shared" si="333"/>
        <v>0</v>
      </c>
      <c r="P979" s="139"/>
      <c r="Q979" s="242">
        <f t="shared" si="338"/>
        <v>0</v>
      </c>
      <c r="R979" s="242" t="str">
        <f t="shared" si="339"/>
        <v>-</v>
      </c>
      <c r="S979" s="140"/>
      <c r="T979" s="141"/>
      <c r="U979" s="120"/>
      <c r="V979" s="139"/>
      <c r="W979" s="166"/>
      <c r="X979" s="243">
        <f t="shared" si="340"/>
        <v>0</v>
      </c>
      <c r="Y979" s="140"/>
      <c r="Z979" s="141"/>
      <c r="AA979" s="139"/>
      <c r="AB979" s="120"/>
      <c r="AC979" s="139"/>
      <c r="AD979" s="166"/>
      <c r="AE979" s="243">
        <f t="shared" si="341"/>
        <v>0</v>
      </c>
      <c r="AF979" s="142"/>
      <c r="AG979" s="137"/>
      <c r="AH979" s="65"/>
      <c r="AI979" s="241" t="str">
        <f>IF(ISBLANK(AH979), "", VLOOKUP(AH979, Z!$A$2:$C$4127, 3, FALSE))</f>
        <v/>
      </c>
      <c r="AJ979" s="143"/>
      <c r="AK979" s="244">
        <f t="shared" si="342"/>
        <v>0</v>
      </c>
      <c r="AL979" s="232"/>
      <c r="AM979" s="242">
        <f t="shared" si="343"/>
        <v>0</v>
      </c>
      <c r="AN979" s="228">
        <f>15</f>
        <v>15</v>
      </c>
      <c r="AO979" s="228">
        <v>0.75</v>
      </c>
      <c r="AP979" s="242" t="str">
        <f t="shared" si="344"/>
        <v>-</v>
      </c>
      <c r="AQ979" s="242" t="str">
        <f t="shared" si="345"/>
        <v>-</v>
      </c>
      <c r="AR979" s="245" t="str" cm="1">
        <f t="array" ref="AR979">IF($AM$20="A",
IFERROR(INDEX($BZ$33:$CC$35, $BQ979,), "-"),
IFERROR(INDEX(($BZ$26:$CC$28,$BZ$29:$CC$31), $BQ979, , $BR979), "-"))</f>
        <v>-</v>
      </c>
      <c r="AS979" s="245"/>
      <c r="AT979" s="245"/>
      <c r="AU979" s="245"/>
      <c r="AV979" s="246" t="str" cm="1">
        <f t="array" ref="AV979">IF($AM$20="A",
IFERROR(INDEX($CE$33:$CE$35, $BQ979), "-"),
IFERROR(INDEX(($CE$26:$CE$28, $CE$29:$CE$31), $BQ979, , $BR979), "-"))</f>
        <v>-</v>
      </c>
      <c r="AW979" s="242" t="str">
        <f t="shared" si="354"/>
        <v>-</v>
      </c>
      <c r="AX979" s="242" t="str">
        <f t="shared" si="354"/>
        <v>-</v>
      </c>
      <c r="AY979" s="242" t="str">
        <f t="shared" si="354"/>
        <v>-</v>
      </c>
      <c r="AZ979" s="242" t="str">
        <f t="shared" si="354"/>
        <v>-</v>
      </c>
      <c r="BA979" s="242" t="str">
        <f t="shared" si="355"/>
        <v>-</v>
      </c>
      <c r="BB979" s="242" t="str">
        <f t="shared" si="355"/>
        <v>-</v>
      </c>
      <c r="BC979" s="242" t="str">
        <f t="shared" si="355"/>
        <v>-</v>
      </c>
      <c r="BD979" s="242" t="str">
        <f t="shared" si="355"/>
        <v>-</v>
      </c>
      <c r="BE979" s="242" t="str">
        <f t="shared" si="356"/>
        <v>-</v>
      </c>
      <c r="BF979" s="242" t="str">
        <f t="shared" si="356"/>
        <v>-</v>
      </c>
      <c r="BG979" s="242" t="str">
        <f t="shared" si="356"/>
        <v>-</v>
      </c>
      <c r="BH979" s="242" t="str">
        <f t="shared" si="356"/>
        <v>-</v>
      </c>
      <c r="BI979" s="242" t="str">
        <f t="shared" si="357"/>
        <v>-</v>
      </c>
      <c r="BJ979" s="242" t="str">
        <f t="shared" si="357"/>
        <v>-</v>
      </c>
      <c r="BK979" s="242" t="str">
        <f t="shared" si="357"/>
        <v>-</v>
      </c>
      <c r="BL979" s="242" t="str">
        <f t="shared" si="357"/>
        <v>-</v>
      </c>
      <c r="BM979" s="245" t="str" cm="1">
        <f t="array" ref="BM979">IFERROR(INDEX($CD$38:$CD$41, $BT979), "-")</f>
        <v>-</v>
      </c>
      <c r="BN979" s="242" t="str" cm="1">
        <f t="array" ref="BN979">IFERROR(INDEX($CD$38:$CD$41, $BS979), "-")</f>
        <v>-</v>
      </c>
      <c r="BO979" s="242">
        <f t="shared" si="350"/>
        <v>0</v>
      </c>
      <c r="BP979" s="242">
        <f t="shared" si="351"/>
        <v>0</v>
      </c>
      <c r="BQ979" s="247" t="str">
        <f t="shared" si="334"/>
        <v>-</v>
      </c>
      <c r="BR979" s="247" t="str">
        <f t="shared" si="335"/>
        <v>-</v>
      </c>
      <c r="BS979" s="247" t="str">
        <f t="shared" si="336"/>
        <v>-</v>
      </c>
      <c r="BT979" s="247" t="str">
        <f t="shared" si="337"/>
        <v>-</v>
      </c>
      <c r="BU979" s="247">
        <f t="shared" si="352"/>
        <v>0</v>
      </c>
      <c r="BV979" s="247" t="str">
        <f t="shared" si="353"/>
        <v>-</v>
      </c>
      <c r="BW979" s="232"/>
      <c r="CF979" s="232"/>
    </row>
    <row r="980" spans="1:84" ht="12.75" customHeight="1" x14ac:dyDescent="0.2">
      <c r="A980" s="240"/>
      <c r="B980" s="228">
        <v>957</v>
      </c>
      <c r="C980" s="137"/>
      <c r="D980" s="65"/>
      <c r="E980" s="241" t="str">
        <f>IF(ISBLANK(D980), "", VLOOKUP(D980, Z!$A$2:$C$4127, 3, FALSE))</f>
        <v/>
      </c>
      <c r="F980" s="138"/>
      <c r="G980" s="120"/>
      <c r="H980" s="120"/>
      <c r="I980" s="120"/>
      <c r="J980" s="120"/>
      <c r="K980" s="139"/>
      <c r="L980" s="168"/>
      <c r="M980" s="139"/>
      <c r="N980" s="139"/>
      <c r="O980" s="242">
        <f t="shared" si="333"/>
        <v>0</v>
      </c>
      <c r="P980" s="139"/>
      <c r="Q980" s="242">
        <f t="shared" si="338"/>
        <v>0</v>
      </c>
      <c r="R980" s="242" t="str">
        <f t="shared" si="339"/>
        <v>-</v>
      </c>
      <c r="S980" s="140"/>
      <c r="T980" s="141"/>
      <c r="U980" s="120"/>
      <c r="V980" s="139"/>
      <c r="W980" s="166"/>
      <c r="X980" s="243">
        <f t="shared" si="340"/>
        <v>0</v>
      </c>
      <c r="Y980" s="140"/>
      <c r="Z980" s="141"/>
      <c r="AA980" s="139"/>
      <c r="AB980" s="120"/>
      <c r="AC980" s="139"/>
      <c r="AD980" s="166"/>
      <c r="AE980" s="243">
        <f t="shared" si="341"/>
        <v>0</v>
      </c>
      <c r="AF980" s="142"/>
      <c r="AG980" s="137"/>
      <c r="AH980" s="65"/>
      <c r="AI980" s="241" t="str">
        <f>IF(ISBLANK(AH980), "", VLOOKUP(AH980, Z!$A$2:$C$4127, 3, FALSE))</f>
        <v/>
      </c>
      <c r="AJ980" s="143"/>
      <c r="AK980" s="244">
        <f t="shared" si="342"/>
        <v>0</v>
      </c>
      <c r="AL980" s="232"/>
      <c r="AM980" s="242">
        <f t="shared" si="343"/>
        <v>0</v>
      </c>
      <c r="AN980" s="228">
        <f>15</f>
        <v>15</v>
      </c>
      <c r="AO980" s="228">
        <v>0.75</v>
      </c>
      <c r="AP980" s="242" t="str">
        <f t="shared" si="344"/>
        <v>-</v>
      </c>
      <c r="AQ980" s="242" t="str">
        <f t="shared" si="345"/>
        <v>-</v>
      </c>
      <c r="AR980" s="245" t="str" cm="1">
        <f t="array" ref="AR980">IF($AM$20="A",
IFERROR(INDEX($BZ$33:$CC$35, $BQ980,), "-"),
IFERROR(INDEX(($BZ$26:$CC$28,$BZ$29:$CC$31), $BQ980, , $BR980), "-"))</f>
        <v>-</v>
      </c>
      <c r="AS980" s="245"/>
      <c r="AT980" s="245"/>
      <c r="AU980" s="245"/>
      <c r="AV980" s="246" t="str" cm="1">
        <f t="array" ref="AV980">IF($AM$20="A",
IFERROR(INDEX($CE$33:$CE$35, $BQ980), "-"),
IFERROR(INDEX(($CE$26:$CE$28, $CE$29:$CE$31), $BQ980, , $BR980), "-"))</f>
        <v>-</v>
      </c>
      <c r="AW980" s="242" t="str">
        <f t="shared" si="354"/>
        <v>-</v>
      </c>
      <c r="AX980" s="242" t="str">
        <f t="shared" si="354"/>
        <v>-</v>
      </c>
      <c r="AY980" s="242" t="str">
        <f t="shared" si="354"/>
        <v>-</v>
      </c>
      <c r="AZ980" s="242" t="str">
        <f t="shared" si="354"/>
        <v>-</v>
      </c>
      <c r="BA980" s="242" t="str">
        <f t="shared" si="355"/>
        <v>-</v>
      </c>
      <c r="BB980" s="242" t="str">
        <f t="shared" si="355"/>
        <v>-</v>
      </c>
      <c r="BC980" s="242" t="str">
        <f t="shared" si="355"/>
        <v>-</v>
      </c>
      <c r="BD980" s="242" t="str">
        <f t="shared" si="355"/>
        <v>-</v>
      </c>
      <c r="BE980" s="242" t="str">
        <f t="shared" si="356"/>
        <v>-</v>
      </c>
      <c r="BF980" s="242" t="str">
        <f t="shared" si="356"/>
        <v>-</v>
      </c>
      <c r="BG980" s="242" t="str">
        <f t="shared" si="356"/>
        <v>-</v>
      </c>
      <c r="BH980" s="242" t="str">
        <f t="shared" si="356"/>
        <v>-</v>
      </c>
      <c r="BI980" s="242" t="str">
        <f t="shared" si="357"/>
        <v>-</v>
      </c>
      <c r="BJ980" s="242" t="str">
        <f t="shared" si="357"/>
        <v>-</v>
      </c>
      <c r="BK980" s="242" t="str">
        <f t="shared" si="357"/>
        <v>-</v>
      </c>
      <c r="BL980" s="242" t="str">
        <f t="shared" si="357"/>
        <v>-</v>
      </c>
      <c r="BM980" s="245" t="str" cm="1">
        <f t="array" ref="BM980">IFERROR(INDEX($CD$38:$CD$41, $BT980), "-")</f>
        <v>-</v>
      </c>
      <c r="BN980" s="242" t="str" cm="1">
        <f t="array" ref="BN980">IFERROR(INDEX($CD$38:$CD$41, $BS980), "-")</f>
        <v>-</v>
      </c>
      <c r="BO980" s="242">
        <f t="shared" si="350"/>
        <v>0</v>
      </c>
      <c r="BP980" s="242">
        <f t="shared" si="351"/>
        <v>0</v>
      </c>
      <c r="BQ980" s="247" t="str">
        <f t="shared" si="334"/>
        <v>-</v>
      </c>
      <c r="BR980" s="247" t="str">
        <f t="shared" si="335"/>
        <v>-</v>
      </c>
      <c r="BS980" s="247" t="str">
        <f t="shared" si="336"/>
        <v>-</v>
      </c>
      <c r="BT980" s="247" t="str">
        <f t="shared" si="337"/>
        <v>-</v>
      </c>
      <c r="BU980" s="247">
        <f t="shared" si="352"/>
        <v>0</v>
      </c>
      <c r="BV980" s="247" t="str">
        <f t="shared" si="353"/>
        <v>-</v>
      </c>
      <c r="BW980" s="232"/>
      <c r="CF980" s="232"/>
    </row>
    <row r="981" spans="1:84" ht="12.75" customHeight="1" x14ac:dyDescent="0.2">
      <c r="A981" s="240"/>
      <c r="B981" s="228">
        <v>958</v>
      </c>
      <c r="C981" s="137"/>
      <c r="D981" s="65"/>
      <c r="E981" s="241" t="str">
        <f>IF(ISBLANK(D981), "", VLOOKUP(D981, Z!$A$2:$C$4127, 3, FALSE))</f>
        <v/>
      </c>
      <c r="F981" s="138"/>
      <c r="G981" s="120"/>
      <c r="H981" s="120"/>
      <c r="I981" s="120"/>
      <c r="J981" s="120"/>
      <c r="K981" s="139"/>
      <c r="L981" s="168"/>
      <c r="M981" s="139"/>
      <c r="N981" s="139"/>
      <c r="O981" s="242">
        <f t="shared" si="333"/>
        <v>0</v>
      </c>
      <c r="P981" s="139"/>
      <c r="Q981" s="242">
        <f t="shared" si="338"/>
        <v>0</v>
      </c>
      <c r="R981" s="242" t="str">
        <f t="shared" si="339"/>
        <v>-</v>
      </c>
      <c r="S981" s="140"/>
      <c r="T981" s="141"/>
      <c r="U981" s="120"/>
      <c r="V981" s="139"/>
      <c r="W981" s="166"/>
      <c r="X981" s="243">
        <f t="shared" si="340"/>
        <v>0</v>
      </c>
      <c r="Y981" s="140"/>
      <c r="Z981" s="141"/>
      <c r="AA981" s="139"/>
      <c r="AB981" s="120"/>
      <c r="AC981" s="139"/>
      <c r="AD981" s="166"/>
      <c r="AE981" s="243">
        <f t="shared" si="341"/>
        <v>0</v>
      </c>
      <c r="AF981" s="142"/>
      <c r="AG981" s="137"/>
      <c r="AH981" s="65"/>
      <c r="AI981" s="241" t="str">
        <f>IF(ISBLANK(AH981), "", VLOOKUP(AH981, Z!$A$2:$C$4127, 3, FALSE))</f>
        <v/>
      </c>
      <c r="AJ981" s="143"/>
      <c r="AK981" s="244">
        <f t="shared" si="342"/>
        <v>0</v>
      </c>
      <c r="AL981" s="232"/>
      <c r="AM981" s="242">
        <f t="shared" si="343"/>
        <v>0</v>
      </c>
      <c r="AN981" s="228">
        <f>15</f>
        <v>15</v>
      </c>
      <c r="AO981" s="228">
        <v>0.75</v>
      </c>
      <c r="AP981" s="242" t="str">
        <f t="shared" si="344"/>
        <v>-</v>
      </c>
      <c r="AQ981" s="242" t="str">
        <f t="shared" si="345"/>
        <v>-</v>
      </c>
      <c r="AR981" s="245" t="str" cm="1">
        <f t="array" ref="AR981">IF($AM$20="A",
IFERROR(INDEX($BZ$33:$CC$35, $BQ981,), "-"),
IFERROR(INDEX(($BZ$26:$CC$28,$BZ$29:$CC$31), $BQ981, , $BR981), "-"))</f>
        <v>-</v>
      </c>
      <c r="AS981" s="245"/>
      <c r="AT981" s="245"/>
      <c r="AU981" s="245"/>
      <c r="AV981" s="246" t="str" cm="1">
        <f t="array" ref="AV981">IF($AM$20="A",
IFERROR(INDEX($CE$33:$CE$35, $BQ981), "-"),
IFERROR(INDEX(($CE$26:$CE$28, $CE$29:$CE$31), $BQ981, , $BR981), "-"))</f>
        <v>-</v>
      </c>
      <c r="AW981" s="242" t="str">
        <f t="shared" si="354"/>
        <v>-</v>
      </c>
      <c r="AX981" s="242" t="str">
        <f t="shared" si="354"/>
        <v>-</v>
      </c>
      <c r="AY981" s="242" t="str">
        <f t="shared" si="354"/>
        <v>-</v>
      </c>
      <c r="AZ981" s="242" t="str">
        <f t="shared" si="354"/>
        <v>-</v>
      </c>
      <c r="BA981" s="242" t="str">
        <f t="shared" si="355"/>
        <v>-</v>
      </c>
      <c r="BB981" s="242" t="str">
        <f t="shared" si="355"/>
        <v>-</v>
      </c>
      <c r="BC981" s="242" t="str">
        <f t="shared" si="355"/>
        <v>-</v>
      </c>
      <c r="BD981" s="242" t="str">
        <f t="shared" si="355"/>
        <v>-</v>
      </c>
      <c r="BE981" s="242" t="str">
        <f t="shared" si="356"/>
        <v>-</v>
      </c>
      <c r="BF981" s="242" t="str">
        <f t="shared" si="356"/>
        <v>-</v>
      </c>
      <c r="BG981" s="242" t="str">
        <f t="shared" si="356"/>
        <v>-</v>
      </c>
      <c r="BH981" s="242" t="str">
        <f t="shared" si="356"/>
        <v>-</v>
      </c>
      <c r="BI981" s="242" t="str">
        <f t="shared" si="357"/>
        <v>-</v>
      </c>
      <c r="BJ981" s="242" t="str">
        <f t="shared" si="357"/>
        <v>-</v>
      </c>
      <c r="BK981" s="242" t="str">
        <f t="shared" si="357"/>
        <v>-</v>
      </c>
      <c r="BL981" s="242" t="str">
        <f t="shared" si="357"/>
        <v>-</v>
      </c>
      <c r="BM981" s="245" t="str" cm="1">
        <f t="array" ref="BM981">IFERROR(INDEX($CD$38:$CD$41, $BT981), "-")</f>
        <v>-</v>
      </c>
      <c r="BN981" s="242" t="str" cm="1">
        <f t="array" ref="BN981">IFERROR(INDEX($CD$38:$CD$41, $BS981), "-")</f>
        <v>-</v>
      </c>
      <c r="BO981" s="242">
        <f t="shared" si="350"/>
        <v>0</v>
      </c>
      <c r="BP981" s="242">
        <f t="shared" si="351"/>
        <v>0</v>
      </c>
      <c r="BQ981" s="247" t="str">
        <f t="shared" si="334"/>
        <v>-</v>
      </c>
      <c r="BR981" s="247" t="str">
        <f t="shared" si="335"/>
        <v>-</v>
      </c>
      <c r="BS981" s="247" t="str">
        <f t="shared" si="336"/>
        <v>-</v>
      </c>
      <c r="BT981" s="247" t="str">
        <f t="shared" si="337"/>
        <v>-</v>
      </c>
      <c r="BU981" s="247">
        <f t="shared" si="352"/>
        <v>0</v>
      </c>
      <c r="BV981" s="247" t="str">
        <f t="shared" si="353"/>
        <v>-</v>
      </c>
      <c r="BW981" s="232"/>
      <c r="CF981" s="232"/>
    </row>
    <row r="982" spans="1:84" ht="12.75" customHeight="1" x14ac:dyDescent="0.2">
      <c r="A982" s="240"/>
      <c r="B982" s="228">
        <v>959</v>
      </c>
      <c r="C982" s="137"/>
      <c r="D982" s="65"/>
      <c r="E982" s="241" t="str">
        <f>IF(ISBLANK(D982), "", VLOOKUP(D982, Z!$A$2:$C$4127, 3, FALSE))</f>
        <v/>
      </c>
      <c r="F982" s="138"/>
      <c r="G982" s="120"/>
      <c r="H982" s="120"/>
      <c r="I982" s="120"/>
      <c r="J982" s="120"/>
      <c r="K982" s="139"/>
      <c r="L982" s="168"/>
      <c r="M982" s="139"/>
      <c r="N982" s="139"/>
      <c r="O982" s="242">
        <f t="shared" si="333"/>
        <v>0</v>
      </c>
      <c r="P982" s="139"/>
      <c r="Q982" s="242">
        <f t="shared" si="338"/>
        <v>0</v>
      </c>
      <c r="R982" s="242" t="str">
        <f t="shared" si="339"/>
        <v>-</v>
      </c>
      <c r="S982" s="140"/>
      <c r="T982" s="141"/>
      <c r="U982" s="120"/>
      <c r="V982" s="139"/>
      <c r="W982" s="166"/>
      <c r="X982" s="243">
        <f t="shared" si="340"/>
        <v>0</v>
      </c>
      <c r="Y982" s="140"/>
      <c r="Z982" s="141"/>
      <c r="AA982" s="139"/>
      <c r="AB982" s="120"/>
      <c r="AC982" s="139"/>
      <c r="AD982" s="166"/>
      <c r="AE982" s="243">
        <f t="shared" si="341"/>
        <v>0</v>
      </c>
      <c r="AF982" s="142"/>
      <c r="AG982" s="137"/>
      <c r="AH982" s="65"/>
      <c r="AI982" s="241" t="str">
        <f>IF(ISBLANK(AH982), "", VLOOKUP(AH982, Z!$A$2:$C$4127, 3, FALSE))</f>
        <v/>
      </c>
      <c r="AJ982" s="143"/>
      <c r="AK982" s="244">
        <f t="shared" si="342"/>
        <v>0</v>
      </c>
      <c r="AL982" s="232"/>
      <c r="AM982" s="242">
        <f t="shared" si="343"/>
        <v>0</v>
      </c>
      <c r="AN982" s="228">
        <f>15</f>
        <v>15</v>
      </c>
      <c r="AO982" s="228">
        <v>0.75</v>
      </c>
      <c r="AP982" s="242" t="str">
        <f t="shared" si="344"/>
        <v>-</v>
      </c>
      <c r="AQ982" s="242" t="str">
        <f t="shared" si="345"/>
        <v>-</v>
      </c>
      <c r="AR982" s="245" t="str" cm="1">
        <f t="array" ref="AR982">IF($AM$20="A",
IFERROR(INDEX($BZ$33:$CC$35, $BQ982,), "-"),
IFERROR(INDEX(($BZ$26:$CC$28,$BZ$29:$CC$31), $BQ982, , $BR982), "-"))</f>
        <v>-</v>
      </c>
      <c r="AS982" s="245"/>
      <c r="AT982" s="245"/>
      <c r="AU982" s="245"/>
      <c r="AV982" s="246" t="str" cm="1">
        <f t="array" ref="AV982">IF($AM$20="A",
IFERROR(INDEX($CE$33:$CE$35, $BQ982), "-"),
IFERROR(INDEX(($CE$26:$CE$28, $CE$29:$CE$31), $BQ982, , $BR982), "-"))</f>
        <v>-</v>
      </c>
      <c r="AW982" s="242" t="str">
        <f t="shared" si="354"/>
        <v>-</v>
      </c>
      <c r="AX982" s="242" t="str">
        <f t="shared" si="354"/>
        <v>-</v>
      </c>
      <c r="AY982" s="242" t="str">
        <f t="shared" si="354"/>
        <v>-</v>
      </c>
      <c r="AZ982" s="242" t="str">
        <f t="shared" si="354"/>
        <v>-</v>
      </c>
      <c r="BA982" s="242" t="str">
        <f t="shared" si="355"/>
        <v>-</v>
      </c>
      <c r="BB982" s="242" t="str">
        <f t="shared" si="355"/>
        <v>-</v>
      </c>
      <c r="BC982" s="242" t="str">
        <f t="shared" si="355"/>
        <v>-</v>
      </c>
      <c r="BD982" s="242" t="str">
        <f t="shared" si="355"/>
        <v>-</v>
      </c>
      <c r="BE982" s="242" t="str">
        <f t="shared" si="356"/>
        <v>-</v>
      </c>
      <c r="BF982" s="242" t="str">
        <f t="shared" si="356"/>
        <v>-</v>
      </c>
      <c r="BG982" s="242" t="str">
        <f t="shared" si="356"/>
        <v>-</v>
      </c>
      <c r="BH982" s="242" t="str">
        <f t="shared" si="356"/>
        <v>-</v>
      </c>
      <c r="BI982" s="242" t="str">
        <f t="shared" si="357"/>
        <v>-</v>
      </c>
      <c r="BJ982" s="242" t="str">
        <f t="shared" si="357"/>
        <v>-</v>
      </c>
      <c r="BK982" s="242" t="str">
        <f t="shared" si="357"/>
        <v>-</v>
      </c>
      <c r="BL982" s="242" t="str">
        <f t="shared" si="357"/>
        <v>-</v>
      </c>
      <c r="BM982" s="245" t="str" cm="1">
        <f t="array" ref="BM982">IFERROR(INDEX($CD$38:$CD$41, $BT982), "-")</f>
        <v>-</v>
      </c>
      <c r="BN982" s="242" t="str" cm="1">
        <f t="array" ref="BN982">IFERROR(INDEX($CD$38:$CD$41, $BS982), "-")</f>
        <v>-</v>
      </c>
      <c r="BO982" s="242">
        <f t="shared" si="350"/>
        <v>0</v>
      </c>
      <c r="BP982" s="242">
        <f t="shared" si="351"/>
        <v>0</v>
      </c>
      <c r="BQ982" s="247" t="str">
        <f t="shared" si="334"/>
        <v>-</v>
      </c>
      <c r="BR982" s="247" t="str">
        <f t="shared" si="335"/>
        <v>-</v>
      </c>
      <c r="BS982" s="247" t="str">
        <f t="shared" si="336"/>
        <v>-</v>
      </c>
      <c r="BT982" s="247" t="str">
        <f t="shared" si="337"/>
        <v>-</v>
      </c>
      <c r="BU982" s="247">
        <f t="shared" si="352"/>
        <v>0</v>
      </c>
      <c r="BV982" s="247" t="str">
        <f t="shared" si="353"/>
        <v>-</v>
      </c>
      <c r="BW982" s="232"/>
      <c r="CF982" s="232"/>
    </row>
    <row r="983" spans="1:84" ht="12.75" customHeight="1" x14ac:dyDescent="0.2">
      <c r="A983" s="240"/>
      <c r="B983" s="228">
        <v>960</v>
      </c>
      <c r="C983" s="137"/>
      <c r="D983" s="65"/>
      <c r="E983" s="241" t="str">
        <f>IF(ISBLANK(D983), "", VLOOKUP(D983, Z!$A$2:$C$4127, 3, FALSE))</f>
        <v/>
      </c>
      <c r="F983" s="138"/>
      <c r="G983" s="120"/>
      <c r="H983" s="120"/>
      <c r="I983" s="120"/>
      <c r="J983" s="120"/>
      <c r="K983" s="139"/>
      <c r="L983" s="168"/>
      <c r="M983" s="139"/>
      <c r="N983" s="139"/>
      <c r="O983" s="242">
        <f t="shared" si="333"/>
        <v>0</v>
      </c>
      <c r="P983" s="139"/>
      <c r="Q983" s="242">
        <f t="shared" si="338"/>
        <v>0</v>
      </c>
      <c r="R983" s="242" t="str">
        <f t="shared" si="339"/>
        <v>-</v>
      </c>
      <c r="S983" s="140"/>
      <c r="T983" s="141"/>
      <c r="U983" s="120"/>
      <c r="V983" s="139"/>
      <c r="W983" s="166"/>
      <c r="X983" s="243">
        <f t="shared" si="340"/>
        <v>0</v>
      </c>
      <c r="Y983" s="140"/>
      <c r="Z983" s="141"/>
      <c r="AA983" s="139"/>
      <c r="AB983" s="120"/>
      <c r="AC983" s="139"/>
      <c r="AD983" s="166"/>
      <c r="AE983" s="243">
        <f t="shared" si="341"/>
        <v>0</v>
      </c>
      <c r="AF983" s="142"/>
      <c r="AG983" s="137"/>
      <c r="AH983" s="65"/>
      <c r="AI983" s="241" t="str">
        <f>IF(ISBLANK(AH983), "", VLOOKUP(AH983, Z!$A$2:$C$4127, 3, FALSE))</f>
        <v/>
      </c>
      <c r="AJ983" s="143"/>
      <c r="AK983" s="244">
        <f t="shared" si="342"/>
        <v>0</v>
      </c>
      <c r="AL983" s="232"/>
      <c r="AM983" s="242">
        <f t="shared" si="343"/>
        <v>0</v>
      </c>
      <c r="AN983" s="228">
        <f>15</f>
        <v>15</v>
      </c>
      <c r="AO983" s="228">
        <v>0.75</v>
      </c>
      <c r="AP983" s="242" t="str">
        <f t="shared" si="344"/>
        <v>-</v>
      </c>
      <c r="AQ983" s="242" t="str">
        <f t="shared" si="345"/>
        <v>-</v>
      </c>
      <c r="AR983" s="245" t="str" cm="1">
        <f t="array" ref="AR983">IF($AM$20="A",
IFERROR(INDEX($BZ$33:$CC$35, $BQ983,), "-"),
IFERROR(INDEX(($BZ$26:$CC$28,$BZ$29:$CC$31), $BQ983, , $BR983), "-"))</f>
        <v>-</v>
      </c>
      <c r="AS983" s="245"/>
      <c r="AT983" s="245"/>
      <c r="AU983" s="245"/>
      <c r="AV983" s="246" t="str" cm="1">
        <f t="array" ref="AV983">IF($AM$20="A",
IFERROR(INDEX($CE$33:$CE$35, $BQ983), "-"),
IFERROR(INDEX(($CE$26:$CE$28, $CE$29:$CE$31), $BQ983, , $BR983), "-"))</f>
        <v>-</v>
      </c>
      <c r="AW983" s="242" t="str">
        <f t="shared" si="354"/>
        <v>-</v>
      </c>
      <c r="AX983" s="242" t="str">
        <f t="shared" si="354"/>
        <v>-</v>
      </c>
      <c r="AY983" s="242" t="str">
        <f t="shared" si="354"/>
        <v>-</v>
      </c>
      <c r="AZ983" s="242" t="str">
        <f t="shared" si="354"/>
        <v>-</v>
      </c>
      <c r="BA983" s="242" t="str">
        <f t="shared" si="355"/>
        <v>-</v>
      </c>
      <c r="BB983" s="242" t="str">
        <f t="shared" si="355"/>
        <v>-</v>
      </c>
      <c r="BC983" s="242" t="str">
        <f t="shared" si="355"/>
        <v>-</v>
      </c>
      <c r="BD983" s="242" t="str">
        <f t="shared" si="355"/>
        <v>-</v>
      </c>
      <c r="BE983" s="242" t="str">
        <f t="shared" si="356"/>
        <v>-</v>
      </c>
      <c r="BF983" s="242" t="str">
        <f t="shared" si="356"/>
        <v>-</v>
      </c>
      <c r="BG983" s="242" t="str">
        <f t="shared" si="356"/>
        <v>-</v>
      </c>
      <c r="BH983" s="242" t="str">
        <f t="shared" si="356"/>
        <v>-</v>
      </c>
      <c r="BI983" s="242" t="str">
        <f t="shared" si="357"/>
        <v>-</v>
      </c>
      <c r="BJ983" s="242" t="str">
        <f t="shared" si="357"/>
        <v>-</v>
      </c>
      <c r="BK983" s="242" t="str">
        <f t="shared" si="357"/>
        <v>-</v>
      </c>
      <c r="BL983" s="242" t="str">
        <f t="shared" si="357"/>
        <v>-</v>
      </c>
      <c r="BM983" s="245" t="str" cm="1">
        <f t="array" ref="BM983">IFERROR(INDEX($CD$38:$CD$41, $BT983), "-")</f>
        <v>-</v>
      </c>
      <c r="BN983" s="242" t="str" cm="1">
        <f t="array" ref="BN983">IFERROR(INDEX($CD$38:$CD$41, $BS983), "-")</f>
        <v>-</v>
      </c>
      <c r="BO983" s="242">
        <f t="shared" si="350"/>
        <v>0</v>
      </c>
      <c r="BP983" s="242">
        <f t="shared" si="351"/>
        <v>0</v>
      </c>
      <c r="BQ983" s="247" t="str">
        <f t="shared" si="334"/>
        <v>-</v>
      </c>
      <c r="BR983" s="247" t="str">
        <f t="shared" si="335"/>
        <v>-</v>
      </c>
      <c r="BS983" s="247" t="str">
        <f t="shared" si="336"/>
        <v>-</v>
      </c>
      <c r="BT983" s="247" t="str">
        <f t="shared" si="337"/>
        <v>-</v>
      </c>
      <c r="BU983" s="247">
        <f t="shared" si="352"/>
        <v>0</v>
      </c>
      <c r="BV983" s="247" t="str">
        <f t="shared" si="353"/>
        <v>-</v>
      </c>
      <c r="BW983" s="232"/>
      <c r="CF983" s="232"/>
    </row>
    <row r="984" spans="1:84" ht="12.75" customHeight="1" x14ac:dyDescent="0.2">
      <c r="A984" s="240"/>
      <c r="B984" s="228">
        <v>961</v>
      </c>
      <c r="C984" s="137"/>
      <c r="D984" s="65"/>
      <c r="E984" s="241" t="str">
        <f>IF(ISBLANK(D984), "", VLOOKUP(D984, Z!$A$2:$C$4127, 3, FALSE))</f>
        <v/>
      </c>
      <c r="F984" s="138"/>
      <c r="G984" s="120"/>
      <c r="H984" s="120"/>
      <c r="I984" s="120"/>
      <c r="J984" s="120"/>
      <c r="K984" s="139"/>
      <c r="L984" s="168"/>
      <c r="M984" s="139"/>
      <c r="N984" s="139"/>
      <c r="O984" s="242">
        <f t="shared" ref="O984:O1023" si="358">IFERROR(M984 / (1.18*N984), 0)</f>
        <v>0</v>
      </c>
      <c r="P984" s="139"/>
      <c r="Q984" s="242">
        <f t="shared" si="338"/>
        <v>0</v>
      </c>
      <c r="R984" s="242" t="str">
        <f t="shared" si="339"/>
        <v>-</v>
      </c>
      <c r="S984" s="140"/>
      <c r="T984" s="141"/>
      <c r="U984" s="120"/>
      <c r="V984" s="139"/>
      <c r="W984" s="166"/>
      <c r="X984" s="243">
        <f t="shared" si="340"/>
        <v>0</v>
      </c>
      <c r="Y984" s="140"/>
      <c r="Z984" s="141"/>
      <c r="AA984" s="139"/>
      <c r="AB984" s="120"/>
      <c r="AC984" s="139"/>
      <c r="AD984" s="166"/>
      <c r="AE984" s="243">
        <f t="shared" si="341"/>
        <v>0</v>
      </c>
      <c r="AF984" s="142"/>
      <c r="AG984" s="137"/>
      <c r="AH984" s="65"/>
      <c r="AI984" s="241" t="str">
        <f>IF(ISBLANK(AH984), "", VLOOKUP(AH984, Z!$A$2:$C$4127, 3, FALSE))</f>
        <v/>
      </c>
      <c r="AJ984" s="143"/>
      <c r="AK984" s="244">
        <f t="shared" si="342"/>
        <v>0</v>
      </c>
      <c r="AL984" s="232"/>
      <c r="AM984" s="242">
        <f t="shared" si="343"/>
        <v>0</v>
      </c>
      <c r="AN984" s="228">
        <f>15</f>
        <v>15</v>
      </c>
      <c r="AO984" s="228">
        <v>0.75</v>
      </c>
      <c r="AP984" s="242" t="str">
        <f t="shared" si="344"/>
        <v>-</v>
      </c>
      <c r="AQ984" s="242" t="str">
        <f t="shared" si="345"/>
        <v>-</v>
      </c>
      <c r="AR984" s="245" t="str" cm="1">
        <f t="array" ref="AR984">IF($AM$20="A",
IFERROR(INDEX($BZ$33:$CC$35, $BQ984,), "-"),
IFERROR(INDEX(($BZ$26:$CC$28,$BZ$29:$CC$31), $BQ984, , $BR984), "-"))</f>
        <v>-</v>
      </c>
      <c r="AS984" s="245"/>
      <c r="AT984" s="245"/>
      <c r="AU984" s="245"/>
      <c r="AV984" s="246" t="str" cm="1">
        <f t="array" ref="AV984">IF($AM$20="A",
IFERROR(INDEX($CE$33:$CE$35, $BQ984), "-"),
IFERROR(INDEX(($CE$26:$CE$28, $CE$29:$CE$31), $BQ984, , $BR984), "-"))</f>
        <v>-</v>
      </c>
      <c r="AW984" s="242" t="str">
        <f t="shared" si="354"/>
        <v>-</v>
      </c>
      <c r="AX984" s="242" t="str">
        <f t="shared" si="354"/>
        <v>-</v>
      </c>
      <c r="AY984" s="242" t="str">
        <f t="shared" si="354"/>
        <v>-</v>
      </c>
      <c r="AZ984" s="242" t="str">
        <f t="shared" si="354"/>
        <v>-</v>
      </c>
      <c r="BA984" s="242" t="str">
        <f t="shared" si="355"/>
        <v>-</v>
      </c>
      <c r="BB984" s="242" t="str">
        <f t="shared" si="355"/>
        <v>-</v>
      </c>
      <c r="BC984" s="242" t="str">
        <f t="shared" si="355"/>
        <v>-</v>
      </c>
      <c r="BD984" s="242" t="str">
        <f t="shared" si="355"/>
        <v>-</v>
      </c>
      <c r="BE984" s="242" t="str">
        <f t="shared" si="356"/>
        <v>-</v>
      </c>
      <c r="BF984" s="242" t="str">
        <f t="shared" si="356"/>
        <v>-</v>
      </c>
      <c r="BG984" s="242" t="str">
        <f t="shared" si="356"/>
        <v>-</v>
      </c>
      <c r="BH984" s="242" t="str">
        <f t="shared" si="356"/>
        <v>-</v>
      </c>
      <c r="BI984" s="242" t="str">
        <f t="shared" si="357"/>
        <v>-</v>
      </c>
      <c r="BJ984" s="242" t="str">
        <f t="shared" si="357"/>
        <v>-</v>
      </c>
      <c r="BK984" s="242" t="str">
        <f t="shared" si="357"/>
        <v>-</v>
      </c>
      <c r="BL984" s="242" t="str">
        <f t="shared" si="357"/>
        <v>-</v>
      </c>
      <c r="BM984" s="245" t="str" cm="1">
        <f t="array" ref="BM984">IFERROR(INDEX($CD$38:$CD$41, $BT984), "-")</f>
        <v>-</v>
      </c>
      <c r="BN984" s="242" t="str" cm="1">
        <f t="array" ref="BN984">IFERROR(INDEX($CD$38:$CD$41, $BS984), "-")</f>
        <v>-</v>
      </c>
      <c r="BO984" s="242">
        <f t="shared" si="350"/>
        <v>0</v>
      </c>
      <c r="BP984" s="242">
        <f t="shared" si="351"/>
        <v>0</v>
      </c>
      <c r="BQ984" s="247" t="str">
        <f t="shared" ref="BQ984:BQ1023" si="359">IF($AM$20="A",
IFERROR(MATCH($I984,INDEX(Kat_A,,1),0),IFERROR(MATCH($I984,INDEX(Kat_A,,2),0),IFERROR(MATCH($I984,INDEX(Kat_A,,3),0),"-"))),
IFERROR(MATCH($G984,INDEX(Kat_B,,1),0),IFERROR(MATCH($G984,INDEX(Kat_B,,2),0),IFERROR(MATCH($G984,INDEX(Kat_B,,3),0),"-")))
)</f>
        <v>-</v>
      </c>
      <c r="BR984" s="247" t="str">
        <f t="shared" ref="BR984:BR1023" si="360">IF($AM$20="A",
IFERROR(MATCH($J984,INDEX(Sys_A,,1),0),IFERROR(MATCH($J984,INDEX(Sys_A,,2),0),IFERROR(MATCH($J984,INDEX(Sys_A,,3),0),"-"))),
IFERROR(MATCH($H984,INDEX(Sys_B,,1),0),IFERROR(MATCH($H984,INDEX(Sys_B,,2),0),IFERROR(MATCH($H984,INDEX(Sys_B,,3),0),"-")))
)</f>
        <v>-</v>
      </c>
      <c r="BS984" s="247" t="str">
        <f t="shared" ref="BS984:BS1023" si="361">IF($AM$20="B", 1, IFERROR(MATCH($U984,INDEX(Reg,,1),0),IFERROR(MATCH($U984,INDEX(Reg,,2),0),IFERROR(MATCH($U984,INDEX(Reg,,3),0),"-"))))</f>
        <v>-</v>
      </c>
      <c r="BT984" s="247" t="str">
        <f t="shared" ref="BT984:BT1023" si="362">IF($AM$20="B", 1, IFERROR(MATCH($AB984,INDEX(Reg,,1),0),IFERROR(MATCH($AB984,INDEX(Reg,,2),0),IFERROR(MATCH($AB984,INDEX(Reg,,3),0),"-"))))</f>
        <v>-</v>
      </c>
      <c r="BU984" s="247">
        <f t="shared" si="352"/>
        <v>0</v>
      </c>
      <c r="BV984" s="247" t="str">
        <f t="shared" si="353"/>
        <v>-</v>
      </c>
      <c r="BW984" s="232"/>
      <c r="CF984" s="232"/>
    </row>
    <row r="985" spans="1:84" ht="12.75" customHeight="1" x14ac:dyDescent="0.2">
      <c r="A985" s="240"/>
      <c r="B985" s="228">
        <v>962</v>
      </c>
      <c r="C985" s="137"/>
      <c r="D985" s="65"/>
      <c r="E985" s="241" t="str">
        <f>IF(ISBLANK(D985), "", VLOOKUP(D985, Z!$A$2:$C$4127, 3, FALSE))</f>
        <v/>
      </c>
      <c r="F985" s="138"/>
      <c r="G985" s="120"/>
      <c r="H985" s="120"/>
      <c r="I985" s="120"/>
      <c r="J985" s="120"/>
      <c r="K985" s="139"/>
      <c r="L985" s="168"/>
      <c r="M985" s="139"/>
      <c r="N985" s="139"/>
      <c r="O985" s="242">
        <f t="shared" si="358"/>
        <v>0</v>
      </c>
      <c r="P985" s="139"/>
      <c r="Q985" s="242">
        <f t="shared" ref="Q985:Q1023" si="363">P985*O985*9.82/3.6</f>
        <v>0</v>
      </c>
      <c r="R985" s="242" t="str">
        <f t="shared" ref="R985:R1023" si="364">BV985</f>
        <v>-</v>
      </c>
      <c r="S985" s="140"/>
      <c r="T985" s="141"/>
      <c r="U985" s="120"/>
      <c r="V985" s="139"/>
      <c r="W985" s="166"/>
      <c r="X985" s="243">
        <f t="shared" ref="X985:X1023" si="365">IFERROR(AQ985*1000, 0)</f>
        <v>0</v>
      </c>
      <c r="Y985" s="140"/>
      <c r="Z985" s="141"/>
      <c r="AA985" s="139"/>
      <c r="AB985" s="120"/>
      <c r="AC985" s="139"/>
      <c r="AD985" s="166"/>
      <c r="AE985" s="243">
        <f t="shared" ref="AE985:AE1023" si="366">IFERROR(AP985*1000, 0)</f>
        <v>0</v>
      </c>
      <c r="AF985" s="142"/>
      <c r="AG985" s="137"/>
      <c r="AH985" s="65"/>
      <c r="AI985" s="241" t="str">
        <f>IF(ISBLANK(AH985), "", VLOOKUP(AH985, Z!$A$2:$C$4127, 3, FALSE))</f>
        <v/>
      </c>
      <c r="AJ985" s="143"/>
      <c r="AK985" s="244">
        <f t="shared" ref="AK985:AK1023" si="367">IFERROR(AM985*1000, 0)</f>
        <v>0</v>
      </c>
      <c r="AL985" s="232"/>
      <c r="AM985" s="242">
        <f t="shared" ref="AM985:AM1023" si="368">IFERROR(AO985*AN985*(AQ985-AP985), 0)</f>
        <v>0</v>
      </c>
      <c r="AN985" s="228">
        <f>15</f>
        <v>15</v>
      </c>
      <c r="AO985" s="228">
        <v>0.75</v>
      </c>
      <c r="AP985" s="242" t="str">
        <f t="shared" ref="AP985:AP1023" si="369">IFERROR((SUMPRODUCT($AW985:$AZ985,_xlfn.ANCHORARRAY( $AR985)) + SUMPRODUCT($BE985:$BH985,_xlfn.ANCHORARRAY( $AR985))) * $AV985/1000/1000, "-")</f>
        <v>-</v>
      </c>
      <c r="AQ985" s="242" t="str">
        <f t="shared" ref="AQ985:AQ1023" si="370">IFERROR((SUMPRODUCT($BA985:$BD985,_xlfn.ANCHORARRAY( $AR985)) + SUMPRODUCT($BI985:$BL985,_xlfn.ANCHORARRAY( $AR985))) * $AV985/1000/1000, "-")</f>
        <v>-</v>
      </c>
      <c r="AR985" s="245" t="str" cm="1">
        <f t="array" ref="AR985">IF($AM$20="A",
IFERROR(INDEX($BZ$33:$CC$35, $BQ985,), "-"),
IFERROR(INDEX(($BZ$26:$CC$28,$BZ$29:$CC$31), $BQ985, , $BR985), "-"))</f>
        <v>-</v>
      </c>
      <c r="AS985" s="245"/>
      <c r="AT985" s="245"/>
      <c r="AU985" s="245"/>
      <c r="AV985" s="246" t="str" cm="1">
        <f t="array" ref="AV985">IF($AM$20="A",
IFERROR(INDEX($CE$33:$CE$35, $BQ985), "-"),
IFERROR(INDEX(($CE$26:$CE$28, $CE$29:$CE$31), $BQ985, , $BR985), "-"))</f>
        <v>-</v>
      </c>
      <c r="AW985" s="242" t="str">
        <f t="shared" ref="AW985:AZ1023" si="371">IF($BT985=1, $BO985 * (-0.34*AW$23^2 + 0.67*AW$23 + 0.67), "-")</f>
        <v>-</v>
      </c>
      <c r="AX985" s="242" t="str">
        <f t="shared" si="371"/>
        <v>-</v>
      </c>
      <c r="AY985" s="242" t="str">
        <f t="shared" si="371"/>
        <v>-</v>
      </c>
      <c r="AZ985" s="242" t="str">
        <f t="shared" si="371"/>
        <v>-</v>
      </c>
      <c r="BA985" s="242" t="str">
        <f t="shared" ref="BA985:BD1023" si="372">IF($BS985=1, $BP985 * (-0.34*BA$23^2 + 0.67*BA$23 + 0.67), "-")</f>
        <v>-</v>
      </c>
      <c r="BB985" s="242" t="str">
        <f t="shared" si="372"/>
        <v>-</v>
      </c>
      <c r="BC985" s="242" t="str">
        <f t="shared" si="372"/>
        <v>-</v>
      </c>
      <c r="BD985" s="242" t="str">
        <f t="shared" si="372"/>
        <v>-</v>
      </c>
      <c r="BE985" s="242" t="str">
        <f t="shared" ref="BE985:BH1023" si="373">IFERROR(BE$23 * (1 - (1-BE$23)/0.75 * (1-$BM985)) * $BO985 * 1 / (-(BE$23^2) + 2*BE$23), "-")</f>
        <v>-</v>
      </c>
      <c r="BF985" s="242" t="str">
        <f t="shared" si="373"/>
        <v>-</v>
      </c>
      <c r="BG985" s="242" t="str">
        <f t="shared" si="373"/>
        <v>-</v>
      </c>
      <c r="BH985" s="242" t="str">
        <f t="shared" si="373"/>
        <v>-</v>
      </c>
      <c r="BI985" s="242" t="str">
        <f t="shared" ref="BI985:BL1023" si="374">IFERROR(BI$23 * (1 - (1-BI$23)/0.75 * (1-$BN985)) * $BP985 * 1 / (-(BI$23^2) + 2*BI$23), "-")</f>
        <v>-</v>
      </c>
      <c r="BJ985" s="242" t="str">
        <f t="shared" si="374"/>
        <v>-</v>
      </c>
      <c r="BK985" s="242" t="str">
        <f t="shared" si="374"/>
        <v>-</v>
      </c>
      <c r="BL985" s="242" t="str">
        <f t="shared" si="374"/>
        <v>-</v>
      </c>
      <c r="BM985" s="245" t="str" cm="1">
        <f t="array" ref="BM985">IFERROR(INDEX($CD$38:$CD$41, $BT985), "-")</f>
        <v>-</v>
      </c>
      <c r="BN985" s="242" t="str" cm="1">
        <f t="array" ref="BN985">IFERROR(INDEX($CD$38:$CD$41, $BS985), "-")</f>
        <v>-</v>
      </c>
      <c r="BO985" s="242">
        <f t="shared" ref="BO985:BO1023" si="375">IFERROR(IF(ISBLANK(AD985), AC985, AD985), 0)</f>
        <v>0</v>
      </c>
      <c r="BP985" s="242">
        <f t="shared" ref="BP985:BP1023" si="376">IFERROR(IF(ISBLANK(W985), V985, W985), 0)</f>
        <v>0</v>
      </c>
      <c r="BQ985" s="247" t="str">
        <f t="shared" si="359"/>
        <v>-</v>
      </c>
      <c r="BR985" s="247" t="str">
        <f t="shared" si="360"/>
        <v>-</v>
      </c>
      <c r="BS985" s="247" t="str">
        <f t="shared" si="361"/>
        <v>-</v>
      </c>
      <c r="BT985" s="247" t="str">
        <f t="shared" si="362"/>
        <v>-</v>
      </c>
      <c r="BU985" s="247">
        <f t="shared" ref="BU985:BU1023" si="377">IF($K985&gt;0, $K985, IF($L985&gt;0, 26+0.1*$L985, 0))</f>
        <v>0</v>
      </c>
      <c r="BV985" s="247" t="str">
        <f t="shared" ref="BV985:BV1023" si="378">IF(AND(BR985=1, BU985&gt; 0), 0.5*(8+0.2*BU985) + 0.5*(3+0.1*BU985), "-")</f>
        <v>-</v>
      </c>
      <c r="BW985" s="232"/>
      <c r="CF985" s="232"/>
    </row>
    <row r="986" spans="1:84" ht="12.75" customHeight="1" x14ac:dyDescent="0.2">
      <c r="A986" s="240"/>
      <c r="B986" s="228">
        <v>963</v>
      </c>
      <c r="C986" s="137"/>
      <c r="D986" s="65"/>
      <c r="E986" s="241" t="str">
        <f>IF(ISBLANK(D986), "", VLOOKUP(D986, Z!$A$2:$C$4127, 3, FALSE))</f>
        <v/>
      </c>
      <c r="F986" s="138"/>
      <c r="G986" s="120"/>
      <c r="H986" s="120"/>
      <c r="I986" s="120"/>
      <c r="J986" s="120"/>
      <c r="K986" s="139"/>
      <c r="L986" s="168"/>
      <c r="M986" s="139"/>
      <c r="N986" s="139"/>
      <c r="O986" s="242">
        <f t="shared" si="358"/>
        <v>0</v>
      </c>
      <c r="P986" s="139"/>
      <c r="Q986" s="242">
        <f t="shared" si="363"/>
        <v>0</v>
      </c>
      <c r="R986" s="242" t="str">
        <f t="shared" si="364"/>
        <v>-</v>
      </c>
      <c r="S986" s="140"/>
      <c r="T986" s="141"/>
      <c r="U986" s="120"/>
      <c r="V986" s="139"/>
      <c r="W986" s="166"/>
      <c r="X986" s="243">
        <f t="shared" si="365"/>
        <v>0</v>
      </c>
      <c r="Y986" s="140"/>
      <c r="Z986" s="141"/>
      <c r="AA986" s="139"/>
      <c r="AB986" s="120"/>
      <c r="AC986" s="139"/>
      <c r="AD986" s="166"/>
      <c r="AE986" s="243">
        <f t="shared" si="366"/>
        <v>0</v>
      </c>
      <c r="AF986" s="142"/>
      <c r="AG986" s="137"/>
      <c r="AH986" s="65"/>
      <c r="AI986" s="241" t="str">
        <f>IF(ISBLANK(AH986), "", VLOOKUP(AH986, Z!$A$2:$C$4127, 3, FALSE))</f>
        <v/>
      </c>
      <c r="AJ986" s="143"/>
      <c r="AK986" s="244">
        <f t="shared" si="367"/>
        <v>0</v>
      </c>
      <c r="AL986" s="232"/>
      <c r="AM986" s="242">
        <f t="shared" si="368"/>
        <v>0</v>
      </c>
      <c r="AN986" s="228">
        <f>15</f>
        <v>15</v>
      </c>
      <c r="AO986" s="228">
        <v>0.75</v>
      </c>
      <c r="AP986" s="242" t="str">
        <f t="shared" si="369"/>
        <v>-</v>
      </c>
      <c r="AQ986" s="242" t="str">
        <f t="shared" si="370"/>
        <v>-</v>
      </c>
      <c r="AR986" s="245" t="str" cm="1">
        <f t="array" ref="AR986">IF($AM$20="A",
IFERROR(INDEX($BZ$33:$CC$35, $BQ986,), "-"),
IFERROR(INDEX(($BZ$26:$CC$28,$BZ$29:$CC$31), $BQ986, , $BR986), "-"))</f>
        <v>-</v>
      </c>
      <c r="AS986" s="245"/>
      <c r="AT986" s="245"/>
      <c r="AU986" s="245"/>
      <c r="AV986" s="246" t="str" cm="1">
        <f t="array" ref="AV986">IF($AM$20="A",
IFERROR(INDEX($CE$33:$CE$35, $BQ986), "-"),
IFERROR(INDEX(($CE$26:$CE$28, $CE$29:$CE$31), $BQ986, , $BR986), "-"))</f>
        <v>-</v>
      </c>
      <c r="AW986" s="242" t="str">
        <f t="shared" si="371"/>
        <v>-</v>
      </c>
      <c r="AX986" s="242" t="str">
        <f t="shared" si="371"/>
        <v>-</v>
      </c>
      <c r="AY986" s="242" t="str">
        <f t="shared" si="371"/>
        <v>-</v>
      </c>
      <c r="AZ986" s="242" t="str">
        <f t="shared" si="371"/>
        <v>-</v>
      </c>
      <c r="BA986" s="242" t="str">
        <f t="shared" si="372"/>
        <v>-</v>
      </c>
      <c r="BB986" s="242" t="str">
        <f t="shared" si="372"/>
        <v>-</v>
      </c>
      <c r="BC986" s="242" t="str">
        <f t="shared" si="372"/>
        <v>-</v>
      </c>
      <c r="BD986" s="242" t="str">
        <f t="shared" si="372"/>
        <v>-</v>
      </c>
      <c r="BE986" s="242" t="str">
        <f t="shared" si="373"/>
        <v>-</v>
      </c>
      <c r="BF986" s="242" t="str">
        <f t="shared" si="373"/>
        <v>-</v>
      </c>
      <c r="BG986" s="242" t="str">
        <f t="shared" si="373"/>
        <v>-</v>
      </c>
      <c r="BH986" s="242" t="str">
        <f t="shared" si="373"/>
        <v>-</v>
      </c>
      <c r="BI986" s="242" t="str">
        <f t="shared" si="374"/>
        <v>-</v>
      </c>
      <c r="BJ986" s="242" t="str">
        <f t="shared" si="374"/>
        <v>-</v>
      </c>
      <c r="BK986" s="242" t="str">
        <f t="shared" si="374"/>
        <v>-</v>
      </c>
      <c r="BL986" s="242" t="str">
        <f t="shared" si="374"/>
        <v>-</v>
      </c>
      <c r="BM986" s="245" t="str" cm="1">
        <f t="array" ref="BM986">IFERROR(INDEX($CD$38:$CD$41, $BT986), "-")</f>
        <v>-</v>
      </c>
      <c r="BN986" s="242" t="str" cm="1">
        <f t="array" ref="BN986">IFERROR(INDEX($CD$38:$CD$41, $BS986), "-")</f>
        <v>-</v>
      </c>
      <c r="BO986" s="242">
        <f t="shared" si="375"/>
        <v>0</v>
      </c>
      <c r="BP986" s="242">
        <f t="shared" si="376"/>
        <v>0</v>
      </c>
      <c r="BQ986" s="247" t="str">
        <f t="shared" si="359"/>
        <v>-</v>
      </c>
      <c r="BR986" s="247" t="str">
        <f t="shared" si="360"/>
        <v>-</v>
      </c>
      <c r="BS986" s="247" t="str">
        <f t="shared" si="361"/>
        <v>-</v>
      </c>
      <c r="BT986" s="247" t="str">
        <f t="shared" si="362"/>
        <v>-</v>
      </c>
      <c r="BU986" s="247">
        <f t="shared" si="377"/>
        <v>0</v>
      </c>
      <c r="BV986" s="247" t="str">
        <f t="shared" si="378"/>
        <v>-</v>
      </c>
      <c r="BW986" s="232"/>
      <c r="CF986" s="232"/>
    </row>
    <row r="987" spans="1:84" ht="12.75" customHeight="1" x14ac:dyDescent="0.2">
      <c r="A987" s="240"/>
      <c r="B987" s="228">
        <v>964</v>
      </c>
      <c r="C987" s="137"/>
      <c r="D987" s="65"/>
      <c r="E987" s="241" t="str">
        <f>IF(ISBLANK(D987), "", VLOOKUP(D987, Z!$A$2:$C$4127, 3, FALSE))</f>
        <v/>
      </c>
      <c r="F987" s="138"/>
      <c r="G987" s="120"/>
      <c r="H987" s="120"/>
      <c r="I987" s="120"/>
      <c r="J987" s="120"/>
      <c r="K987" s="139"/>
      <c r="L987" s="168"/>
      <c r="M987" s="139"/>
      <c r="N987" s="139"/>
      <c r="O987" s="242">
        <f t="shared" si="358"/>
        <v>0</v>
      </c>
      <c r="P987" s="139"/>
      <c r="Q987" s="242">
        <f t="shared" si="363"/>
        <v>0</v>
      </c>
      <c r="R987" s="242" t="str">
        <f t="shared" si="364"/>
        <v>-</v>
      </c>
      <c r="S987" s="140"/>
      <c r="T987" s="141"/>
      <c r="U987" s="120"/>
      <c r="V987" s="139"/>
      <c r="W987" s="166"/>
      <c r="X987" s="243">
        <f t="shared" si="365"/>
        <v>0</v>
      </c>
      <c r="Y987" s="140"/>
      <c r="Z987" s="141"/>
      <c r="AA987" s="139"/>
      <c r="AB987" s="120"/>
      <c r="AC987" s="139"/>
      <c r="AD987" s="166"/>
      <c r="AE987" s="243">
        <f t="shared" si="366"/>
        <v>0</v>
      </c>
      <c r="AF987" s="142"/>
      <c r="AG987" s="137"/>
      <c r="AH987" s="65"/>
      <c r="AI987" s="241" t="str">
        <f>IF(ISBLANK(AH987), "", VLOOKUP(AH987, Z!$A$2:$C$4127, 3, FALSE))</f>
        <v/>
      </c>
      <c r="AJ987" s="143"/>
      <c r="AK987" s="244">
        <f t="shared" si="367"/>
        <v>0</v>
      </c>
      <c r="AL987" s="232"/>
      <c r="AM987" s="242">
        <f t="shared" si="368"/>
        <v>0</v>
      </c>
      <c r="AN987" s="228">
        <f>15</f>
        <v>15</v>
      </c>
      <c r="AO987" s="228">
        <v>0.75</v>
      </c>
      <c r="AP987" s="242" t="str">
        <f t="shared" si="369"/>
        <v>-</v>
      </c>
      <c r="AQ987" s="242" t="str">
        <f t="shared" si="370"/>
        <v>-</v>
      </c>
      <c r="AR987" s="245" t="str" cm="1">
        <f t="array" ref="AR987">IF($AM$20="A",
IFERROR(INDEX($BZ$33:$CC$35, $BQ987,), "-"),
IFERROR(INDEX(($BZ$26:$CC$28,$BZ$29:$CC$31), $BQ987, , $BR987), "-"))</f>
        <v>-</v>
      </c>
      <c r="AS987" s="245"/>
      <c r="AT987" s="245"/>
      <c r="AU987" s="245"/>
      <c r="AV987" s="246" t="str" cm="1">
        <f t="array" ref="AV987">IF($AM$20="A",
IFERROR(INDEX($CE$33:$CE$35, $BQ987), "-"),
IFERROR(INDEX(($CE$26:$CE$28, $CE$29:$CE$31), $BQ987, , $BR987), "-"))</f>
        <v>-</v>
      </c>
      <c r="AW987" s="242" t="str">
        <f t="shared" si="371"/>
        <v>-</v>
      </c>
      <c r="AX987" s="242" t="str">
        <f t="shared" si="371"/>
        <v>-</v>
      </c>
      <c r="AY987" s="242" t="str">
        <f t="shared" si="371"/>
        <v>-</v>
      </c>
      <c r="AZ987" s="242" t="str">
        <f t="shared" si="371"/>
        <v>-</v>
      </c>
      <c r="BA987" s="242" t="str">
        <f t="shared" si="372"/>
        <v>-</v>
      </c>
      <c r="BB987" s="242" t="str">
        <f t="shared" si="372"/>
        <v>-</v>
      </c>
      <c r="BC987" s="242" t="str">
        <f t="shared" si="372"/>
        <v>-</v>
      </c>
      <c r="BD987" s="242" t="str">
        <f t="shared" si="372"/>
        <v>-</v>
      </c>
      <c r="BE987" s="242" t="str">
        <f t="shared" si="373"/>
        <v>-</v>
      </c>
      <c r="BF987" s="242" t="str">
        <f t="shared" si="373"/>
        <v>-</v>
      </c>
      <c r="BG987" s="242" t="str">
        <f t="shared" si="373"/>
        <v>-</v>
      </c>
      <c r="BH987" s="242" t="str">
        <f t="shared" si="373"/>
        <v>-</v>
      </c>
      <c r="BI987" s="242" t="str">
        <f t="shared" si="374"/>
        <v>-</v>
      </c>
      <c r="BJ987" s="242" t="str">
        <f t="shared" si="374"/>
        <v>-</v>
      </c>
      <c r="BK987" s="242" t="str">
        <f t="shared" si="374"/>
        <v>-</v>
      </c>
      <c r="BL987" s="242" t="str">
        <f t="shared" si="374"/>
        <v>-</v>
      </c>
      <c r="BM987" s="245" t="str" cm="1">
        <f t="array" ref="BM987">IFERROR(INDEX($CD$38:$CD$41, $BT987), "-")</f>
        <v>-</v>
      </c>
      <c r="BN987" s="242" t="str" cm="1">
        <f t="array" ref="BN987">IFERROR(INDEX($CD$38:$CD$41, $BS987), "-")</f>
        <v>-</v>
      </c>
      <c r="BO987" s="242">
        <f t="shared" si="375"/>
        <v>0</v>
      </c>
      <c r="BP987" s="242">
        <f t="shared" si="376"/>
        <v>0</v>
      </c>
      <c r="BQ987" s="247" t="str">
        <f t="shared" si="359"/>
        <v>-</v>
      </c>
      <c r="BR987" s="247" t="str">
        <f t="shared" si="360"/>
        <v>-</v>
      </c>
      <c r="BS987" s="247" t="str">
        <f t="shared" si="361"/>
        <v>-</v>
      </c>
      <c r="BT987" s="247" t="str">
        <f t="shared" si="362"/>
        <v>-</v>
      </c>
      <c r="BU987" s="247">
        <f t="shared" si="377"/>
        <v>0</v>
      </c>
      <c r="BV987" s="247" t="str">
        <f t="shared" si="378"/>
        <v>-</v>
      </c>
      <c r="BW987" s="232"/>
      <c r="CF987" s="232"/>
    </row>
    <row r="988" spans="1:84" ht="12.75" customHeight="1" x14ac:dyDescent="0.2">
      <c r="A988" s="240"/>
      <c r="B988" s="228">
        <v>965</v>
      </c>
      <c r="C988" s="137"/>
      <c r="D988" s="65"/>
      <c r="E988" s="241" t="str">
        <f>IF(ISBLANK(D988), "", VLOOKUP(D988, Z!$A$2:$C$4127, 3, FALSE))</f>
        <v/>
      </c>
      <c r="F988" s="138"/>
      <c r="G988" s="120"/>
      <c r="H988" s="120"/>
      <c r="I988" s="120"/>
      <c r="J988" s="120"/>
      <c r="K988" s="139"/>
      <c r="L988" s="168"/>
      <c r="M988" s="139"/>
      <c r="N988" s="139"/>
      <c r="O988" s="242">
        <f t="shared" si="358"/>
        <v>0</v>
      </c>
      <c r="P988" s="139"/>
      <c r="Q988" s="242">
        <f t="shared" si="363"/>
        <v>0</v>
      </c>
      <c r="R988" s="242" t="str">
        <f t="shared" si="364"/>
        <v>-</v>
      </c>
      <c r="S988" s="140"/>
      <c r="T988" s="141"/>
      <c r="U988" s="120"/>
      <c r="V988" s="139"/>
      <c r="W988" s="166"/>
      <c r="X988" s="243">
        <f t="shared" si="365"/>
        <v>0</v>
      </c>
      <c r="Y988" s="140"/>
      <c r="Z988" s="141"/>
      <c r="AA988" s="139"/>
      <c r="AB988" s="120"/>
      <c r="AC988" s="139"/>
      <c r="AD988" s="166"/>
      <c r="AE988" s="243">
        <f t="shared" si="366"/>
        <v>0</v>
      </c>
      <c r="AF988" s="142"/>
      <c r="AG988" s="137"/>
      <c r="AH988" s="65"/>
      <c r="AI988" s="241" t="str">
        <f>IF(ISBLANK(AH988), "", VLOOKUP(AH988, Z!$A$2:$C$4127, 3, FALSE))</f>
        <v/>
      </c>
      <c r="AJ988" s="143"/>
      <c r="AK988" s="244">
        <f t="shared" si="367"/>
        <v>0</v>
      </c>
      <c r="AL988" s="232"/>
      <c r="AM988" s="242">
        <f t="shared" si="368"/>
        <v>0</v>
      </c>
      <c r="AN988" s="228">
        <f>15</f>
        <v>15</v>
      </c>
      <c r="AO988" s="228">
        <v>0.75</v>
      </c>
      <c r="AP988" s="242" t="str">
        <f t="shared" si="369"/>
        <v>-</v>
      </c>
      <c r="AQ988" s="242" t="str">
        <f t="shared" si="370"/>
        <v>-</v>
      </c>
      <c r="AR988" s="245" t="str" cm="1">
        <f t="array" ref="AR988">IF($AM$20="A",
IFERROR(INDEX($BZ$33:$CC$35, $BQ988,), "-"),
IFERROR(INDEX(($BZ$26:$CC$28,$BZ$29:$CC$31), $BQ988, , $BR988), "-"))</f>
        <v>-</v>
      </c>
      <c r="AS988" s="245"/>
      <c r="AT988" s="245"/>
      <c r="AU988" s="245"/>
      <c r="AV988" s="246" t="str" cm="1">
        <f t="array" ref="AV988">IF($AM$20="A",
IFERROR(INDEX($CE$33:$CE$35, $BQ988), "-"),
IFERROR(INDEX(($CE$26:$CE$28, $CE$29:$CE$31), $BQ988, , $BR988), "-"))</f>
        <v>-</v>
      </c>
      <c r="AW988" s="242" t="str">
        <f t="shared" si="371"/>
        <v>-</v>
      </c>
      <c r="AX988" s="242" t="str">
        <f t="shared" si="371"/>
        <v>-</v>
      </c>
      <c r="AY988" s="242" t="str">
        <f t="shared" si="371"/>
        <v>-</v>
      </c>
      <c r="AZ988" s="242" t="str">
        <f t="shared" si="371"/>
        <v>-</v>
      </c>
      <c r="BA988" s="242" t="str">
        <f t="shared" si="372"/>
        <v>-</v>
      </c>
      <c r="BB988" s="242" t="str">
        <f t="shared" si="372"/>
        <v>-</v>
      </c>
      <c r="BC988" s="242" t="str">
        <f t="shared" si="372"/>
        <v>-</v>
      </c>
      <c r="BD988" s="242" t="str">
        <f t="shared" si="372"/>
        <v>-</v>
      </c>
      <c r="BE988" s="242" t="str">
        <f t="shared" si="373"/>
        <v>-</v>
      </c>
      <c r="BF988" s="242" t="str">
        <f t="shared" si="373"/>
        <v>-</v>
      </c>
      <c r="BG988" s="242" t="str">
        <f t="shared" si="373"/>
        <v>-</v>
      </c>
      <c r="BH988" s="242" t="str">
        <f t="shared" si="373"/>
        <v>-</v>
      </c>
      <c r="BI988" s="242" t="str">
        <f t="shared" si="374"/>
        <v>-</v>
      </c>
      <c r="BJ988" s="242" t="str">
        <f t="shared" si="374"/>
        <v>-</v>
      </c>
      <c r="BK988" s="242" t="str">
        <f t="shared" si="374"/>
        <v>-</v>
      </c>
      <c r="BL988" s="242" t="str">
        <f t="shared" si="374"/>
        <v>-</v>
      </c>
      <c r="BM988" s="245" t="str" cm="1">
        <f t="array" ref="BM988">IFERROR(INDEX($CD$38:$CD$41, $BT988), "-")</f>
        <v>-</v>
      </c>
      <c r="BN988" s="242" t="str" cm="1">
        <f t="array" ref="BN988">IFERROR(INDEX($CD$38:$CD$41, $BS988), "-")</f>
        <v>-</v>
      </c>
      <c r="BO988" s="242">
        <f t="shared" si="375"/>
        <v>0</v>
      </c>
      <c r="BP988" s="242">
        <f t="shared" si="376"/>
        <v>0</v>
      </c>
      <c r="BQ988" s="247" t="str">
        <f t="shared" si="359"/>
        <v>-</v>
      </c>
      <c r="BR988" s="247" t="str">
        <f t="shared" si="360"/>
        <v>-</v>
      </c>
      <c r="BS988" s="247" t="str">
        <f t="shared" si="361"/>
        <v>-</v>
      </c>
      <c r="BT988" s="247" t="str">
        <f t="shared" si="362"/>
        <v>-</v>
      </c>
      <c r="BU988" s="247">
        <f t="shared" si="377"/>
        <v>0</v>
      </c>
      <c r="BV988" s="247" t="str">
        <f t="shared" si="378"/>
        <v>-</v>
      </c>
      <c r="BW988" s="232"/>
      <c r="CF988" s="232"/>
    </row>
    <row r="989" spans="1:84" ht="12.75" customHeight="1" x14ac:dyDescent="0.2">
      <c r="A989" s="240"/>
      <c r="B989" s="228">
        <v>966</v>
      </c>
      <c r="C989" s="137"/>
      <c r="D989" s="65"/>
      <c r="E989" s="241" t="str">
        <f>IF(ISBLANK(D989), "", VLOOKUP(D989, Z!$A$2:$C$4127, 3, FALSE))</f>
        <v/>
      </c>
      <c r="F989" s="138"/>
      <c r="G989" s="120"/>
      <c r="H989" s="120"/>
      <c r="I989" s="120"/>
      <c r="J989" s="120"/>
      <c r="K989" s="139"/>
      <c r="L989" s="168"/>
      <c r="M989" s="139"/>
      <c r="N989" s="139"/>
      <c r="O989" s="242">
        <f t="shared" si="358"/>
        <v>0</v>
      </c>
      <c r="P989" s="139"/>
      <c r="Q989" s="242">
        <f t="shared" si="363"/>
        <v>0</v>
      </c>
      <c r="R989" s="242" t="str">
        <f t="shared" si="364"/>
        <v>-</v>
      </c>
      <c r="S989" s="140"/>
      <c r="T989" s="141"/>
      <c r="U989" s="120"/>
      <c r="V989" s="139"/>
      <c r="W989" s="166"/>
      <c r="X989" s="243">
        <f t="shared" si="365"/>
        <v>0</v>
      </c>
      <c r="Y989" s="140"/>
      <c r="Z989" s="141"/>
      <c r="AA989" s="139"/>
      <c r="AB989" s="120"/>
      <c r="AC989" s="139"/>
      <c r="AD989" s="166"/>
      <c r="AE989" s="243">
        <f t="shared" si="366"/>
        <v>0</v>
      </c>
      <c r="AF989" s="142"/>
      <c r="AG989" s="137"/>
      <c r="AH989" s="65"/>
      <c r="AI989" s="241" t="str">
        <f>IF(ISBLANK(AH989), "", VLOOKUP(AH989, Z!$A$2:$C$4127, 3, FALSE))</f>
        <v/>
      </c>
      <c r="AJ989" s="143"/>
      <c r="AK989" s="244">
        <f t="shared" si="367"/>
        <v>0</v>
      </c>
      <c r="AL989" s="232"/>
      <c r="AM989" s="242">
        <f t="shared" si="368"/>
        <v>0</v>
      </c>
      <c r="AN989" s="228">
        <f>15</f>
        <v>15</v>
      </c>
      <c r="AO989" s="228">
        <v>0.75</v>
      </c>
      <c r="AP989" s="242" t="str">
        <f t="shared" si="369"/>
        <v>-</v>
      </c>
      <c r="AQ989" s="242" t="str">
        <f t="shared" si="370"/>
        <v>-</v>
      </c>
      <c r="AR989" s="245" t="str" cm="1">
        <f t="array" ref="AR989">IF($AM$20="A",
IFERROR(INDEX($BZ$33:$CC$35, $BQ989,), "-"),
IFERROR(INDEX(($BZ$26:$CC$28,$BZ$29:$CC$31), $BQ989, , $BR989), "-"))</f>
        <v>-</v>
      </c>
      <c r="AS989" s="245"/>
      <c r="AT989" s="245"/>
      <c r="AU989" s="245"/>
      <c r="AV989" s="246" t="str" cm="1">
        <f t="array" ref="AV989">IF($AM$20="A",
IFERROR(INDEX($CE$33:$CE$35, $BQ989), "-"),
IFERROR(INDEX(($CE$26:$CE$28, $CE$29:$CE$31), $BQ989, , $BR989), "-"))</f>
        <v>-</v>
      </c>
      <c r="AW989" s="242" t="str">
        <f t="shared" si="371"/>
        <v>-</v>
      </c>
      <c r="AX989" s="242" t="str">
        <f t="shared" si="371"/>
        <v>-</v>
      </c>
      <c r="AY989" s="242" t="str">
        <f t="shared" si="371"/>
        <v>-</v>
      </c>
      <c r="AZ989" s="242" t="str">
        <f t="shared" si="371"/>
        <v>-</v>
      </c>
      <c r="BA989" s="242" t="str">
        <f t="shared" si="372"/>
        <v>-</v>
      </c>
      <c r="BB989" s="242" t="str">
        <f t="shared" si="372"/>
        <v>-</v>
      </c>
      <c r="BC989" s="242" t="str">
        <f t="shared" si="372"/>
        <v>-</v>
      </c>
      <c r="BD989" s="242" t="str">
        <f t="shared" si="372"/>
        <v>-</v>
      </c>
      <c r="BE989" s="242" t="str">
        <f t="shared" si="373"/>
        <v>-</v>
      </c>
      <c r="BF989" s="242" t="str">
        <f t="shared" si="373"/>
        <v>-</v>
      </c>
      <c r="BG989" s="242" t="str">
        <f t="shared" si="373"/>
        <v>-</v>
      </c>
      <c r="BH989" s="242" t="str">
        <f t="shared" si="373"/>
        <v>-</v>
      </c>
      <c r="BI989" s="242" t="str">
        <f t="shared" si="374"/>
        <v>-</v>
      </c>
      <c r="BJ989" s="242" t="str">
        <f t="shared" si="374"/>
        <v>-</v>
      </c>
      <c r="BK989" s="242" t="str">
        <f t="shared" si="374"/>
        <v>-</v>
      </c>
      <c r="BL989" s="242" t="str">
        <f t="shared" si="374"/>
        <v>-</v>
      </c>
      <c r="BM989" s="245" t="str" cm="1">
        <f t="array" ref="BM989">IFERROR(INDEX($CD$38:$CD$41, $BT989), "-")</f>
        <v>-</v>
      </c>
      <c r="BN989" s="242" t="str" cm="1">
        <f t="array" ref="BN989">IFERROR(INDEX($CD$38:$CD$41, $BS989), "-")</f>
        <v>-</v>
      </c>
      <c r="BO989" s="242">
        <f t="shared" si="375"/>
        <v>0</v>
      </c>
      <c r="BP989" s="242">
        <f t="shared" si="376"/>
        <v>0</v>
      </c>
      <c r="BQ989" s="247" t="str">
        <f t="shared" si="359"/>
        <v>-</v>
      </c>
      <c r="BR989" s="247" t="str">
        <f t="shared" si="360"/>
        <v>-</v>
      </c>
      <c r="BS989" s="247" t="str">
        <f t="shared" si="361"/>
        <v>-</v>
      </c>
      <c r="BT989" s="247" t="str">
        <f t="shared" si="362"/>
        <v>-</v>
      </c>
      <c r="BU989" s="247">
        <f t="shared" si="377"/>
        <v>0</v>
      </c>
      <c r="BV989" s="247" t="str">
        <f t="shared" si="378"/>
        <v>-</v>
      </c>
      <c r="BW989" s="232"/>
      <c r="CF989" s="232"/>
    </row>
    <row r="990" spans="1:84" ht="12.75" customHeight="1" x14ac:dyDescent="0.2">
      <c r="A990" s="240"/>
      <c r="B990" s="228">
        <v>967</v>
      </c>
      <c r="C990" s="137"/>
      <c r="D990" s="65"/>
      <c r="E990" s="241" t="str">
        <f>IF(ISBLANK(D990), "", VLOOKUP(D990, Z!$A$2:$C$4127, 3, FALSE))</f>
        <v/>
      </c>
      <c r="F990" s="138"/>
      <c r="G990" s="120"/>
      <c r="H990" s="120"/>
      <c r="I990" s="120"/>
      <c r="J990" s="120"/>
      <c r="K990" s="139"/>
      <c r="L990" s="168"/>
      <c r="M990" s="139"/>
      <c r="N990" s="139"/>
      <c r="O990" s="242">
        <f t="shared" si="358"/>
        <v>0</v>
      </c>
      <c r="P990" s="139"/>
      <c r="Q990" s="242">
        <f t="shared" si="363"/>
        <v>0</v>
      </c>
      <c r="R990" s="242" t="str">
        <f t="shared" si="364"/>
        <v>-</v>
      </c>
      <c r="S990" s="140"/>
      <c r="T990" s="141"/>
      <c r="U990" s="120"/>
      <c r="V990" s="139"/>
      <c r="W990" s="166"/>
      <c r="X990" s="243">
        <f t="shared" si="365"/>
        <v>0</v>
      </c>
      <c r="Y990" s="140"/>
      <c r="Z990" s="141"/>
      <c r="AA990" s="139"/>
      <c r="AB990" s="120"/>
      <c r="AC990" s="139"/>
      <c r="AD990" s="166"/>
      <c r="AE990" s="243">
        <f t="shared" si="366"/>
        <v>0</v>
      </c>
      <c r="AF990" s="142"/>
      <c r="AG990" s="137"/>
      <c r="AH990" s="65"/>
      <c r="AI990" s="241" t="str">
        <f>IF(ISBLANK(AH990), "", VLOOKUP(AH990, Z!$A$2:$C$4127, 3, FALSE))</f>
        <v/>
      </c>
      <c r="AJ990" s="143"/>
      <c r="AK990" s="244">
        <f t="shared" si="367"/>
        <v>0</v>
      </c>
      <c r="AL990" s="232"/>
      <c r="AM990" s="242">
        <f t="shared" si="368"/>
        <v>0</v>
      </c>
      <c r="AN990" s="228">
        <f>15</f>
        <v>15</v>
      </c>
      <c r="AO990" s="228">
        <v>0.75</v>
      </c>
      <c r="AP990" s="242" t="str">
        <f t="shared" si="369"/>
        <v>-</v>
      </c>
      <c r="AQ990" s="242" t="str">
        <f t="shared" si="370"/>
        <v>-</v>
      </c>
      <c r="AR990" s="245" t="str" cm="1">
        <f t="array" ref="AR990">IF($AM$20="A",
IFERROR(INDEX($BZ$33:$CC$35, $BQ990,), "-"),
IFERROR(INDEX(($BZ$26:$CC$28,$BZ$29:$CC$31), $BQ990, , $BR990), "-"))</f>
        <v>-</v>
      </c>
      <c r="AS990" s="245"/>
      <c r="AT990" s="245"/>
      <c r="AU990" s="245"/>
      <c r="AV990" s="246" t="str" cm="1">
        <f t="array" ref="AV990">IF($AM$20="A",
IFERROR(INDEX($CE$33:$CE$35, $BQ990), "-"),
IFERROR(INDEX(($CE$26:$CE$28, $CE$29:$CE$31), $BQ990, , $BR990), "-"))</f>
        <v>-</v>
      </c>
      <c r="AW990" s="242" t="str">
        <f t="shared" si="371"/>
        <v>-</v>
      </c>
      <c r="AX990" s="242" t="str">
        <f t="shared" si="371"/>
        <v>-</v>
      </c>
      <c r="AY990" s="242" t="str">
        <f t="shared" si="371"/>
        <v>-</v>
      </c>
      <c r="AZ990" s="242" t="str">
        <f t="shared" si="371"/>
        <v>-</v>
      </c>
      <c r="BA990" s="242" t="str">
        <f t="shared" si="372"/>
        <v>-</v>
      </c>
      <c r="BB990" s="242" t="str">
        <f t="shared" si="372"/>
        <v>-</v>
      </c>
      <c r="BC990" s="242" t="str">
        <f t="shared" si="372"/>
        <v>-</v>
      </c>
      <c r="BD990" s="242" t="str">
        <f t="shared" si="372"/>
        <v>-</v>
      </c>
      <c r="BE990" s="242" t="str">
        <f t="shared" si="373"/>
        <v>-</v>
      </c>
      <c r="BF990" s="242" t="str">
        <f t="shared" si="373"/>
        <v>-</v>
      </c>
      <c r="BG990" s="242" t="str">
        <f t="shared" si="373"/>
        <v>-</v>
      </c>
      <c r="BH990" s="242" t="str">
        <f t="shared" si="373"/>
        <v>-</v>
      </c>
      <c r="BI990" s="242" t="str">
        <f t="shared" si="374"/>
        <v>-</v>
      </c>
      <c r="BJ990" s="242" t="str">
        <f t="shared" si="374"/>
        <v>-</v>
      </c>
      <c r="BK990" s="242" t="str">
        <f t="shared" si="374"/>
        <v>-</v>
      </c>
      <c r="BL990" s="242" t="str">
        <f t="shared" si="374"/>
        <v>-</v>
      </c>
      <c r="BM990" s="245" t="str" cm="1">
        <f t="array" ref="BM990">IFERROR(INDEX($CD$38:$CD$41, $BT990), "-")</f>
        <v>-</v>
      </c>
      <c r="BN990" s="242" t="str" cm="1">
        <f t="array" ref="BN990">IFERROR(INDEX($CD$38:$CD$41, $BS990), "-")</f>
        <v>-</v>
      </c>
      <c r="BO990" s="242">
        <f t="shared" si="375"/>
        <v>0</v>
      </c>
      <c r="BP990" s="242">
        <f t="shared" si="376"/>
        <v>0</v>
      </c>
      <c r="BQ990" s="247" t="str">
        <f t="shared" si="359"/>
        <v>-</v>
      </c>
      <c r="BR990" s="247" t="str">
        <f t="shared" si="360"/>
        <v>-</v>
      </c>
      <c r="BS990" s="247" t="str">
        <f t="shared" si="361"/>
        <v>-</v>
      </c>
      <c r="BT990" s="247" t="str">
        <f t="shared" si="362"/>
        <v>-</v>
      </c>
      <c r="BU990" s="247">
        <f t="shared" si="377"/>
        <v>0</v>
      </c>
      <c r="BV990" s="247" t="str">
        <f t="shared" si="378"/>
        <v>-</v>
      </c>
      <c r="BW990" s="232"/>
      <c r="CF990" s="232"/>
    </row>
    <row r="991" spans="1:84" ht="12.75" customHeight="1" x14ac:dyDescent="0.2">
      <c r="A991" s="240"/>
      <c r="B991" s="228">
        <v>968</v>
      </c>
      <c r="C991" s="137"/>
      <c r="D991" s="65"/>
      <c r="E991" s="241" t="str">
        <f>IF(ISBLANK(D991), "", VLOOKUP(D991, Z!$A$2:$C$4127, 3, FALSE))</f>
        <v/>
      </c>
      <c r="F991" s="138"/>
      <c r="G991" s="120"/>
      <c r="H991" s="120"/>
      <c r="I991" s="120"/>
      <c r="J991" s="120"/>
      <c r="K991" s="139"/>
      <c r="L991" s="168"/>
      <c r="M991" s="139"/>
      <c r="N991" s="139"/>
      <c r="O991" s="242">
        <f t="shared" si="358"/>
        <v>0</v>
      </c>
      <c r="P991" s="139"/>
      <c r="Q991" s="242">
        <f t="shared" si="363"/>
        <v>0</v>
      </c>
      <c r="R991" s="242" t="str">
        <f t="shared" si="364"/>
        <v>-</v>
      </c>
      <c r="S991" s="140"/>
      <c r="T991" s="141"/>
      <c r="U991" s="120"/>
      <c r="V991" s="139"/>
      <c r="W991" s="166"/>
      <c r="X991" s="243">
        <f t="shared" si="365"/>
        <v>0</v>
      </c>
      <c r="Y991" s="140"/>
      <c r="Z991" s="141"/>
      <c r="AA991" s="139"/>
      <c r="AB991" s="120"/>
      <c r="AC991" s="139"/>
      <c r="AD991" s="166"/>
      <c r="AE991" s="243">
        <f t="shared" si="366"/>
        <v>0</v>
      </c>
      <c r="AF991" s="142"/>
      <c r="AG991" s="137"/>
      <c r="AH991" s="65"/>
      <c r="AI991" s="241" t="str">
        <f>IF(ISBLANK(AH991), "", VLOOKUP(AH991, Z!$A$2:$C$4127, 3, FALSE))</f>
        <v/>
      </c>
      <c r="AJ991" s="143"/>
      <c r="AK991" s="244">
        <f t="shared" si="367"/>
        <v>0</v>
      </c>
      <c r="AL991" s="232"/>
      <c r="AM991" s="242">
        <f t="shared" si="368"/>
        <v>0</v>
      </c>
      <c r="AN991" s="228">
        <f>15</f>
        <v>15</v>
      </c>
      <c r="AO991" s="228">
        <v>0.75</v>
      </c>
      <c r="AP991" s="242" t="str">
        <f t="shared" si="369"/>
        <v>-</v>
      </c>
      <c r="AQ991" s="242" t="str">
        <f t="shared" si="370"/>
        <v>-</v>
      </c>
      <c r="AR991" s="245" t="str" cm="1">
        <f t="array" ref="AR991">IF($AM$20="A",
IFERROR(INDEX($BZ$33:$CC$35, $BQ991,), "-"),
IFERROR(INDEX(($BZ$26:$CC$28,$BZ$29:$CC$31), $BQ991, , $BR991), "-"))</f>
        <v>-</v>
      </c>
      <c r="AS991" s="245"/>
      <c r="AT991" s="245"/>
      <c r="AU991" s="245"/>
      <c r="AV991" s="246" t="str" cm="1">
        <f t="array" ref="AV991">IF($AM$20="A",
IFERROR(INDEX($CE$33:$CE$35, $BQ991), "-"),
IFERROR(INDEX(($CE$26:$CE$28, $CE$29:$CE$31), $BQ991, , $BR991), "-"))</f>
        <v>-</v>
      </c>
      <c r="AW991" s="242" t="str">
        <f t="shared" si="371"/>
        <v>-</v>
      </c>
      <c r="AX991" s="242" t="str">
        <f t="shared" si="371"/>
        <v>-</v>
      </c>
      <c r="AY991" s="242" t="str">
        <f t="shared" si="371"/>
        <v>-</v>
      </c>
      <c r="AZ991" s="242" t="str">
        <f t="shared" si="371"/>
        <v>-</v>
      </c>
      <c r="BA991" s="242" t="str">
        <f t="shared" si="372"/>
        <v>-</v>
      </c>
      <c r="BB991" s="242" t="str">
        <f t="shared" si="372"/>
        <v>-</v>
      </c>
      <c r="BC991" s="242" t="str">
        <f t="shared" si="372"/>
        <v>-</v>
      </c>
      <c r="BD991" s="242" t="str">
        <f t="shared" si="372"/>
        <v>-</v>
      </c>
      <c r="BE991" s="242" t="str">
        <f t="shared" si="373"/>
        <v>-</v>
      </c>
      <c r="BF991" s="242" t="str">
        <f t="shared" si="373"/>
        <v>-</v>
      </c>
      <c r="BG991" s="242" t="str">
        <f t="shared" si="373"/>
        <v>-</v>
      </c>
      <c r="BH991" s="242" t="str">
        <f t="shared" si="373"/>
        <v>-</v>
      </c>
      <c r="BI991" s="242" t="str">
        <f t="shared" si="374"/>
        <v>-</v>
      </c>
      <c r="BJ991" s="242" t="str">
        <f t="shared" si="374"/>
        <v>-</v>
      </c>
      <c r="BK991" s="242" t="str">
        <f t="shared" si="374"/>
        <v>-</v>
      </c>
      <c r="BL991" s="242" t="str">
        <f t="shared" si="374"/>
        <v>-</v>
      </c>
      <c r="BM991" s="245" t="str" cm="1">
        <f t="array" ref="BM991">IFERROR(INDEX($CD$38:$CD$41, $BT991), "-")</f>
        <v>-</v>
      </c>
      <c r="BN991" s="242" t="str" cm="1">
        <f t="array" ref="BN991">IFERROR(INDEX($CD$38:$CD$41, $BS991), "-")</f>
        <v>-</v>
      </c>
      <c r="BO991" s="242">
        <f t="shared" si="375"/>
        <v>0</v>
      </c>
      <c r="BP991" s="242">
        <f t="shared" si="376"/>
        <v>0</v>
      </c>
      <c r="BQ991" s="247" t="str">
        <f t="shared" si="359"/>
        <v>-</v>
      </c>
      <c r="BR991" s="247" t="str">
        <f t="shared" si="360"/>
        <v>-</v>
      </c>
      <c r="BS991" s="247" t="str">
        <f t="shared" si="361"/>
        <v>-</v>
      </c>
      <c r="BT991" s="247" t="str">
        <f t="shared" si="362"/>
        <v>-</v>
      </c>
      <c r="BU991" s="247">
        <f t="shared" si="377"/>
        <v>0</v>
      </c>
      <c r="BV991" s="247" t="str">
        <f t="shared" si="378"/>
        <v>-</v>
      </c>
      <c r="BW991" s="232"/>
      <c r="CF991" s="232"/>
    </row>
    <row r="992" spans="1:84" ht="12.75" customHeight="1" x14ac:dyDescent="0.2">
      <c r="A992" s="240"/>
      <c r="B992" s="228">
        <v>969</v>
      </c>
      <c r="C992" s="137"/>
      <c r="D992" s="65"/>
      <c r="E992" s="241" t="str">
        <f>IF(ISBLANK(D992), "", VLOOKUP(D992, Z!$A$2:$C$4127, 3, FALSE))</f>
        <v/>
      </c>
      <c r="F992" s="138"/>
      <c r="G992" s="120"/>
      <c r="H992" s="120"/>
      <c r="I992" s="120"/>
      <c r="J992" s="120"/>
      <c r="K992" s="139"/>
      <c r="L992" s="168"/>
      <c r="M992" s="139"/>
      <c r="N992" s="139"/>
      <c r="O992" s="242">
        <f t="shared" si="358"/>
        <v>0</v>
      </c>
      <c r="P992" s="139"/>
      <c r="Q992" s="242">
        <f t="shared" si="363"/>
        <v>0</v>
      </c>
      <c r="R992" s="242" t="str">
        <f t="shared" si="364"/>
        <v>-</v>
      </c>
      <c r="S992" s="140"/>
      <c r="T992" s="141"/>
      <c r="U992" s="120"/>
      <c r="V992" s="139"/>
      <c r="W992" s="166"/>
      <c r="X992" s="243">
        <f t="shared" si="365"/>
        <v>0</v>
      </c>
      <c r="Y992" s="140"/>
      <c r="Z992" s="141"/>
      <c r="AA992" s="139"/>
      <c r="AB992" s="120"/>
      <c r="AC992" s="139"/>
      <c r="AD992" s="166"/>
      <c r="AE992" s="243">
        <f t="shared" si="366"/>
        <v>0</v>
      </c>
      <c r="AF992" s="142"/>
      <c r="AG992" s="137"/>
      <c r="AH992" s="65"/>
      <c r="AI992" s="241" t="str">
        <f>IF(ISBLANK(AH992), "", VLOOKUP(AH992, Z!$A$2:$C$4127, 3, FALSE))</f>
        <v/>
      </c>
      <c r="AJ992" s="143"/>
      <c r="AK992" s="244">
        <f t="shared" si="367"/>
        <v>0</v>
      </c>
      <c r="AL992" s="232"/>
      <c r="AM992" s="242">
        <f t="shared" si="368"/>
        <v>0</v>
      </c>
      <c r="AN992" s="228">
        <f>15</f>
        <v>15</v>
      </c>
      <c r="AO992" s="228">
        <v>0.75</v>
      </c>
      <c r="AP992" s="242" t="str">
        <f t="shared" si="369"/>
        <v>-</v>
      </c>
      <c r="AQ992" s="242" t="str">
        <f t="shared" si="370"/>
        <v>-</v>
      </c>
      <c r="AR992" s="245" t="str" cm="1">
        <f t="array" ref="AR992">IF($AM$20="A",
IFERROR(INDEX($BZ$33:$CC$35, $BQ992,), "-"),
IFERROR(INDEX(($BZ$26:$CC$28,$BZ$29:$CC$31), $BQ992, , $BR992), "-"))</f>
        <v>-</v>
      </c>
      <c r="AS992" s="245"/>
      <c r="AT992" s="245"/>
      <c r="AU992" s="245"/>
      <c r="AV992" s="246" t="str" cm="1">
        <f t="array" ref="AV992">IF($AM$20="A",
IFERROR(INDEX($CE$33:$CE$35, $BQ992), "-"),
IFERROR(INDEX(($CE$26:$CE$28, $CE$29:$CE$31), $BQ992, , $BR992), "-"))</f>
        <v>-</v>
      </c>
      <c r="AW992" s="242" t="str">
        <f t="shared" si="371"/>
        <v>-</v>
      </c>
      <c r="AX992" s="242" t="str">
        <f t="shared" si="371"/>
        <v>-</v>
      </c>
      <c r="AY992" s="242" t="str">
        <f t="shared" si="371"/>
        <v>-</v>
      </c>
      <c r="AZ992" s="242" t="str">
        <f t="shared" si="371"/>
        <v>-</v>
      </c>
      <c r="BA992" s="242" t="str">
        <f t="shared" si="372"/>
        <v>-</v>
      </c>
      <c r="BB992" s="242" t="str">
        <f t="shared" si="372"/>
        <v>-</v>
      </c>
      <c r="BC992" s="242" t="str">
        <f t="shared" si="372"/>
        <v>-</v>
      </c>
      <c r="BD992" s="242" t="str">
        <f t="shared" si="372"/>
        <v>-</v>
      </c>
      <c r="BE992" s="242" t="str">
        <f t="shared" si="373"/>
        <v>-</v>
      </c>
      <c r="BF992" s="242" t="str">
        <f t="shared" si="373"/>
        <v>-</v>
      </c>
      <c r="BG992" s="242" t="str">
        <f t="shared" si="373"/>
        <v>-</v>
      </c>
      <c r="BH992" s="242" t="str">
        <f t="shared" si="373"/>
        <v>-</v>
      </c>
      <c r="BI992" s="242" t="str">
        <f t="shared" si="374"/>
        <v>-</v>
      </c>
      <c r="BJ992" s="242" t="str">
        <f t="shared" si="374"/>
        <v>-</v>
      </c>
      <c r="BK992" s="242" t="str">
        <f t="shared" si="374"/>
        <v>-</v>
      </c>
      <c r="BL992" s="242" t="str">
        <f t="shared" si="374"/>
        <v>-</v>
      </c>
      <c r="BM992" s="245" t="str" cm="1">
        <f t="array" ref="BM992">IFERROR(INDEX($CD$38:$CD$41, $BT992), "-")</f>
        <v>-</v>
      </c>
      <c r="BN992" s="242" t="str" cm="1">
        <f t="array" ref="BN992">IFERROR(INDEX($CD$38:$CD$41, $BS992), "-")</f>
        <v>-</v>
      </c>
      <c r="BO992" s="242">
        <f t="shared" si="375"/>
        <v>0</v>
      </c>
      <c r="BP992" s="242">
        <f t="shared" si="376"/>
        <v>0</v>
      </c>
      <c r="BQ992" s="247" t="str">
        <f t="shared" si="359"/>
        <v>-</v>
      </c>
      <c r="BR992" s="247" t="str">
        <f t="shared" si="360"/>
        <v>-</v>
      </c>
      <c r="BS992" s="247" t="str">
        <f t="shared" si="361"/>
        <v>-</v>
      </c>
      <c r="BT992" s="247" t="str">
        <f t="shared" si="362"/>
        <v>-</v>
      </c>
      <c r="BU992" s="247">
        <f t="shared" si="377"/>
        <v>0</v>
      </c>
      <c r="BV992" s="247" t="str">
        <f t="shared" si="378"/>
        <v>-</v>
      </c>
      <c r="BW992" s="232"/>
      <c r="CF992" s="232"/>
    </row>
    <row r="993" spans="1:84" ht="12.75" customHeight="1" x14ac:dyDescent="0.2">
      <c r="A993" s="240"/>
      <c r="B993" s="228">
        <v>970</v>
      </c>
      <c r="C993" s="137"/>
      <c r="D993" s="65"/>
      <c r="E993" s="241" t="str">
        <f>IF(ISBLANK(D993), "", VLOOKUP(D993, Z!$A$2:$C$4127, 3, FALSE))</f>
        <v/>
      </c>
      <c r="F993" s="138"/>
      <c r="G993" s="120"/>
      <c r="H993" s="120"/>
      <c r="I993" s="120"/>
      <c r="J993" s="120"/>
      <c r="K993" s="139"/>
      <c r="L993" s="168"/>
      <c r="M993" s="139"/>
      <c r="N993" s="139"/>
      <c r="O993" s="242">
        <f t="shared" si="358"/>
        <v>0</v>
      </c>
      <c r="P993" s="139"/>
      <c r="Q993" s="242">
        <f t="shared" si="363"/>
        <v>0</v>
      </c>
      <c r="R993" s="242" t="str">
        <f t="shared" si="364"/>
        <v>-</v>
      </c>
      <c r="S993" s="140"/>
      <c r="T993" s="141"/>
      <c r="U993" s="120"/>
      <c r="V993" s="139"/>
      <c r="W993" s="166"/>
      <c r="X993" s="243">
        <f t="shared" si="365"/>
        <v>0</v>
      </c>
      <c r="Y993" s="140"/>
      <c r="Z993" s="141"/>
      <c r="AA993" s="139"/>
      <c r="AB993" s="120"/>
      <c r="AC993" s="139"/>
      <c r="AD993" s="166"/>
      <c r="AE993" s="243">
        <f t="shared" si="366"/>
        <v>0</v>
      </c>
      <c r="AF993" s="142"/>
      <c r="AG993" s="137"/>
      <c r="AH993" s="65"/>
      <c r="AI993" s="241" t="str">
        <f>IF(ISBLANK(AH993), "", VLOOKUP(AH993, Z!$A$2:$C$4127, 3, FALSE))</f>
        <v/>
      </c>
      <c r="AJ993" s="143"/>
      <c r="AK993" s="244">
        <f t="shared" si="367"/>
        <v>0</v>
      </c>
      <c r="AL993" s="232"/>
      <c r="AM993" s="242">
        <f t="shared" si="368"/>
        <v>0</v>
      </c>
      <c r="AN993" s="228">
        <f>15</f>
        <v>15</v>
      </c>
      <c r="AO993" s="228">
        <v>0.75</v>
      </c>
      <c r="AP993" s="242" t="str">
        <f t="shared" si="369"/>
        <v>-</v>
      </c>
      <c r="AQ993" s="242" t="str">
        <f t="shared" si="370"/>
        <v>-</v>
      </c>
      <c r="AR993" s="245" t="str" cm="1">
        <f t="array" ref="AR993">IF($AM$20="A",
IFERROR(INDEX($BZ$33:$CC$35, $BQ993,), "-"),
IFERROR(INDEX(($BZ$26:$CC$28,$BZ$29:$CC$31), $BQ993, , $BR993), "-"))</f>
        <v>-</v>
      </c>
      <c r="AS993" s="245"/>
      <c r="AT993" s="245"/>
      <c r="AU993" s="245"/>
      <c r="AV993" s="246" t="str" cm="1">
        <f t="array" ref="AV993">IF($AM$20="A",
IFERROR(INDEX($CE$33:$CE$35, $BQ993), "-"),
IFERROR(INDEX(($CE$26:$CE$28, $CE$29:$CE$31), $BQ993, , $BR993), "-"))</f>
        <v>-</v>
      </c>
      <c r="AW993" s="242" t="str">
        <f t="shared" si="371"/>
        <v>-</v>
      </c>
      <c r="AX993" s="242" t="str">
        <f t="shared" si="371"/>
        <v>-</v>
      </c>
      <c r="AY993" s="242" t="str">
        <f t="shared" si="371"/>
        <v>-</v>
      </c>
      <c r="AZ993" s="242" t="str">
        <f t="shared" si="371"/>
        <v>-</v>
      </c>
      <c r="BA993" s="242" t="str">
        <f t="shared" si="372"/>
        <v>-</v>
      </c>
      <c r="BB993" s="242" t="str">
        <f t="shared" si="372"/>
        <v>-</v>
      </c>
      <c r="BC993" s="242" t="str">
        <f t="shared" si="372"/>
        <v>-</v>
      </c>
      <c r="BD993" s="242" t="str">
        <f t="shared" si="372"/>
        <v>-</v>
      </c>
      <c r="BE993" s="242" t="str">
        <f t="shared" si="373"/>
        <v>-</v>
      </c>
      <c r="BF993" s="242" t="str">
        <f t="shared" si="373"/>
        <v>-</v>
      </c>
      <c r="BG993" s="242" t="str">
        <f t="shared" si="373"/>
        <v>-</v>
      </c>
      <c r="BH993" s="242" t="str">
        <f t="shared" si="373"/>
        <v>-</v>
      </c>
      <c r="BI993" s="242" t="str">
        <f t="shared" si="374"/>
        <v>-</v>
      </c>
      <c r="BJ993" s="242" t="str">
        <f t="shared" si="374"/>
        <v>-</v>
      </c>
      <c r="BK993" s="242" t="str">
        <f t="shared" si="374"/>
        <v>-</v>
      </c>
      <c r="BL993" s="242" t="str">
        <f t="shared" si="374"/>
        <v>-</v>
      </c>
      <c r="BM993" s="245" t="str" cm="1">
        <f t="array" ref="BM993">IFERROR(INDEX($CD$38:$CD$41, $BT993), "-")</f>
        <v>-</v>
      </c>
      <c r="BN993" s="242" t="str" cm="1">
        <f t="array" ref="BN993">IFERROR(INDEX($CD$38:$CD$41, $BS993), "-")</f>
        <v>-</v>
      </c>
      <c r="BO993" s="242">
        <f t="shared" si="375"/>
        <v>0</v>
      </c>
      <c r="BP993" s="242">
        <f t="shared" si="376"/>
        <v>0</v>
      </c>
      <c r="BQ993" s="247" t="str">
        <f t="shared" si="359"/>
        <v>-</v>
      </c>
      <c r="BR993" s="247" t="str">
        <f t="shared" si="360"/>
        <v>-</v>
      </c>
      <c r="BS993" s="247" t="str">
        <f t="shared" si="361"/>
        <v>-</v>
      </c>
      <c r="BT993" s="247" t="str">
        <f t="shared" si="362"/>
        <v>-</v>
      </c>
      <c r="BU993" s="247">
        <f t="shared" si="377"/>
        <v>0</v>
      </c>
      <c r="BV993" s="247" t="str">
        <f t="shared" si="378"/>
        <v>-</v>
      </c>
      <c r="BW993" s="232"/>
      <c r="CF993" s="232"/>
    </row>
    <row r="994" spans="1:84" ht="12.75" customHeight="1" x14ac:dyDescent="0.2">
      <c r="A994" s="240"/>
      <c r="B994" s="228">
        <v>971</v>
      </c>
      <c r="C994" s="137"/>
      <c r="D994" s="65"/>
      <c r="E994" s="241" t="str">
        <f>IF(ISBLANK(D994), "", VLOOKUP(D994, Z!$A$2:$C$4127, 3, FALSE))</f>
        <v/>
      </c>
      <c r="F994" s="138"/>
      <c r="G994" s="120"/>
      <c r="H994" s="120"/>
      <c r="I994" s="120"/>
      <c r="J994" s="120"/>
      <c r="K994" s="139"/>
      <c r="L994" s="168"/>
      <c r="M994" s="139"/>
      <c r="N994" s="139"/>
      <c r="O994" s="242">
        <f t="shared" si="358"/>
        <v>0</v>
      </c>
      <c r="P994" s="139"/>
      <c r="Q994" s="242">
        <f t="shared" si="363"/>
        <v>0</v>
      </c>
      <c r="R994" s="242" t="str">
        <f t="shared" si="364"/>
        <v>-</v>
      </c>
      <c r="S994" s="140"/>
      <c r="T994" s="141"/>
      <c r="U994" s="120"/>
      <c r="V994" s="139"/>
      <c r="W994" s="166"/>
      <c r="X994" s="243">
        <f t="shared" si="365"/>
        <v>0</v>
      </c>
      <c r="Y994" s="140"/>
      <c r="Z994" s="141"/>
      <c r="AA994" s="139"/>
      <c r="AB994" s="120"/>
      <c r="AC994" s="139"/>
      <c r="AD994" s="166"/>
      <c r="AE994" s="243">
        <f t="shared" si="366"/>
        <v>0</v>
      </c>
      <c r="AF994" s="142"/>
      <c r="AG994" s="137"/>
      <c r="AH994" s="65"/>
      <c r="AI994" s="241" t="str">
        <f>IF(ISBLANK(AH994), "", VLOOKUP(AH994, Z!$A$2:$C$4127, 3, FALSE))</f>
        <v/>
      </c>
      <c r="AJ994" s="143"/>
      <c r="AK994" s="244">
        <f t="shared" si="367"/>
        <v>0</v>
      </c>
      <c r="AL994" s="232"/>
      <c r="AM994" s="242">
        <f t="shared" si="368"/>
        <v>0</v>
      </c>
      <c r="AN994" s="228">
        <f>15</f>
        <v>15</v>
      </c>
      <c r="AO994" s="228">
        <v>0.75</v>
      </c>
      <c r="AP994" s="242" t="str">
        <f t="shared" si="369"/>
        <v>-</v>
      </c>
      <c r="AQ994" s="242" t="str">
        <f t="shared" si="370"/>
        <v>-</v>
      </c>
      <c r="AR994" s="245" t="str" cm="1">
        <f t="array" ref="AR994">IF($AM$20="A",
IFERROR(INDEX($BZ$33:$CC$35, $BQ994,), "-"),
IFERROR(INDEX(($BZ$26:$CC$28,$BZ$29:$CC$31), $BQ994, , $BR994), "-"))</f>
        <v>-</v>
      </c>
      <c r="AS994" s="245"/>
      <c r="AT994" s="245"/>
      <c r="AU994" s="245"/>
      <c r="AV994" s="246" t="str" cm="1">
        <f t="array" ref="AV994">IF($AM$20="A",
IFERROR(INDEX($CE$33:$CE$35, $BQ994), "-"),
IFERROR(INDEX(($CE$26:$CE$28, $CE$29:$CE$31), $BQ994, , $BR994), "-"))</f>
        <v>-</v>
      </c>
      <c r="AW994" s="242" t="str">
        <f t="shared" si="371"/>
        <v>-</v>
      </c>
      <c r="AX994" s="242" t="str">
        <f t="shared" si="371"/>
        <v>-</v>
      </c>
      <c r="AY994" s="242" t="str">
        <f t="shared" si="371"/>
        <v>-</v>
      </c>
      <c r="AZ994" s="242" t="str">
        <f t="shared" si="371"/>
        <v>-</v>
      </c>
      <c r="BA994" s="242" t="str">
        <f t="shared" si="372"/>
        <v>-</v>
      </c>
      <c r="BB994" s="242" t="str">
        <f t="shared" si="372"/>
        <v>-</v>
      </c>
      <c r="BC994" s="242" t="str">
        <f t="shared" si="372"/>
        <v>-</v>
      </c>
      <c r="BD994" s="242" t="str">
        <f t="shared" si="372"/>
        <v>-</v>
      </c>
      <c r="BE994" s="242" t="str">
        <f t="shared" si="373"/>
        <v>-</v>
      </c>
      <c r="BF994" s="242" t="str">
        <f t="shared" si="373"/>
        <v>-</v>
      </c>
      <c r="BG994" s="242" t="str">
        <f t="shared" si="373"/>
        <v>-</v>
      </c>
      <c r="BH994" s="242" t="str">
        <f t="shared" si="373"/>
        <v>-</v>
      </c>
      <c r="BI994" s="242" t="str">
        <f t="shared" si="374"/>
        <v>-</v>
      </c>
      <c r="BJ994" s="242" t="str">
        <f t="shared" si="374"/>
        <v>-</v>
      </c>
      <c r="BK994" s="242" t="str">
        <f t="shared" si="374"/>
        <v>-</v>
      </c>
      <c r="BL994" s="242" t="str">
        <f t="shared" si="374"/>
        <v>-</v>
      </c>
      <c r="BM994" s="245" t="str" cm="1">
        <f t="array" ref="BM994">IFERROR(INDEX($CD$38:$CD$41, $BT994), "-")</f>
        <v>-</v>
      </c>
      <c r="BN994" s="242" t="str" cm="1">
        <f t="array" ref="BN994">IFERROR(INDEX($CD$38:$CD$41, $BS994), "-")</f>
        <v>-</v>
      </c>
      <c r="BO994" s="242">
        <f t="shared" si="375"/>
        <v>0</v>
      </c>
      <c r="BP994" s="242">
        <f t="shared" si="376"/>
        <v>0</v>
      </c>
      <c r="BQ994" s="247" t="str">
        <f t="shared" si="359"/>
        <v>-</v>
      </c>
      <c r="BR994" s="247" t="str">
        <f t="shared" si="360"/>
        <v>-</v>
      </c>
      <c r="BS994" s="247" t="str">
        <f t="shared" si="361"/>
        <v>-</v>
      </c>
      <c r="BT994" s="247" t="str">
        <f t="shared" si="362"/>
        <v>-</v>
      </c>
      <c r="BU994" s="247">
        <f t="shared" si="377"/>
        <v>0</v>
      </c>
      <c r="BV994" s="247" t="str">
        <f t="shared" si="378"/>
        <v>-</v>
      </c>
      <c r="BW994" s="232"/>
      <c r="CF994" s="232"/>
    </row>
    <row r="995" spans="1:84" ht="12.75" customHeight="1" x14ac:dyDescent="0.2">
      <c r="A995" s="240"/>
      <c r="B995" s="228">
        <v>972</v>
      </c>
      <c r="C995" s="137"/>
      <c r="D995" s="65"/>
      <c r="E995" s="241" t="str">
        <f>IF(ISBLANK(D995), "", VLOOKUP(D995, Z!$A$2:$C$4127, 3, FALSE))</f>
        <v/>
      </c>
      <c r="F995" s="138"/>
      <c r="G995" s="120"/>
      <c r="H995" s="120"/>
      <c r="I995" s="120"/>
      <c r="J995" s="120"/>
      <c r="K995" s="139"/>
      <c r="L995" s="168"/>
      <c r="M995" s="139"/>
      <c r="N995" s="139"/>
      <c r="O995" s="242">
        <f t="shared" si="358"/>
        <v>0</v>
      </c>
      <c r="P995" s="139"/>
      <c r="Q995" s="242">
        <f t="shared" si="363"/>
        <v>0</v>
      </c>
      <c r="R995" s="242" t="str">
        <f t="shared" si="364"/>
        <v>-</v>
      </c>
      <c r="S995" s="140"/>
      <c r="T995" s="141"/>
      <c r="U995" s="120"/>
      <c r="V995" s="139"/>
      <c r="W995" s="166"/>
      <c r="X995" s="243">
        <f t="shared" si="365"/>
        <v>0</v>
      </c>
      <c r="Y995" s="140"/>
      <c r="Z995" s="141"/>
      <c r="AA995" s="139"/>
      <c r="AB995" s="120"/>
      <c r="AC995" s="139"/>
      <c r="AD995" s="166"/>
      <c r="AE995" s="243">
        <f t="shared" si="366"/>
        <v>0</v>
      </c>
      <c r="AF995" s="142"/>
      <c r="AG995" s="137"/>
      <c r="AH995" s="65"/>
      <c r="AI995" s="241" t="str">
        <f>IF(ISBLANK(AH995), "", VLOOKUP(AH995, Z!$A$2:$C$4127, 3, FALSE))</f>
        <v/>
      </c>
      <c r="AJ995" s="143"/>
      <c r="AK995" s="244">
        <f t="shared" si="367"/>
        <v>0</v>
      </c>
      <c r="AL995" s="232"/>
      <c r="AM995" s="242">
        <f t="shared" si="368"/>
        <v>0</v>
      </c>
      <c r="AN995" s="228">
        <f>15</f>
        <v>15</v>
      </c>
      <c r="AO995" s="228">
        <v>0.75</v>
      </c>
      <c r="AP995" s="242" t="str">
        <f t="shared" si="369"/>
        <v>-</v>
      </c>
      <c r="AQ995" s="242" t="str">
        <f t="shared" si="370"/>
        <v>-</v>
      </c>
      <c r="AR995" s="245" t="str" cm="1">
        <f t="array" ref="AR995">IF($AM$20="A",
IFERROR(INDEX($BZ$33:$CC$35, $BQ995,), "-"),
IFERROR(INDEX(($BZ$26:$CC$28,$BZ$29:$CC$31), $BQ995, , $BR995), "-"))</f>
        <v>-</v>
      </c>
      <c r="AS995" s="245"/>
      <c r="AT995" s="245"/>
      <c r="AU995" s="245"/>
      <c r="AV995" s="246" t="str" cm="1">
        <f t="array" ref="AV995">IF($AM$20="A",
IFERROR(INDEX($CE$33:$CE$35, $BQ995), "-"),
IFERROR(INDEX(($CE$26:$CE$28, $CE$29:$CE$31), $BQ995, , $BR995), "-"))</f>
        <v>-</v>
      </c>
      <c r="AW995" s="242" t="str">
        <f t="shared" si="371"/>
        <v>-</v>
      </c>
      <c r="AX995" s="242" t="str">
        <f t="shared" si="371"/>
        <v>-</v>
      </c>
      <c r="AY995" s="242" t="str">
        <f t="shared" si="371"/>
        <v>-</v>
      </c>
      <c r="AZ995" s="242" t="str">
        <f t="shared" si="371"/>
        <v>-</v>
      </c>
      <c r="BA995" s="242" t="str">
        <f t="shared" si="372"/>
        <v>-</v>
      </c>
      <c r="BB995" s="242" t="str">
        <f t="shared" si="372"/>
        <v>-</v>
      </c>
      <c r="BC995" s="242" t="str">
        <f t="shared" si="372"/>
        <v>-</v>
      </c>
      <c r="BD995" s="242" t="str">
        <f t="shared" si="372"/>
        <v>-</v>
      </c>
      <c r="BE995" s="242" t="str">
        <f t="shared" si="373"/>
        <v>-</v>
      </c>
      <c r="BF995" s="242" t="str">
        <f t="shared" si="373"/>
        <v>-</v>
      </c>
      <c r="BG995" s="242" t="str">
        <f t="shared" si="373"/>
        <v>-</v>
      </c>
      <c r="BH995" s="242" t="str">
        <f t="shared" si="373"/>
        <v>-</v>
      </c>
      <c r="BI995" s="242" t="str">
        <f t="shared" si="374"/>
        <v>-</v>
      </c>
      <c r="BJ995" s="242" t="str">
        <f t="shared" si="374"/>
        <v>-</v>
      </c>
      <c r="BK995" s="242" t="str">
        <f t="shared" si="374"/>
        <v>-</v>
      </c>
      <c r="BL995" s="242" t="str">
        <f t="shared" si="374"/>
        <v>-</v>
      </c>
      <c r="BM995" s="245" t="str" cm="1">
        <f t="array" ref="BM995">IFERROR(INDEX($CD$38:$CD$41, $BT995), "-")</f>
        <v>-</v>
      </c>
      <c r="BN995" s="242" t="str" cm="1">
        <f t="array" ref="BN995">IFERROR(INDEX($CD$38:$CD$41, $BS995), "-")</f>
        <v>-</v>
      </c>
      <c r="BO995" s="242">
        <f t="shared" si="375"/>
        <v>0</v>
      </c>
      <c r="BP995" s="242">
        <f t="shared" si="376"/>
        <v>0</v>
      </c>
      <c r="BQ995" s="247" t="str">
        <f t="shared" si="359"/>
        <v>-</v>
      </c>
      <c r="BR995" s="247" t="str">
        <f t="shared" si="360"/>
        <v>-</v>
      </c>
      <c r="BS995" s="247" t="str">
        <f t="shared" si="361"/>
        <v>-</v>
      </c>
      <c r="BT995" s="247" t="str">
        <f t="shared" si="362"/>
        <v>-</v>
      </c>
      <c r="BU995" s="247">
        <f t="shared" si="377"/>
        <v>0</v>
      </c>
      <c r="BV995" s="247" t="str">
        <f t="shared" si="378"/>
        <v>-</v>
      </c>
      <c r="BW995" s="232"/>
      <c r="CF995" s="232"/>
    </row>
    <row r="996" spans="1:84" ht="12.75" customHeight="1" x14ac:dyDescent="0.2">
      <c r="A996" s="240"/>
      <c r="B996" s="228">
        <v>973</v>
      </c>
      <c r="C996" s="137"/>
      <c r="D996" s="65"/>
      <c r="E996" s="241" t="str">
        <f>IF(ISBLANK(D996), "", VLOOKUP(D996, Z!$A$2:$C$4127, 3, FALSE))</f>
        <v/>
      </c>
      <c r="F996" s="138"/>
      <c r="G996" s="120"/>
      <c r="H996" s="120"/>
      <c r="I996" s="120"/>
      <c r="J996" s="120"/>
      <c r="K996" s="139"/>
      <c r="L996" s="168"/>
      <c r="M996" s="139"/>
      <c r="N996" s="139"/>
      <c r="O996" s="242">
        <f t="shared" si="358"/>
        <v>0</v>
      </c>
      <c r="P996" s="139"/>
      <c r="Q996" s="242">
        <f t="shared" si="363"/>
        <v>0</v>
      </c>
      <c r="R996" s="242" t="str">
        <f t="shared" si="364"/>
        <v>-</v>
      </c>
      <c r="S996" s="140"/>
      <c r="T996" s="141"/>
      <c r="U996" s="120"/>
      <c r="V996" s="139"/>
      <c r="W996" s="166"/>
      <c r="X996" s="243">
        <f t="shared" si="365"/>
        <v>0</v>
      </c>
      <c r="Y996" s="140"/>
      <c r="Z996" s="141"/>
      <c r="AA996" s="139"/>
      <c r="AB996" s="120"/>
      <c r="AC996" s="139"/>
      <c r="AD996" s="166"/>
      <c r="AE996" s="243">
        <f t="shared" si="366"/>
        <v>0</v>
      </c>
      <c r="AF996" s="142"/>
      <c r="AG996" s="137"/>
      <c r="AH996" s="65"/>
      <c r="AI996" s="241" t="str">
        <f>IF(ISBLANK(AH996), "", VLOOKUP(AH996, Z!$A$2:$C$4127, 3, FALSE))</f>
        <v/>
      </c>
      <c r="AJ996" s="143"/>
      <c r="AK996" s="244">
        <f t="shared" si="367"/>
        <v>0</v>
      </c>
      <c r="AL996" s="232"/>
      <c r="AM996" s="242">
        <f t="shared" si="368"/>
        <v>0</v>
      </c>
      <c r="AN996" s="228">
        <f>15</f>
        <v>15</v>
      </c>
      <c r="AO996" s="228">
        <v>0.75</v>
      </c>
      <c r="AP996" s="242" t="str">
        <f t="shared" si="369"/>
        <v>-</v>
      </c>
      <c r="AQ996" s="242" t="str">
        <f t="shared" si="370"/>
        <v>-</v>
      </c>
      <c r="AR996" s="245" t="str" cm="1">
        <f t="array" ref="AR996">IF($AM$20="A",
IFERROR(INDEX($BZ$33:$CC$35, $BQ996,), "-"),
IFERROR(INDEX(($BZ$26:$CC$28,$BZ$29:$CC$31), $BQ996, , $BR996), "-"))</f>
        <v>-</v>
      </c>
      <c r="AS996" s="245"/>
      <c r="AT996" s="245"/>
      <c r="AU996" s="245"/>
      <c r="AV996" s="246" t="str" cm="1">
        <f t="array" ref="AV996">IF($AM$20="A",
IFERROR(INDEX($CE$33:$CE$35, $BQ996), "-"),
IFERROR(INDEX(($CE$26:$CE$28, $CE$29:$CE$31), $BQ996, , $BR996), "-"))</f>
        <v>-</v>
      </c>
      <c r="AW996" s="242" t="str">
        <f t="shared" si="371"/>
        <v>-</v>
      </c>
      <c r="AX996" s="242" t="str">
        <f t="shared" si="371"/>
        <v>-</v>
      </c>
      <c r="AY996" s="242" t="str">
        <f t="shared" si="371"/>
        <v>-</v>
      </c>
      <c r="AZ996" s="242" t="str">
        <f t="shared" si="371"/>
        <v>-</v>
      </c>
      <c r="BA996" s="242" t="str">
        <f t="shared" si="372"/>
        <v>-</v>
      </c>
      <c r="BB996" s="242" t="str">
        <f t="shared" si="372"/>
        <v>-</v>
      </c>
      <c r="BC996" s="242" t="str">
        <f t="shared" si="372"/>
        <v>-</v>
      </c>
      <c r="BD996" s="242" t="str">
        <f t="shared" si="372"/>
        <v>-</v>
      </c>
      <c r="BE996" s="242" t="str">
        <f t="shared" si="373"/>
        <v>-</v>
      </c>
      <c r="BF996" s="242" t="str">
        <f t="shared" si="373"/>
        <v>-</v>
      </c>
      <c r="BG996" s="242" t="str">
        <f t="shared" si="373"/>
        <v>-</v>
      </c>
      <c r="BH996" s="242" t="str">
        <f t="shared" si="373"/>
        <v>-</v>
      </c>
      <c r="BI996" s="242" t="str">
        <f t="shared" si="374"/>
        <v>-</v>
      </c>
      <c r="BJ996" s="242" t="str">
        <f t="shared" si="374"/>
        <v>-</v>
      </c>
      <c r="BK996" s="242" t="str">
        <f t="shared" si="374"/>
        <v>-</v>
      </c>
      <c r="BL996" s="242" t="str">
        <f t="shared" si="374"/>
        <v>-</v>
      </c>
      <c r="BM996" s="245" t="str" cm="1">
        <f t="array" ref="BM996">IFERROR(INDEX($CD$38:$CD$41, $BT996), "-")</f>
        <v>-</v>
      </c>
      <c r="BN996" s="242" t="str" cm="1">
        <f t="array" ref="BN996">IFERROR(INDEX($CD$38:$CD$41, $BS996), "-")</f>
        <v>-</v>
      </c>
      <c r="BO996" s="242">
        <f t="shared" si="375"/>
        <v>0</v>
      </c>
      <c r="BP996" s="242">
        <f t="shared" si="376"/>
        <v>0</v>
      </c>
      <c r="BQ996" s="247" t="str">
        <f t="shared" si="359"/>
        <v>-</v>
      </c>
      <c r="BR996" s="247" t="str">
        <f t="shared" si="360"/>
        <v>-</v>
      </c>
      <c r="BS996" s="247" t="str">
        <f t="shared" si="361"/>
        <v>-</v>
      </c>
      <c r="BT996" s="247" t="str">
        <f t="shared" si="362"/>
        <v>-</v>
      </c>
      <c r="BU996" s="247">
        <f t="shared" si="377"/>
        <v>0</v>
      </c>
      <c r="BV996" s="247" t="str">
        <f t="shared" si="378"/>
        <v>-</v>
      </c>
      <c r="BW996" s="232"/>
      <c r="CF996" s="232"/>
    </row>
    <row r="997" spans="1:84" ht="12.75" customHeight="1" x14ac:dyDescent="0.2">
      <c r="A997" s="240"/>
      <c r="B997" s="228">
        <v>974</v>
      </c>
      <c r="C997" s="137"/>
      <c r="D997" s="65"/>
      <c r="E997" s="241" t="str">
        <f>IF(ISBLANK(D997), "", VLOOKUP(D997, Z!$A$2:$C$4127, 3, FALSE))</f>
        <v/>
      </c>
      <c r="F997" s="138"/>
      <c r="G997" s="120"/>
      <c r="H997" s="120"/>
      <c r="I997" s="120"/>
      <c r="J997" s="120"/>
      <c r="K997" s="139"/>
      <c r="L997" s="168"/>
      <c r="M997" s="139"/>
      <c r="N997" s="139"/>
      <c r="O997" s="242">
        <f t="shared" si="358"/>
        <v>0</v>
      </c>
      <c r="P997" s="139"/>
      <c r="Q997" s="242">
        <f t="shared" si="363"/>
        <v>0</v>
      </c>
      <c r="R997" s="242" t="str">
        <f t="shared" si="364"/>
        <v>-</v>
      </c>
      <c r="S997" s="140"/>
      <c r="T997" s="141"/>
      <c r="U997" s="120"/>
      <c r="V997" s="139"/>
      <c r="W997" s="166"/>
      <c r="X997" s="243">
        <f t="shared" si="365"/>
        <v>0</v>
      </c>
      <c r="Y997" s="140"/>
      <c r="Z997" s="141"/>
      <c r="AA997" s="139"/>
      <c r="AB997" s="120"/>
      <c r="AC997" s="139"/>
      <c r="AD997" s="166"/>
      <c r="AE997" s="243">
        <f t="shared" si="366"/>
        <v>0</v>
      </c>
      <c r="AF997" s="142"/>
      <c r="AG997" s="137"/>
      <c r="AH997" s="65"/>
      <c r="AI997" s="241" t="str">
        <f>IF(ISBLANK(AH997), "", VLOOKUP(AH997, Z!$A$2:$C$4127, 3, FALSE))</f>
        <v/>
      </c>
      <c r="AJ997" s="143"/>
      <c r="AK997" s="244">
        <f t="shared" si="367"/>
        <v>0</v>
      </c>
      <c r="AL997" s="232"/>
      <c r="AM997" s="242">
        <f t="shared" si="368"/>
        <v>0</v>
      </c>
      <c r="AN997" s="228">
        <f>15</f>
        <v>15</v>
      </c>
      <c r="AO997" s="228">
        <v>0.75</v>
      </c>
      <c r="AP997" s="242" t="str">
        <f t="shared" si="369"/>
        <v>-</v>
      </c>
      <c r="AQ997" s="242" t="str">
        <f t="shared" si="370"/>
        <v>-</v>
      </c>
      <c r="AR997" s="245" t="str" cm="1">
        <f t="array" ref="AR997">IF($AM$20="A",
IFERROR(INDEX($BZ$33:$CC$35, $BQ997,), "-"),
IFERROR(INDEX(($BZ$26:$CC$28,$BZ$29:$CC$31), $BQ997, , $BR997), "-"))</f>
        <v>-</v>
      </c>
      <c r="AS997" s="245"/>
      <c r="AT997" s="245"/>
      <c r="AU997" s="245"/>
      <c r="AV997" s="246" t="str" cm="1">
        <f t="array" ref="AV997">IF($AM$20="A",
IFERROR(INDEX($CE$33:$CE$35, $BQ997), "-"),
IFERROR(INDEX(($CE$26:$CE$28, $CE$29:$CE$31), $BQ997, , $BR997), "-"))</f>
        <v>-</v>
      </c>
      <c r="AW997" s="242" t="str">
        <f t="shared" si="371"/>
        <v>-</v>
      </c>
      <c r="AX997" s="242" t="str">
        <f t="shared" si="371"/>
        <v>-</v>
      </c>
      <c r="AY997" s="242" t="str">
        <f t="shared" si="371"/>
        <v>-</v>
      </c>
      <c r="AZ997" s="242" t="str">
        <f t="shared" si="371"/>
        <v>-</v>
      </c>
      <c r="BA997" s="242" t="str">
        <f t="shared" si="372"/>
        <v>-</v>
      </c>
      <c r="BB997" s="242" t="str">
        <f t="shared" si="372"/>
        <v>-</v>
      </c>
      <c r="BC997" s="242" t="str">
        <f t="shared" si="372"/>
        <v>-</v>
      </c>
      <c r="BD997" s="242" t="str">
        <f t="shared" si="372"/>
        <v>-</v>
      </c>
      <c r="BE997" s="242" t="str">
        <f t="shared" si="373"/>
        <v>-</v>
      </c>
      <c r="BF997" s="242" t="str">
        <f t="shared" si="373"/>
        <v>-</v>
      </c>
      <c r="BG997" s="242" t="str">
        <f t="shared" si="373"/>
        <v>-</v>
      </c>
      <c r="BH997" s="242" t="str">
        <f t="shared" si="373"/>
        <v>-</v>
      </c>
      <c r="BI997" s="242" t="str">
        <f t="shared" si="374"/>
        <v>-</v>
      </c>
      <c r="BJ997" s="242" t="str">
        <f t="shared" si="374"/>
        <v>-</v>
      </c>
      <c r="BK997" s="242" t="str">
        <f t="shared" si="374"/>
        <v>-</v>
      </c>
      <c r="BL997" s="242" t="str">
        <f t="shared" si="374"/>
        <v>-</v>
      </c>
      <c r="BM997" s="245" t="str" cm="1">
        <f t="array" ref="BM997">IFERROR(INDEX($CD$38:$CD$41, $BT997), "-")</f>
        <v>-</v>
      </c>
      <c r="BN997" s="242" t="str" cm="1">
        <f t="array" ref="BN997">IFERROR(INDEX($CD$38:$CD$41, $BS997), "-")</f>
        <v>-</v>
      </c>
      <c r="BO997" s="242">
        <f t="shared" si="375"/>
        <v>0</v>
      </c>
      <c r="BP997" s="242">
        <f t="shared" si="376"/>
        <v>0</v>
      </c>
      <c r="BQ997" s="247" t="str">
        <f t="shared" si="359"/>
        <v>-</v>
      </c>
      <c r="BR997" s="247" t="str">
        <f t="shared" si="360"/>
        <v>-</v>
      </c>
      <c r="BS997" s="247" t="str">
        <f t="shared" si="361"/>
        <v>-</v>
      </c>
      <c r="BT997" s="247" t="str">
        <f t="shared" si="362"/>
        <v>-</v>
      </c>
      <c r="BU997" s="247">
        <f t="shared" si="377"/>
        <v>0</v>
      </c>
      <c r="BV997" s="247" t="str">
        <f t="shared" si="378"/>
        <v>-</v>
      </c>
      <c r="BW997" s="232"/>
      <c r="CF997" s="232"/>
    </row>
    <row r="998" spans="1:84" ht="12.75" customHeight="1" x14ac:dyDescent="0.2">
      <c r="A998" s="240"/>
      <c r="B998" s="228">
        <v>975</v>
      </c>
      <c r="C998" s="137"/>
      <c r="D998" s="65"/>
      <c r="E998" s="241" t="str">
        <f>IF(ISBLANK(D998), "", VLOOKUP(D998, Z!$A$2:$C$4127, 3, FALSE))</f>
        <v/>
      </c>
      <c r="F998" s="138"/>
      <c r="G998" s="120"/>
      <c r="H998" s="120"/>
      <c r="I998" s="120"/>
      <c r="J998" s="120"/>
      <c r="K998" s="139"/>
      <c r="L998" s="168"/>
      <c r="M998" s="139"/>
      <c r="N998" s="139"/>
      <c r="O998" s="242">
        <f t="shared" si="358"/>
        <v>0</v>
      </c>
      <c r="P998" s="139"/>
      <c r="Q998" s="242">
        <f t="shared" si="363"/>
        <v>0</v>
      </c>
      <c r="R998" s="242" t="str">
        <f t="shared" si="364"/>
        <v>-</v>
      </c>
      <c r="S998" s="140"/>
      <c r="T998" s="141"/>
      <c r="U998" s="120"/>
      <c r="V998" s="139"/>
      <c r="W998" s="166"/>
      <c r="X998" s="243">
        <f t="shared" si="365"/>
        <v>0</v>
      </c>
      <c r="Y998" s="140"/>
      <c r="Z998" s="141"/>
      <c r="AA998" s="139"/>
      <c r="AB998" s="120"/>
      <c r="AC998" s="139"/>
      <c r="AD998" s="166"/>
      <c r="AE998" s="243">
        <f t="shared" si="366"/>
        <v>0</v>
      </c>
      <c r="AF998" s="142"/>
      <c r="AG998" s="137"/>
      <c r="AH998" s="65"/>
      <c r="AI998" s="241" t="str">
        <f>IF(ISBLANK(AH998), "", VLOOKUP(AH998, Z!$A$2:$C$4127, 3, FALSE))</f>
        <v/>
      </c>
      <c r="AJ998" s="143"/>
      <c r="AK998" s="244">
        <f t="shared" si="367"/>
        <v>0</v>
      </c>
      <c r="AL998" s="232"/>
      <c r="AM998" s="242">
        <f t="shared" si="368"/>
        <v>0</v>
      </c>
      <c r="AN998" s="228">
        <f>15</f>
        <v>15</v>
      </c>
      <c r="AO998" s="228">
        <v>0.75</v>
      </c>
      <c r="AP998" s="242" t="str">
        <f t="shared" si="369"/>
        <v>-</v>
      </c>
      <c r="AQ998" s="242" t="str">
        <f t="shared" si="370"/>
        <v>-</v>
      </c>
      <c r="AR998" s="245" t="str" cm="1">
        <f t="array" ref="AR998">IF($AM$20="A",
IFERROR(INDEX($BZ$33:$CC$35, $BQ998,), "-"),
IFERROR(INDEX(($BZ$26:$CC$28,$BZ$29:$CC$31), $BQ998, , $BR998), "-"))</f>
        <v>-</v>
      </c>
      <c r="AS998" s="245"/>
      <c r="AT998" s="245"/>
      <c r="AU998" s="245"/>
      <c r="AV998" s="246" t="str" cm="1">
        <f t="array" ref="AV998">IF($AM$20="A",
IFERROR(INDEX($CE$33:$CE$35, $BQ998), "-"),
IFERROR(INDEX(($CE$26:$CE$28, $CE$29:$CE$31), $BQ998, , $BR998), "-"))</f>
        <v>-</v>
      </c>
      <c r="AW998" s="242" t="str">
        <f t="shared" si="371"/>
        <v>-</v>
      </c>
      <c r="AX998" s="242" t="str">
        <f t="shared" si="371"/>
        <v>-</v>
      </c>
      <c r="AY998" s="242" t="str">
        <f t="shared" si="371"/>
        <v>-</v>
      </c>
      <c r="AZ998" s="242" t="str">
        <f t="shared" si="371"/>
        <v>-</v>
      </c>
      <c r="BA998" s="242" t="str">
        <f t="shared" si="372"/>
        <v>-</v>
      </c>
      <c r="BB998" s="242" t="str">
        <f t="shared" si="372"/>
        <v>-</v>
      </c>
      <c r="BC998" s="242" t="str">
        <f t="shared" si="372"/>
        <v>-</v>
      </c>
      <c r="BD998" s="242" t="str">
        <f t="shared" si="372"/>
        <v>-</v>
      </c>
      <c r="BE998" s="242" t="str">
        <f t="shared" si="373"/>
        <v>-</v>
      </c>
      <c r="BF998" s="242" t="str">
        <f t="shared" si="373"/>
        <v>-</v>
      </c>
      <c r="BG998" s="242" t="str">
        <f t="shared" si="373"/>
        <v>-</v>
      </c>
      <c r="BH998" s="242" t="str">
        <f t="shared" si="373"/>
        <v>-</v>
      </c>
      <c r="BI998" s="242" t="str">
        <f t="shared" si="374"/>
        <v>-</v>
      </c>
      <c r="BJ998" s="242" t="str">
        <f t="shared" si="374"/>
        <v>-</v>
      </c>
      <c r="BK998" s="242" t="str">
        <f t="shared" si="374"/>
        <v>-</v>
      </c>
      <c r="BL998" s="242" t="str">
        <f t="shared" si="374"/>
        <v>-</v>
      </c>
      <c r="BM998" s="245" t="str" cm="1">
        <f t="array" ref="BM998">IFERROR(INDEX($CD$38:$CD$41, $BT998), "-")</f>
        <v>-</v>
      </c>
      <c r="BN998" s="242" t="str" cm="1">
        <f t="array" ref="BN998">IFERROR(INDEX($CD$38:$CD$41, $BS998), "-")</f>
        <v>-</v>
      </c>
      <c r="BO998" s="242">
        <f t="shared" si="375"/>
        <v>0</v>
      </c>
      <c r="BP998" s="242">
        <f t="shared" si="376"/>
        <v>0</v>
      </c>
      <c r="BQ998" s="247" t="str">
        <f t="shared" si="359"/>
        <v>-</v>
      </c>
      <c r="BR998" s="247" t="str">
        <f t="shared" si="360"/>
        <v>-</v>
      </c>
      <c r="BS998" s="247" t="str">
        <f t="shared" si="361"/>
        <v>-</v>
      </c>
      <c r="BT998" s="247" t="str">
        <f t="shared" si="362"/>
        <v>-</v>
      </c>
      <c r="BU998" s="247">
        <f t="shared" si="377"/>
        <v>0</v>
      </c>
      <c r="BV998" s="247" t="str">
        <f t="shared" si="378"/>
        <v>-</v>
      </c>
      <c r="BW998" s="232"/>
      <c r="CF998" s="232"/>
    </row>
    <row r="999" spans="1:84" ht="12.75" customHeight="1" x14ac:dyDescent="0.2">
      <c r="A999" s="240"/>
      <c r="B999" s="228">
        <v>976</v>
      </c>
      <c r="C999" s="137"/>
      <c r="D999" s="65"/>
      <c r="E999" s="241" t="str">
        <f>IF(ISBLANK(D999), "", VLOOKUP(D999, Z!$A$2:$C$4127, 3, FALSE))</f>
        <v/>
      </c>
      <c r="F999" s="138"/>
      <c r="G999" s="120"/>
      <c r="H999" s="120"/>
      <c r="I999" s="120"/>
      <c r="J999" s="120"/>
      <c r="K999" s="139"/>
      <c r="L999" s="168"/>
      <c r="M999" s="139"/>
      <c r="N999" s="139"/>
      <c r="O999" s="242">
        <f t="shared" si="358"/>
        <v>0</v>
      </c>
      <c r="P999" s="139"/>
      <c r="Q999" s="242">
        <f t="shared" si="363"/>
        <v>0</v>
      </c>
      <c r="R999" s="242" t="str">
        <f t="shared" si="364"/>
        <v>-</v>
      </c>
      <c r="S999" s="140"/>
      <c r="T999" s="141"/>
      <c r="U999" s="120"/>
      <c r="V999" s="139"/>
      <c r="W999" s="166"/>
      <c r="X999" s="243">
        <f t="shared" si="365"/>
        <v>0</v>
      </c>
      <c r="Y999" s="140"/>
      <c r="Z999" s="141"/>
      <c r="AA999" s="139"/>
      <c r="AB999" s="120"/>
      <c r="AC999" s="139"/>
      <c r="AD999" s="166"/>
      <c r="AE999" s="243">
        <f t="shared" si="366"/>
        <v>0</v>
      </c>
      <c r="AF999" s="142"/>
      <c r="AG999" s="137"/>
      <c r="AH999" s="65"/>
      <c r="AI999" s="241" t="str">
        <f>IF(ISBLANK(AH999), "", VLOOKUP(AH999, Z!$A$2:$C$4127, 3, FALSE))</f>
        <v/>
      </c>
      <c r="AJ999" s="143"/>
      <c r="AK999" s="244">
        <f t="shared" si="367"/>
        <v>0</v>
      </c>
      <c r="AL999" s="232"/>
      <c r="AM999" s="242">
        <f t="shared" si="368"/>
        <v>0</v>
      </c>
      <c r="AN999" s="228">
        <f>15</f>
        <v>15</v>
      </c>
      <c r="AO999" s="228">
        <v>0.75</v>
      </c>
      <c r="AP999" s="242" t="str">
        <f t="shared" si="369"/>
        <v>-</v>
      </c>
      <c r="AQ999" s="242" t="str">
        <f t="shared" si="370"/>
        <v>-</v>
      </c>
      <c r="AR999" s="245" t="str" cm="1">
        <f t="array" ref="AR999">IF($AM$20="A",
IFERROR(INDEX($BZ$33:$CC$35, $BQ999,), "-"),
IFERROR(INDEX(($BZ$26:$CC$28,$BZ$29:$CC$31), $BQ999, , $BR999), "-"))</f>
        <v>-</v>
      </c>
      <c r="AS999" s="245"/>
      <c r="AT999" s="245"/>
      <c r="AU999" s="245"/>
      <c r="AV999" s="246" t="str" cm="1">
        <f t="array" ref="AV999">IF($AM$20="A",
IFERROR(INDEX($CE$33:$CE$35, $BQ999), "-"),
IFERROR(INDEX(($CE$26:$CE$28, $CE$29:$CE$31), $BQ999, , $BR999), "-"))</f>
        <v>-</v>
      </c>
      <c r="AW999" s="242" t="str">
        <f t="shared" si="371"/>
        <v>-</v>
      </c>
      <c r="AX999" s="242" t="str">
        <f t="shared" si="371"/>
        <v>-</v>
      </c>
      <c r="AY999" s="242" t="str">
        <f t="shared" si="371"/>
        <v>-</v>
      </c>
      <c r="AZ999" s="242" t="str">
        <f t="shared" si="371"/>
        <v>-</v>
      </c>
      <c r="BA999" s="242" t="str">
        <f t="shared" si="372"/>
        <v>-</v>
      </c>
      <c r="BB999" s="242" t="str">
        <f t="shared" si="372"/>
        <v>-</v>
      </c>
      <c r="BC999" s="242" t="str">
        <f t="shared" si="372"/>
        <v>-</v>
      </c>
      <c r="BD999" s="242" t="str">
        <f t="shared" si="372"/>
        <v>-</v>
      </c>
      <c r="BE999" s="242" t="str">
        <f t="shared" si="373"/>
        <v>-</v>
      </c>
      <c r="BF999" s="242" t="str">
        <f t="shared" si="373"/>
        <v>-</v>
      </c>
      <c r="BG999" s="242" t="str">
        <f t="shared" si="373"/>
        <v>-</v>
      </c>
      <c r="BH999" s="242" t="str">
        <f t="shared" si="373"/>
        <v>-</v>
      </c>
      <c r="BI999" s="242" t="str">
        <f t="shared" si="374"/>
        <v>-</v>
      </c>
      <c r="BJ999" s="242" t="str">
        <f t="shared" si="374"/>
        <v>-</v>
      </c>
      <c r="BK999" s="242" t="str">
        <f t="shared" si="374"/>
        <v>-</v>
      </c>
      <c r="BL999" s="242" t="str">
        <f t="shared" si="374"/>
        <v>-</v>
      </c>
      <c r="BM999" s="245" t="str" cm="1">
        <f t="array" ref="BM999">IFERROR(INDEX($CD$38:$CD$41, $BT999), "-")</f>
        <v>-</v>
      </c>
      <c r="BN999" s="242" t="str" cm="1">
        <f t="array" ref="BN999">IFERROR(INDEX($CD$38:$CD$41, $BS999), "-")</f>
        <v>-</v>
      </c>
      <c r="BO999" s="242">
        <f t="shared" si="375"/>
        <v>0</v>
      </c>
      <c r="BP999" s="242">
        <f t="shared" si="376"/>
        <v>0</v>
      </c>
      <c r="BQ999" s="247" t="str">
        <f t="shared" si="359"/>
        <v>-</v>
      </c>
      <c r="BR999" s="247" t="str">
        <f t="shared" si="360"/>
        <v>-</v>
      </c>
      <c r="BS999" s="247" t="str">
        <f t="shared" si="361"/>
        <v>-</v>
      </c>
      <c r="BT999" s="247" t="str">
        <f t="shared" si="362"/>
        <v>-</v>
      </c>
      <c r="BU999" s="247">
        <f t="shared" si="377"/>
        <v>0</v>
      </c>
      <c r="BV999" s="247" t="str">
        <f t="shared" si="378"/>
        <v>-</v>
      </c>
      <c r="BW999" s="232"/>
      <c r="CF999" s="232"/>
    </row>
    <row r="1000" spans="1:84" ht="12.75" customHeight="1" x14ac:dyDescent="0.2">
      <c r="A1000" s="240"/>
      <c r="B1000" s="228">
        <v>977</v>
      </c>
      <c r="C1000" s="137"/>
      <c r="D1000" s="65"/>
      <c r="E1000" s="241" t="str">
        <f>IF(ISBLANK(D1000), "", VLOOKUP(D1000, Z!$A$2:$C$4127, 3, FALSE))</f>
        <v/>
      </c>
      <c r="F1000" s="138"/>
      <c r="G1000" s="120"/>
      <c r="H1000" s="120"/>
      <c r="I1000" s="120"/>
      <c r="J1000" s="120"/>
      <c r="K1000" s="139"/>
      <c r="L1000" s="168"/>
      <c r="M1000" s="139"/>
      <c r="N1000" s="139"/>
      <c r="O1000" s="242">
        <f t="shared" si="358"/>
        <v>0</v>
      </c>
      <c r="P1000" s="139"/>
      <c r="Q1000" s="242">
        <f t="shared" si="363"/>
        <v>0</v>
      </c>
      <c r="R1000" s="242" t="str">
        <f t="shared" si="364"/>
        <v>-</v>
      </c>
      <c r="S1000" s="140"/>
      <c r="T1000" s="141"/>
      <c r="U1000" s="120"/>
      <c r="V1000" s="139"/>
      <c r="W1000" s="166"/>
      <c r="X1000" s="243">
        <f t="shared" si="365"/>
        <v>0</v>
      </c>
      <c r="Y1000" s="140"/>
      <c r="Z1000" s="141"/>
      <c r="AA1000" s="139"/>
      <c r="AB1000" s="120"/>
      <c r="AC1000" s="139"/>
      <c r="AD1000" s="166"/>
      <c r="AE1000" s="243">
        <f t="shared" si="366"/>
        <v>0</v>
      </c>
      <c r="AF1000" s="142"/>
      <c r="AG1000" s="137"/>
      <c r="AH1000" s="65"/>
      <c r="AI1000" s="241" t="str">
        <f>IF(ISBLANK(AH1000), "", VLOOKUP(AH1000, Z!$A$2:$C$4127, 3, FALSE))</f>
        <v/>
      </c>
      <c r="AJ1000" s="143"/>
      <c r="AK1000" s="244">
        <f t="shared" si="367"/>
        <v>0</v>
      </c>
      <c r="AL1000" s="232"/>
      <c r="AM1000" s="242">
        <f t="shared" si="368"/>
        <v>0</v>
      </c>
      <c r="AN1000" s="228">
        <f>15</f>
        <v>15</v>
      </c>
      <c r="AO1000" s="228">
        <v>0.75</v>
      </c>
      <c r="AP1000" s="242" t="str">
        <f t="shared" si="369"/>
        <v>-</v>
      </c>
      <c r="AQ1000" s="242" t="str">
        <f t="shared" si="370"/>
        <v>-</v>
      </c>
      <c r="AR1000" s="245" t="str" cm="1">
        <f t="array" ref="AR1000">IF($AM$20="A",
IFERROR(INDEX($BZ$33:$CC$35, $BQ1000,), "-"),
IFERROR(INDEX(($BZ$26:$CC$28,$BZ$29:$CC$31), $BQ1000, , $BR1000), "-"))</f>
        <v>-</v>
      </c>
      <c r="AS1000" s="245"/>
      <c r="AT1000" s="245"/>
      <c r="AU1000" s="245"/>
      <c r="AV1000" s="246" t="str" cm="1">
        <f t="array" ref="AV1000">IF($AM$20="A",
IFERROR(INDEX($CE$33:$CE$35, $BQ1000), "-"),
IFERROR(INDEX(($CE$26:$CE$28, $CE$29:$CE$31), $BQ1000, , $BR1000), "-"))</f>
        <v>-</v>
      </c>
      <c r="AW1000" s="242" t="str">
        <f t="shared" si="371"/>
        <v>-</v>
      </c>
      <c r="AX1000" s="242" t="str">
        <f t="shared" si="371"/>
        <v>-</v>
      </c>
      <c r="AY1000" s="242" t="str">
        <f t="shared" si="371"/>
        <v>-</v>
      </c>
      <c r="AZ1000" s="242" t="str">
        <f t="shared" si="371"/>
        <v>-</v>
      </c>
      <c r="BA1000" s="242" t="str">
        <f t="shared" si="372"/>
        <v>-</v>
      </c>
      <c r="BB1000" s="242" t="str">
        <f t="shared" si="372"/>
        <v>-</v>
      </c>
      <c r="BC1000" s="242" t="str">
        <f t="shared" si="372"/>
        <v>-</v>
      </c>
      <c r="BD1000" s="242" t="str">
        <f t="shared" si="372"/>
        <v>-</v>
      </c>
      <c r="BE1000" s="242" t="str">
        <f t="shared" si="373"/>
        <v>-</v>
      </c>
      <c r="BF1000" s="242" t="str">
        <f t="shared" si="373"/>
        <v>-</v>
      </c>
      <c r="BG1000" s="242" t="str">
        <f t="shared" si="373"/>
        <v>-</v>
      </c>
      <c r="BH1000" s="242" t="str">
        <f t="shared" si="373"/>
        <v>-</v>
      </c>
      <c r="BI1000" s="242" t="str">
        <f t="shared" si="374"/>
        <v>-</v>
      </c>
      <c r="BJ1000" s="242" t="str">
        <f t="shared" si="374"/>
        <v>-</v>
      </c>
      <c r="BK1000" s="242" t="str">
        <f t="shared" si="374"/>
        <v>-</v>
      </c>
      <c r="BL1000" s="242" t="str">
        <f t="shared" si="374"/>
        <v>-</v>
      </c>
      <c r="BM1000" s="245" t="str" cm="1">
        <f t="array" ref="BM1000">IFERROR(INDEX($CD$38:$CD$41, $BT1000), "-")</f>
        <v>-</v>
      </c>
      <c r="BN1000" s="242" t="str" cm="1">
        <f t="array" ref="BN1000">IFERROR(INDEX($CD$38:$CD$41, $BS1000), "-")</f>
        <v>-</v>
      </c>
      <c r="BO1000" s="242">
        <f t="shared" si="375"/>
        <v>0</v>
      </c>
      <c r="BP1000" s="242">
        <f t="shared" si="376"/>
        <v>0</v>
      </c>
      <c r="BQ1000" s="247" t="str">
        <f t="shared" si="359"/>
        <v>-</v>
      </c>
      <c r="BR1000" s="247" t="str">
        <f t="shared" si="360"/>
        <v>-</v>
      </c>
      <c r="BS1000" s="247" t="str">
        <f t="shared" si="361"/>
        <v>-</v>
      </c>
      <c r="BT1000" s="247" t="str">
        <f t="shared" si="362"/>
        <v>-</v>
      </c>
      <c r="BU1000" s="247">
        <f t="shared" si="377"/>
        <v>0</v>
      </c>
      <c r="BV1000" s="247" t="str">
        <f t="shared" si="378"/>
        <v>-</v>
      </c>
      <c r="BW1000" s="232"/>
      <c r="CF1000" s="232"/>
    </row>
    <row r="1001" spans="1:84" ht="12.75" customHeight="1" x14ac:dyDescent="0.2">
      <c r="A1001" s="240"/>
      <c r="B1001" s="228">
        <v>978</v>
      </c>
      <c r="C1001" s="137"/>
      <c r="D1001" s="65"/>
      <c r="E1001" s="241" t="str">
        <f>IF(ISBLANK(D1001), "", VLOOKUP(D1001, Z!$A$2:$C$4127, 3, FALSE))</f>
        <v/>
      </c>
      <c r="F1001" s="138"/>
      <c r="G1001" s="120"/>
      <c r="H1001" s="120"/>
      <c r="I1001" s="120"/>
      <c r="J1001" s="120"/>
      <c r="K1001" s="139"/>
      <c r="L1001" s="168"/>
      <c r="M1001" s="139"/>
      <c r="N1001" s="139"/>
      <c r="O1001" s="242">
        <f t="shared" si="358"/>
        <v>0</v>
      </c>
      <c r="P1001" s="139"/>
      <c r="Q1001" s="242">
        <f t="shared" si="363"/>
        <v>0</v>
      </c>
      <c r="R1001" s="242" t="str">
        <f t="shared" si="364"/>
        <v>-</v>
      </c>
      <c r="S1001" s="140"/>
      <c r="T1001" s="141"/>
      <c r="U1001" s="120"/>
      <c r="V1001" s="139"/>
      <c r="W1001" s="166"/>
      <c r="X1001" s="243">
        <f t="shared" si="365"/>
        <v>0</v>
      </c>
      <c r="Y1001" s="140"/>
      <c r="Z1001" s="141"/>
      <c r="AA1001" s="139"/>
      <c r="AB1001" s="120"/>
      <c r="AC1001" s="139"/>
      <c r="AD1001" s="166"/>
      <c r="AE1001" s="243">
        <f t="shared" si="366"/>
        <v>0</v>
      </c>
      <c r="AF1001" s="142"/>
      <c r="AG1001" s="137"/>
      <c r="AH1001" s="65"/>
      <c r="AI1001" s="241" t="str">
        <f>IF(ISBLANK(AH1001), "", VLOOKUP(AH1001, Z!$A$2:$C$4127, 3, FALSE))</f>
        <v/>
      </c>
      <c r="AJ1001" s="143"/>
      <c r="AK1001" s="244">
        <f t="shared" si="367"/>
        <v>0</v>
      </c>
      <c r="AL1001" s="232"/>
      <c r="AM1001" s="242">
        <f t="shared" si="368"/>
        <v>0</v>
      </c>
      <c r="AN1001" s="228">
        <f>15</f>
        <v>15</v>
      </c>
      <c r="AO1001" s="228">
        <v>0.75</v>
      </c>
      <c r="AP1001" s="242" t="str">
        <f t="shared" si="369"/>
        <v>-</v>
      </c>
      <c r="AQ1001" s="242" t="str">
        <f t="shared" si="370"/>
        <v>-</v>
      </c>
      <c r="AR1001" s="245" t="str" cm="1">
        <f t="array" ref="AR1001">IF($AM$20="A",
IFERROR(INDEX($BZ$33:$CC$35, $BQ1001,), "-"),
IFERROR(INDEX(($BZ$26:$CC$28,$BZ$29:$CC$31), $BQ1001, , $BR1001), "-"))</f>
        <v>-</v>
      </c>
      <c r="AS1001" s="245"/>
      <c r="AT1001" s="245"/>
      <c r="AU1001" s="245"/>
      <c r="AV1001" s="246" t="str" cm="1">
        <f t="array" ref="AV1001">IF($AM$20="A",
IFERROR(INDEX($CE$33:$CE$35, $BQ1001), "-"),
IFERROR(INDEX(($CE$26:$CE$28, $CE$29:$CE$31), $BQ1001, , $BR1001), "-"))</f>
        <v>-</v>
      </c>
      <c r="AW1001" s="242" t="str">
        <f t="shared" si="371"/>
        <v>-</v>
      </c>
      <c r="AX1001" s="242" t="str">
        <f t="shared" si="371"/>
        <v>-</v>
      </c>
      <c r="AY1001" s="242" t="str">
        <f t="shared" si="371"/>
        <v>-</v>
      </c>
      <c r="AZ1001" s="242" t="str">
        <f t="shared" si="371"/>
        <v>-</v>
      </c>
      <c r="BA1001" s="242" t="str">
        <f t="shared" si="372"/>
        <v>-</v>
      </c>
      <c r="BB1001" s="242" t="str">
        <f t="shared" si="372"/>
        <v>-</v>
      </c>
      <c r="BC1001" s="242" t="str">
        <f t="shared" si="372"/>
        <v>-</v>
      </c>
      <c r="BD1001" s="242" t="str">
        <f t="shared" si="372"/>
        <v>-</v>
      </c>
      <c r="BE1001" s="242" t="str">
        <f t="shared" si="373"/>
        <v>-</v>
      </c>
      <c r="BF1001" s="242" t="str">
        <f t="shared" si="373"/>
        <v>-</v>
      </c>
      <c r="BG1001" s="242" t="str">
        <f t="shared" si="373"/>
        <v>-</v>
      </c>
      <c r="BH1001" s="242" t="str">
        <f t="shared" si="373"/>
        <v>-</v>
      </c>
      <c r="BI1001" s="242" t="str">
        <f t="shared" si="374"/>
        <v>-</v>
      </c>
      <c r="BJ1001" s="242" t="str">
        <f t="shared" si="374"/>
        <v>-</v>
      </c>
      <c r="BK1001" s="242" t="str">
        <f t="shared" si="374"/>
        <v>-</v>
      </c>
      <c r="BL1001" s="242" t="str">
        <f t="shared" si="374"/>
        <v>-</v>
      </c>
      <c r="BM1001" s="245" t="str" cm="1">
        <f t="array" ref="BM1001">IFERROR(INDEX($CD$38:$CD$41, $BT1001), "-")</f>
        <v>-</v>
      </c>
      <c r="BN1001" s="242" t="str" cm="1">
        <f t="array" ref="BN1001">IFERROR(INDEX($CD$38:$CD$41, $BS1001), "-")</f>
        <v>-</v>
      </c>
      <c r="BO1001" s="242">
        <f t="shared" si="375"/>
        <v>0</v>
      </c>
      <c r="BP1001" s="242">
        <f t="shared" si="376"/>
        <v>0</v>
      </c>
      <c r="BQ1001" s="247" t="str">
        <f t="shared" si="359"/>
        <v>-</v>
      </c>
      <c r="BR1001" s="247" t="str">
        <f t="shared" si="360"/>
        <v>-</v>
      </c>
      <c r="BS1001" s="247" t="str">
        <f t="shared" si="361"/>
        <v>-</v>
      </c>
      <c r="BT1001" s="247" t="str">
        <f t="shared" si="362"/>
        <v>-</v>
      </c>
      <c r="BU1001" s="247">
        <f t="shared" si="377"/>
        <v>0</v>
      </c>
      <c r="BV1001" s="247" t="str">
        <f t="shared" si="378"/>
        <v>-</v>
      </c>
      <c r="BW1001" s="232"/>
      <c r="CF1001" s="232"/>
    </row>
    <row r="1002" spans="1:84" ht="12.75" customHeight="1" x14ac:dyDescent="0.2">
      <c r="A1002" s="240"/>
      <c r="B1002" s="228">
        <v>979</v>
      </c>
      <c r="C1002" s="137"/>
      <c r="D1002" s="65"/>
      <c r="E1002" s="241" t="str">
        <f>IF(ISBLANK(D1002), "", VLOOKUP(D1002, Z!$A$2:$C$4127, 3, FALSE))</f>
        <v/>
      </c>
      <c r="F1002" s="138"/>
      <c r="G1002" s="120"/>
      <c r="H1002" s="120"/>
      <c r="I1002" s="120"/>
      <c r="J1002" s="120"/>
      <c r="K1002" s="139"/>
      <c r="L1002" s="168"/>
      <c r="M1002" s="139"/>
      <c r="N1002" s="139"/>
      <c r="O1002" s="242">
        <f t="shared" si="358"/>
        <v>0</v>
      </c>
      <c r="P1002" s="139"/>
      <c r="Q1002" s="242">
        <f t="shared" si="363"/>
        <v>0</v>
      </c>
      <c r="R1002" s="242" t="str">
        <f t="shared" si="364"/>
        <v>-</v>
      </c>
      <c r="S1002" s="140"/>
      <c r="T1002" s="141"/>
      <c r="U1002" s="120"/>
      <c r="V1002" s="139"/>
      <c r="W1002" s="166"/>
      <c r="X1002" s="243">
        <f t="shared" si="365"/>
        <v>0</v>
      </c>
      <c r="Y1002" s="140"/>
      <c r="Z1002" s="141"/>
      <c r="AA1002" s="139"/>
      <c r="AB1002" s="120"/>
      <c r="AC1002" s="139"/>
      <c r="AD1002" s="166"/>
      <c r="AE1002" s="243">
        <f t="shared" si="366"/>
        <v>0</v>
      </c>
      <c r="AF1002" s="142"/>
      <c r="AG1002" s="137"/>
      <c r="AH1002" s="65"/>
      <c r="AI1002" s="241" t="str">
        <f>IF(ISBLANK(AH1002), "", VLOOKUP(AH1002, Z!$A$2:$C$4127, 3, FALSE))</f>
        <v/>
      </c>
      <c r="AJ1002" s="143"/>
      <c r="AK1002" s="244">
        <f t="shared" si="367"/>
        <v>0</v>
      </c>
      <c r="AL1002" s="232"/>
      <c r="AM1002" s="242">
        <f t="shared" si="368"/>
        <v>0</v>
      </c>
      <c r="AN1002" s="228">
        <f>15</f>
        <v>15</v>
      </c>
      <c r="AO1002" s="228">
        <v>0.75</v>
      </c>
      <c r="AP1002" s="242" t="str">
        <f t="shared" si="369"/>
        <v>-</v>
      </c>
      <c r="AQ1002" s="242" t="str">
        <f t="shared" si="370"/>
        <v>-</v>
      </c>
      <c r="AR1002" s="245" t="str" cm="1">
        <f t="array" ref="AR1002">IF($AM$20="A",
IFERROR(INDEX($BZ$33:$CC$35, $BQ1002,), "-"),
IFERROR(INDEX(($BZ$26:$CC$28,$BZ$29:$CC$31), $BQ1002, , $BR1002), "-"))</f>
        <v>-</v>
      </c>
      <c r="AS1002" s="245"/>
      <c r="AT1002" s="245"/>
      <c r="AU1002" s="245"/>
      <c r="AV1002" s="246" t="str" cm="1">
        <f t="array" ref="AV1002">IF($AM$20="A",
IFERROR(INDEX($CE$33:$CE$35, $BQ1002), "-"),
IFERROR(INDEX(($CE$26:$CE$28, $CE$29:$CE$31), $BQ1002, , $BR1002), "-"))</f>
        <v>-</v>
      </c>
      <c r="AW1002" s="242" t="str">
        <f t="shared" si="371"/>
        <v>-</v>
      </c>
      <c r="AX1002" s="242" t="str">
        <f t="shared" si="371"/>
        <v>-</v>
      </c>
      <c r="AY1002" s="242" t="str">
        <f t="shared" si="371"/>
        <v>-</v>
      </c>
      <c r="AZ1002" s="242" t="str">
        <f t="shared" si="371"/>
        <v>-</v>
      </c>
      <c r="BA1002" s="242" t="str">
        <f t="shared" si="372"/>
        <v>-</v>
      </c>
      <c r="BB1002" s="242" t="str">
        <f t="shared" si="372"/>
        <v>-</v>
      </c>
      <c r="BC1002" s="242" t="str">
        <f t="shared" si="372"/>
        <v>-</v>
      </c>
      <c r="BD1002" s="242" t="str">
        <f t="shared" si="372"/>
        <v>-</v>
      </c>
      <c r="BE1002" s="242" t="str">
        <f t="shared" si="373"/>
        <v>-</v>
      </c>
      <c r="BF1002" s="242" t="str">
        <f t="shared" si="373"/>
        <v>-</v>
      </c>
      <c r="BG1002" s="242" t="str">
        <f t="shared" si="373"/>
        <v>-</v>
      </c>
      <c r="BH1002" s="242" t="str">
        <f t="shared" si="373"/>
        <v>-</v>
      </c>
      <c r="BI1002" s="242" t="str">
        <f t="shared" si="374"/>
        <v>-</v>
      </c>
      <c r="BJ1002" s="242" t="str">
        <f t="shared" si="374"/>
        <v>-</v>
      </c>
      <c r="BK1002" s="242" t="str">
        <f t="shared" si="374"/>
        <v>-</v>
      </c>
      <c r="BL1002" s="242" t="str">
        <f t="shared" si="374"/>
        <v>-</v>
      </c>
      <c r="BM1002" s="245" t="str" cm="1">
        <f t="array" ref="BM1002">IFERROR(INDEX($CD$38:$CD$41, $BT1002), "-")</f>
        <v>-</v>
      </c>
      <c r="BN1002" s="242" t="str" cm="1">
        <f t="array" ref="BN1002">IFERROR(INDEX($CD$38:$CD$41, $BS1002), "-")</f>
        <v>-</v>
      </c>
      <c r="BO1002" s="242">
        <f t="shared" si="375"/>
        <v>0</v>
      </c>
      <c r="BP1002" s="242">
        <f t="shared" si="376"/>
        <v>0</v>
      </c>
      <c r="BQ1002" s="247" t="str">
        <f t="shared" si="359"/>
        <v>-</v>
      </c>
      <c r="BR1002" s="247" t="str">
        <f t="shared" si="360"/>
        <v>-</v>
      </c>
      <c r="BS1002" s="247" t="str">
        <f t="shared" si="361"/>
        <v>-</v>
      </c>
      <c r="BT1002" s="247" t="str">
        <f t="shared" si="362"/>
        <v>-</v>
      </c>
      <c r="BU1002" s="247">
        <f t="shared" si="377"/>
        <v>0</v>
      </c>
      <c r="BV1002" s="247" t="str">
        <f t="shared" si="378"/>
        <v>-</v>
      </c>
      <c r="BW1002" s="232"/>
      <c r="CF1002" s="232"/>
    </row>
    <row r="1003" spans="1:84" ht="12.75" customHeight="1" x14ac:dyDescent="0.2">
      <c r="A1003" s="240"/>
      <c r="B1003" s="228">
        <v>980</v>
      </c>
      <c r="C1003" s="137"/>
      <c r="D1003" s="65"/>
      <c r="E1003" s="241" t="str">
        <f>IF(ISBLANK(D1003), "", VLOOKUP(D1003, Z!$A$2:$C$4127, 3, FALSE))</f>
        <v/>
      </c>
      <c r="F1003" s="138"/>
      <c r="G1003" s="120"/>
      <c r="H1003" s="120"/>
      <c r="I1003" s="120"/>
      <c r="J1003" s="120"/>
      <c r="K1003" s="139"/>
      <c r="L1003" s="168"/>
      <c r="M1003" s="139"/>
      <c r="N1003" s="139"/>
      <c r="O1003" s="242">
        <f t="shared" si="358"/>
        <v>0</v>
      </c>
      <c r="P1003" s="139"/>
      <c r="Q1003" s="242">
        <f t="shared" si="363"/>
        <v>0</v>
      </c>
      <c r="R1003" s="242" t="str">
        <f t="shared" si="364"/>
        <v>-</v>
      </c>
      <c r="S1003" s="140"/>
      <c r="T1003" s="141"/>
      <c r="U1003" s="120"/>
      <c r="V1003" s="139"/>
      <c r="W1003" s="166"/>
      <c r="X1003" s="243">
        <f t="shared" si="365"/>
        <v>0</v>
      </c>
      <c r="Y1003" s="140"/>
      <c r="Z1003" s="141"/>
      <c r="AA1003" s="139"/>
      <c r="AB1003" s="120"/>
      <c r="AC1003" s="139"/>
      <c r="AD1003" s="166"/>
      <c r="AE1003" s="243">
        <f t="shared" si="366"/>
        <v>0</v>
      </c>
      <c r="AF1003" s="142"/>
      <c r="AG1003" s="137"/>
      <c r="AH1003" s="65"/>
      <c r="AI1003" s="241" t="str">
        <f>IF(ISBLANK(AH1003), "", VLOOKUP(AH1003, Z!$A$2:$C$4127, 3, FALSE))</f>
        <v/>
      </c>
      <c r="AJ1003" s="143"/>
      <c r="AK1003" s="244">
        <f t="shared" si="367"/>
        <v>0</v>
      </c>
      <c r="AL1003" s="232"/>
      <c r="AM1003" s="242">
        <f t="shared" si="368"/>
        <v>0</v>
      </c>
      <c r="AN1003" s="228">
        <f>15</f>
        <v>15</v>
      </c>
      <c r="AO1003" s="228">
        <v>0.75</v>
      </c>
      <c r="AP1003" s="242" t="str">
        <f t="shared" si="369"/>
        <v>-</v>
      </c>
      <c r="AQ1003" s="242" t="str">
        <f t="shared" si="370"/>
        <v>-</v>
      </c>
      <c r="AR1003" s="245" t="str" cm="1">
        <f t="array" ref="AR1003">IF($AM$20="A",
IFERROR(INDEX($BZ$33:$CC$35, $BQ1003,), "-"),
IFERROR(INDEX(($BZ$26:$CC$28,$BZ$29:$CC$31), $BQ1003, , $BR1003), "-"))</f>
        <v>-</v>
      </c>
      <c r="AS1003" s="245"/>
      <c r="AT1003" s="245"/>
      <c r="AU1003" s="245"/>
      <c r="AV1003" s="246" t="str" cm="1">
        <f t="array" ref="AV1003">IF($AM$20="A",
IFERROR(INDEX($CE$33:$CE$35, $BQ1003), "-"),
IFERROR(INDEX(($CE$26:$CE$28, $CE$29:$CE$31), $BQ1003, , $BR1003), "-"))</f>
        <v>-</v>
      </c>
      <c r="AW1003" s="242" t="str">
        <f t="shared" si="371"/>
        <v>-</v>
      </c>
      <c r="AX1003" s="242" t="str">
        <f t="shared" si="371"/>
        <v>-</v>
      </c>
      <c r="AY1003" s="242" t="str">
        <f t="shared" si="371"/>
        <v>-</v>
      </c>
      <c r="AZ1003" s="242" t="str">
        <f t="shared" si="371"/>
        <v>-</v>
      </c>
      <c r="BA1003" s="242" t="str">
        <f t="shared" si="372"/>
        <v>-</v>
      </c>
      <c r="BB1003" s="242" t="str">
        <f t="shared" si="372"/>
        <v>-</v>
      </c>
      <c r="BC1003" s="242" t="str">
        <f t="shared" si="372"/>
        <v>-</v>
      </c>
      <c r="BD1003" s="242" t="str">
        <f t="shared" si="372"/>
        <v>-</v>
      </c>
      <c r="BE1003" s="242" t="str">
        <f t="shared" si="373"/>
        <v>-</v>
      </c>
      <c r="BF1003" s="242" t="str">
        <f t="shared" si="373"/>
        <v>-</v>
      </c>
      <c r="BG1003" s="242" t="str">
        <f t="shared" si="373"/>
        <v>-</v>
      </c>
      <c r="BH1003" s="242" t="str">
        <f t="shared" si="373"/>
        <v>-</v>
      </c>
      <c r="BI1003" s="242" t="str">
        <f t="shared" si="374"/>
        <v>-</v>
      </c>
      <c r="BJ1003" s="242" t="str">
        <f t="shared" si="374"/>
        <v>-</v>
      </c>
      <c r="BK1003" s="242" t="str">
        <f t="shared" si="374"/>
        <v>-</v>
      </c>
      <c r="BL1003" s="242" t="str">
        <f t="shared" si="374"/>
        <v>-</v>
      </c>
      <c r="BM1003" s="245" t="str" cm="1">
        <f t="array" ref="BM1003">IFERROR(INDEX($CD$38:$CD$41, $BT1003), "-")</f>
        <v>-</v>
      </c>
      <c r="BN1003" s="242" t="str" cm="1">
        <f t="array" ref="BN1003">IFERROR(INDEX($CD$38:$CD$41, $BS1003), "-")</f>
        <v>-</v>
      </c>
      <c r="BO1003" s="242">
        <f t="shared" si="375"/>
        <v>0</v>
      </c>
      <c r="BP1003" s="242">
        <f t="shared" si="376"/>
        <v>0</v>
      </c>
      <c r="BQ1003" s="247" t="str">
        <f t="shared" si="359"/>
        <v>-</v>
      </c>
      <c r="BR1003" s="247" t="str">
        <f t="shared" si="360"/>
        <v>-</v>
      </c>
      <c r="BS1003" s="247" t="str">
        <f t="shared" si="361"/>
        <v>-</v>
      </c>
      <c r="BT1003" s="247" t="str">
        <f t="shared" si="362"/>
        <v>-</v>
      </c>
      <c r="BU1003" s="247">
        <f t="shared" si="377"/>
        <v>0</v>
      </c>
      <c r="BV1003" s="247" t="str">
        <f t="shared" si="378"/>
        <v>-</v>
      </c>
      <c r="BW1003" s="232"/>
      <c r="CF1003" s="232"/>
    </row>
    <row r="1004" spans="1:84" ht="12.75" customHeight="1" x14ac:dyDescent="0.2">
      <c r="A1004" s="240"/>
      <c r="B1004" s="228">
        <v>981</v>
      </c>
      <c r="C1004" s="137"/>
      <c r="D1004" s="65"/>
      <c r="E1004" s="241" t="str">
        <f>IF(ISBLANK(D1004), "", VLOOKUP(D1004, Z!$A$2:$C$4127, 3, FALSE))</f>
        <v/>
      </c>
      <c r="F1004" s="138"/>
      <c r="G1004" s="120"/>
      <c r="H1004" s="120"/>
      <c r="I1004" s="120"/>
      <c r="J1004" s="120"/>
      <c r="K1004" s="139"/>
      <c r="L1004" s="168"/>
      <c r="M1004" s="139"/>
      <c r="N1004" s="139"/>
      <c r="O1004" s="242">
        <f t="shared" si="358"/>
        <v>0</v>
      </c>
      <c r="P1004" s="139"/>
      <c r="Q1004" s="242">
        <f t="shared" si="363"/>
        <v>0</v>
      </c>
      <c r="R1004" s="242" t="str">
        <f t="shared" si="364"/>
        <v>-</v>
      </c>
      <c r="S1004" s="140"/>
      <c r="T1004" s="141"/>
      <c r="U1004" s="120"/>
      <c r="V1004" s="139"/>
      <c r="W1004" s="166"/>
      <c r="X1004" s="243">
        <f t="shared" si="365"/>
        <v>0</v>
      </c>
      <c r="Y1004" s="140"/>
      <c r="Z1004" s="141"/>
      <c r="AA1004" s="139"/>
      <c r="AB1004" s="120"/>
      <c r="AC1004" s="139"/>
      <c r="AD1004" s="166"/>
      <c r="AE1004" s="243">
        <f t="shared" si="366"/>
        <v>0</v>
      </c>
      <c r="AF1004" s="142"/>
      <c r="AG1004" s="137"/>
      <c r="AH1004" s="65"/>
      <c r="AI1004" s="241" t="str">
        <f>IF(ISBLANK(AH1004), "", VLOOKUP(AH1004, Z!$A$2:$C$4127, 3, FALSE))</f>
        <v/>
      </c>
      <c r="AJ1004" s="143"/>
      <c r="AK1004" s="244">
        <f t="shared" si="367"/>
        <v>0</v>
      </c>
      <c r="AL1004" s="232"/>
      <c r="AM1004" s="242">
        <f t="shared" si="368"/>
        <v>0</v>
      </c>
      <c r="AN1004" s="228">
        <f>15</f>
        <v>15</v>
      </c>
      <c r="AO1004" s="228">
        <v>0.75</v>
      </c>
      <c r="AP1004" s="242" t="str">
        <f t="shared" si="369"/>
        <v>-</v>
      </c>
      <c r="AQ1004" s="242" t="str">
        <f t="shared" si="370"/>
        <v>-</v>
      </c>
      <c r="AR1004" s="245" t="str" cm="1">
        <f t="array" ref="AR1004">IF($AM$20="A",
IFERROR(INDEX($BZ$33:$CC$35, $BQ1004,), "-"),
IFERROR(INDEX(($BZ$26:$CC$28,$BZ$29:$CC$31), $BQ1004, , $BR1004), "-"))</f>
        <v>-</v>
      </c>
      <c r="AS1004" s="245"/>
      <c r="AT1004" s="245"/>
      <c r="AU1004" s="245"/>
      <c r="AV1004" s="246" t="str" cm="1">
        <f t="array" ref="AV1004">IF($AM$20="A",
IFERROR(INDEX($CE$33:$CE$35, $BQ1004), "-"),
IFERROR(INDEX(($CE$26:$CE$28, $CE$29:$CE$31), $BQ1004, , $BR1004), "-"))</f>
        <v>-</v>
      </c>
      <c r="AW1004" s="242" t="str">
        <f t="shared" si="371"/>
        <v>-</v>
      </c>
      <c r="AX1004" s="242" t="str">
        <f t="shared" si="371"/>
        <v>-</v>
      </c>
      <c r="AY1004" s="242" t="str">
        <f t="shared" si="371"/>
        <v>-</v>
      </c>
      <c r="AZ1004" s="242" t="str">
        <f t="shared" si="371"/>
        <v>-</v>
      </c>
      <c r="BA1004" s="242" t="str">
        <f t="shared" si="372"/>
        <v>-</v>
      </c>
      <c r="BB1004" s="242" t="str">
        <f t="shared" si="372"/>
        <v>-</v>
      </c>
      <c r="BC1004" s="242" t="str">
        <f t="shared" si="372"/>
        <v>-</v>
      </c>
      <c r="BD1004" s="242" t="str">
        <f t="shared" si="372"/>
        <v>-</v>
      </c>
      <c r="BE1004" s="242" t="str">
        <f t="shared" si="373"/>
        <v>-</v>
      </c>
      <c r="BF1004" s="242" t="str">
        <f t="shared" si="373"/>
        <v>-</v>
      </c>
      <c r="BG1004" s="242" t="str">
        <f t="shared" si="373"/>
        <v>-</v>
      </c>
      <c r="BH1004" s="242" t="str">
        <f t="shared" si="373"/>
        <v>-</v>
      </c>
      <c r="BI1004" s="242" t="str">
        <f t="shared" si="374"/>
        <v>-</v>
      </c>
      <c r="BJ1004" s="242" t="str">
        <f t="shared" si="374"/>
        <v>-</v>
      </c>
      <c r="BK1004" s="242" t="str">
        <f t="shared" si="374"/>
        <v>-</v>
      </c>
      <c r="BL1004" s="242" t="str">
        <f t="shared" si="374"/>
        <v>-</v>
      </c>
      <c r="BM1004" s="245" t="str" cm="1">
        <f t="array" ref="BM1004">IFERROR(INDEX($CD$38:$CD$41, $BT1004), "-")</f>
        <v>-</v>
      </c>
      <c r="BN1004" s="242" t="str" cm="1">
        <f t="array" ref="BN1004">IFERROR(INDEX($CD$38:$CD$41, $BS1004), "-")</f>
        <v>-</v>
      </c>
      <c r="BO1004" s="242">
        <f t="shared" si="375"/>
        <v>0</v>
      </c>
      <c r="BP1004" s="242">
        <f t="shared" si="376"/>
        <v>0</v>
      </c>
      <c r="BQ1004" s="247" t="str">
        <f t="shared" si="359"/>
        <v>-</v>
      </c>
      <c r="BR1004" s="247" t="str">
        <f t="shared" si="360"/>
        <v>-</v>
      </c>
      <c r="BS1004" s="247" t="str">
        <f t="shared" si="361"/>
        <v>-</v>
      </c>
      <c r="BT1004" s="247" t="str">
        <f t="shared" si="362"/>
        <v>-</v>
      </c>
      <c r="BU1004" s="247">
        <f t="shared" si="377"/>
        <v>0</v>
      </c>
      <c r="BV1004" s="247" t="str">
        <f t="shared" si="378"/>
        <v>-</v>
      </c>
      <c r="BW1004" s="232"/>
      <c r="CF1004" s="232"/>
    </row>
    <row r="1005" spans="1:84" ht="12.75" customHeight="1" x14ac:dyDescent="0.2">
      <c r="A1005" s="240"/>
      <c r="B1005" s="228">
        <v>982</v>
      </c>
      <c r="C1005" s="137"/>
      <c r="D1005" s="65"/>
      <c r="E1005" s="241" t="str">
        <f>IF(ISBLANK(D1005), "", VLOOKUP(D1005, Z!$A$2:$C$4127, 3, FALSE))</f>
        <v/>
      </c>
      <c r="F1005" s="138"/>
      <c r="G1005" s="120"/>
      <c r="H1005" s="120"/>
      <c r="I1005" s="120"/>
      <c r="J1005" s="120"/>
      <c r="K1005" s="139"/>
      <c r="L1005" s="168"/>
      <c r="M1005" s="139"/>
      <c r="N1005" s="139"/>
      <c r="O1005" s="242">
        <f t="shared" si="358"/>
        <v>0</v>
      </c>
      <c r="P1005" s="139"/>
      <c r="Q1005" s="242">
        <f t="shared" si="363"/>
        <v>0</v>
      </c>
      <c r="R1005" s="242" t="str">
        <f t="shared" si="364"/>
        <v>-</v>
      </c>
      <c r="S1005" s="140"/>
      <c r="T1005" s="141"/>
      <c r="U1005" s="120"/>
      <c r="V1005" s="139"/>
      <c r="W1005" s="166"/>
      <c r="X1005" s="243">
        <f t="shared" si="365"/>
        <v>0</v>
      </c>
      <c r="Y1005" s="140"/>
      <c r="Z1005" s="141"/>
      <c r="AA1005" s="139"/>
      <c r="AB1005" s="120"/>
      <c r="AC1005" s="139"/>
      <c r="AD1005" s="166"/>
      <c r="AE1005" s="243">
        <f t="shared" si="366"/>
        <v>0</v>
      </c>
      <c r="AF1005" s="142"/>
      <c r="AG1005" s="137"/>
      <c r="AH1005" s="65"/>
      <c r="AI1005" s="241" t="str">
        <f>IF(ISBLANK(AH1005), "", VLOOKUP(AH1005, Z!$A$2:$C$4127, 3, FALSE))</f>
        <v/>
      </c>
      <c r="AJ1005" s="143"/>
      <c r="AK1005" s="244">
        <f t="shared" si="367"/>
        <v>0</v>
      </c>
      <c r="AL1005" s="232"/>
      <c r="AM1005" s="242">
        <f t="shared" si="368"/>
        <v>0</v>
      </c>
      <c r="AN1005" s="228">
        <f>15</f>
        <v>15</v>
      </c>
      <c r="AO1005" s="228">
        <v>0.75</v>
      </c>
      <c r="AP1005" s="242" t="str">
        <f t="shared" si="369"/>
        <v>-</v>
      </c>
      <c r="AQ1005" s="242" t="str">
        <f t="shared" si="370"/>
        <v>-</v>
      </c>
      <c r="AR1005" s="245" t="str" cm="1">
        <f t="array" ref="AR1005">IF($AM$20="A",
IFERROR(INDEX($BZ$33:$CC$35, $BQ1005,), "-"),
IFERROR(INDEX(($BZ$26:$CC$28,$BZ$29:$CC$31), $BQ1005, , $BR1005), "-"))</f>
        <v>-</v>
      </c>
      <c r="AS1005" s="245"/>
      <c r="AT1005" s="245"/>
      <c r="AU1005" s="245"/>
      <c r="AV1005" s="246" t="str" cm="1">
        <f t="array" ref="AV1005">IF($AM$20="A",
IFERROR(INDEX($CE$33:$CE$35, $BQ1005), "-"),
IFERROR(INDEX(($CE$26:$CE$28, $CE$29:$CE$31), $BQ1005, , $BR1005), "-"))</f>
        <v>-</v>
      </c>
      <c r="AW1005" s="242" t="str">
        <f t="shared" si="371"/>
        <v>-</v>
      </c>
      <c r="AX1005" s="242" t="str">
        <f t="shared" si="371"/>
        <v>-</v>
      </c>
      <c r="AY1005" s="242" t="str">
        <f t="shared" si="371"/>
        <v>-</v>
      </c>
      <c r="AZ1005" s="242" t="str">
        <f t="shared" si="371"/>
        <v>-</v>
      </c>
      <c r="BA1005" s="242" t="str">
        <f t="shared" si="372"/>
        <v>-</v>
      </c>
      <c r="BB1005" s="242" t="str">
        <f t="shared" si="372"/>
        <v>-</v>
      </c>
      <c r="BC1005" s="242" t="str">
        <f t="shared" si="372"/>
        <v>-</v>
      </c>
      <c r="BD1005" s="242" t="str">
        <f t="shared" si="372"/>
        <v>-</v>
      </c>
      <c r="BE1005" s="242" t="str">
        <f t="shared" si="373"/>
        <v>-</v>
      </c>
      <c r="BF1005" s="242" t="str">
        <f t="shared" si="373"/>
        <v>-</v>
      </c>
      <c r="BG1005" s="242" t="str">
        <f t="shared" si="373"/>
        <v>-</v>
      </c>
      <c r="BH1005" s="242" t="str">
        <f t="shared" si="373"/>
        <v>-</v>
      </c>
      <c r="BI1005" s="242" t="str">
        <f t="shared" si="374"/>
        <v>-</v>
      </c>
      <c r="BJ1005" s="242" t="str">
        <f t="shared" si="374"/>
        <v>-</v>
      </c>
      <c r="BK1005" s="242" t="str">
        <f t="shared" si="374"/>
        <v>-</v>
      </c>
      <c r="BL1005" s="242" t="str">
        <f t="shared" si="374"/>
        <v>-</v>
      </c>
      <c r="BM1005" s="245" t="str" cm="1">
        <f t="array" ref="BM1005">IFERROR(INDEX($CD$38:$CD$41, $BT1005), "-")</f>
        <v>-</v>
      </c>
      <c r="BN1005" s="242" t="str" cm="1">
        <f t="array" ref="BN1005">IFERROR(INDEX($CD$38:$CD$41, $BS1005), "-")</f>
        <v>-</v>
      </c>
      <c r="BO1005" s="242">
        <f t="shared" si="375"/>
        <v>0</v>
      </c>
      <c r="BP1005" s="242">
        <f t="shared" si="376"/>
        <v>0</v>
      </c>
      <c r="BQ1005" s="247" t="str">
        <f t="shared" si="359"/>
        <v>-</v>
      </c>
      <c r="BR1005" s="247" t="str">
        <f t="shared" si="360"/>
        <v>-</v>
      </c>
      <c r="BS1005" s="247" t="str">
        <f t="shared" si="361"/>
        <v>-</v>
      </c>
      <c r="BT1005" s="247" t="str">
        <f t="shared" si="362"/>
        <v>-</v>
      </c>
      <c r="BU1005" s="247">
        <f t="shared" si="377"/>
        <v>0</v>
      </c>
      <c r="BV1005" s="247" t="str">
        <f t="shared" si="378"/>
        <v>-</v>
      </c>
      <c r="BW1005" s="232"/>
      <c r="CF1005" s="232"/>
    </row>
    <row r="1006" spans="1:84" ht="12.75" customHeight="1" x14ac:dyDescent="0.2">
      <c r="A1006" s="240"/>
      <c r="B1006" s="228">
        <v>983</v>
      </c>
      <c r="C1006" s="137"/>
      <c r="D1006" s="65"/>
      <c r="E1006" s="241" t="str">
        <f>IF(ISBLANK(D1006), "", VLOOKUP(D1006, Z!$A$2:$C$4127, 3, FALSE))</f>
        <v/>
      </c>
      <c r="F1006" s="138"/>
      <c r="G1006" s="120"/>
      <c r="H1006" s="120"/>
      <c r="I1006" s="120"/>
      <c r="J1006" s="120"/>
      <c r="K1006" s="139"/>
      <c r="L1006" s="168"/>
      <c r="M1006" s="139"/>
      <c r="N1006" s="139"/>
      <c r="O1006" s="242">
        <f t="shared" si="358"/>
        <v>0</v>
      </c>
      <c r="P1006" s="139"/>
      <c r="Q1006" s="242">
        <f t="shared" si="363"/>
        <v>0</v>
      </c>
      <c r="R1006" s="242" t="str">
        <f t="shared" si="364"/>
        <v>-</v>
      </c>
      <c r="S1006" s="140"/>
      <c r="T1006" s="141"/>
      <c r="U1006" s="120"/>
      <c r="V1006" s="139"/>
      <c r="W1006" s="166"/>
      <c r="X1006" s="243">
        <f t="shared" si="365"/>
        <v>0</v>
      </c>
      <c r="Y1006" s="140"/>
      <c r="Z1006" s="141"/>
      <c r="AA1006" s="139"/>
      <c r="AB1006" s="120"/>
      <c r="AC1006" s="139"/>
      <c r="AD1006" s="166"/>
      <c r="AE1006" s="243">
        <f t="shared" si="366"/>
        <v>0</v>
      </c>
      <c r="AF1006" s="142"/>
      <c r="AG1006" s="137"/>
      <c r="AH1006" s="65"/>
      <c r="AI1006" s="241" t="str">
        <f>IF(ISBLANK(AH1006), "", VLOOKUP(AH1006, Z!$A$2:$C$4127, 3, FALSE))</f>
        <v/>
      </c>
      <c r="AJ1006" s="143"/>
      <c r="AK1006" s="244">
        <f t="shared" si="367"/>
        <v>0</v>
      </c>
      <c r="AL1006" s="232"/>
      <c r="AM1006" s="242">
        <f t="shared" si="368"/>
        <v>0</v>
      </c>
      <c r="AN1006" s="228">
        <f>15</f>
        <v>15</v>
      </c>
      <c r="AO1006" s="228">
        <v>0.75</v>
      </c>
      <c r="AP1006" s="242" t="str">
        <f t="shared" si="369"/>
        <v>-</v>
      </c>
      <c r="AQ1006" s="242" t="str">
        <f t="shared" si="370"/>
        <v>-</v>
      </c>
      <c r="AR1006" s="245" t="str" cm="1">
        <f t="array" ref="AR1006">IF($AM$20="A",
IFERROR(INDEX($BZ$33:$CC$35, $BQ1006,), "-"),
IFERROR(INDEX(($BZ$26:$CC$28,$BZ$29:$CC$31), $BQ1006, , $BR1006), "-"))</f>
        <v>-</v>
      </c>
      <c r="AS1006" s="245"/>
      <c r="AT1006" s="245"/>
      <c r="AU1006" s="245"/>
      <c r="AV1006" s="246" t="str" cm="1">
        <f t="array" ref="AV1006">IF($AM$20="A",
IFERROR(INDEX($CE$33:$CE$35, $BQ1006), "-"),
IFERROR(INDEX(($CE$26:$CE$28, $CE$29:$CE$31), $BQ1006, , $BR1006), "-"))</f>
        <v>-</v>
      </c>
      <c r="AW1006" s="242" t="str">
        <f t="shared" si="371"/>
        <v>-</v>
      </c>
      <c r="AX1006" s="242" t="str">
        <f t="shared" si="371"/>
        <v>-</v>
      </c>
      <c r="AY1006" s="242" t="str">
        <f t="shared" si="371"/>
        <v>-</v>
      </c>
      <c r="AZ1006" s="242" t="str">
        <f t="shared" si="371"/>
        <v>-</v>
      </c>
      <c r="BA1006" s="242" t="str">
        <f t="shared" si="372"/>
        <v>-</v>
      </c>
      <c r="BB1006" s="242" t="str">
        <f t="shared" si="372"/>
        <v>-</v>
      </c>
      <c r="BC1006" s="242" t="str">
        <f t="shared" si="372"/>
        <v>-</v>
      </c>
      <c r="BD1006" s="242" t="str">
        <f t="shared" si="372"/>
        <v>-</v>
      </c>
      <c r="BE1006" s="242" t="str">
        <f t="shared" si="373"/>
        <v>-</v>
      </c>
      <c r="BF1006" s="242" t="str">
        <f t="shared" si="373"/>
        <v>-</v>
      </c>
      <c r="BG1006" s="242" t="str">
        <f t="shared" si="373"/>
        <v>-</v>
      </c>
      <c r="BH1006" s="242" t="str">
        <f t="shared" si="373"/>
        <v>-</v>
      </c>
      <c r="BI1006" s="242" t="str">
        <f t="shared" si="374"/>
        <v>-</v>
      </c>
      <c r="BJ1006" s="242" t="str">
        <f t="shared" si="374"/>
        <v>-</v>
      </c>
      <c r="BK1006" s="242" t="str">
        <f t="shared" si="374"/>
        <v>-</v>
      </c>
      <c r="BL1006" s="242" t="str">
        <f t="shared" si="374"/>
        <v>-</v>
      </c>
      <c r="BM1006" s="245" t="str" cm="1">
        <f t="array" ref="BM1006">IFERROR(INDEX($CD$38:$CD$41, $BT1006), "-")</f>
        <v>-</v>
      </c>
      <c r="BN1006" s="242" t="str" cm="1">
        <f t="array" ref="BN1006">IFERROR(INDEX($CD$38:$CD$41, $BS1006), "-")</f>
        <v>-</v>
      </c>
      <c r="BO1006" s="242">
        <f t="shared" si="375"/>
        <v>0</v>
      </c>
      <c r="BP1006" s="242">
        <f t="shared" si="376"/>
        <v>0</v>
      </c>
      <c r="BQ1006" s="247" t="str">
        <f t="shared" si="359"/>
        <v>-</v>
      </c>
      <c r="BR1006" s="247" t="str">
        <f t="shared" si="360"/>
        <v>-</v>
      </c>
      <c r="BS1006" s="247" t="str">
        <f t="shared" si="361"/>
        <v>-</v>
      </c>
      <c r="BT1006" s="247" t="str">
        <f t="shared" si="362"/>
        <v>-</v>
      </c>
      <c r="BU1006" s="247">
        <f t="shared" si="377"/>
        <v>0</v>
      </c>
      <c r="BV1006" s="247" t="str">
        <f t="shared" si="378"/>
        <v>-</v>
      </c>
      <c r="BW1006" s="232"/>
      <c r="CF1006" s="232"/>
    </row>
    <row r="1007" spans="1:84" ht="12.75" customHeight="1" x14ac:dyDescent="0.2">
      <c r="A1007" s="240"/>
      <c r="B1007" s="228">
        <v>984</v>
      </c>
      <c r="C1007" s="137"/>
      <c r="D1007" s="65"/>
      <c r="E1007" s="241" t="str">
        <f>IF(ISBLANK(D1007), "", VLOOKUP(D1007, Z!$A$2:$C$4127, 3, FALSE))</f>
        <v/>
      </c>
      <c r="F1007" s="138"/>
      <c r="G1007" s="120"/>
      <c r="H1007" s="120"/>
      <c r="I1007" s="120"/>
      <c r="J1007" s="120"/>
      <c r="K1007" s="139"/>
      <c r="L1007" s="168"/>
      <c r="M1007" s="139"/>
      <c r="N1007" s="139"/>
      <c r="O1007" s="242">
        <f t="shared" si="358"/>
        <v>0</v>
      </c>
      <c r="P1007" s="139"/>
      <c r="Q1007" s="242">
        <f t="shared" si="363"/>
        <v>0</v>
      </c>
      <c r="R1007" s="242" t="str">
        <f t="shared" si="364"/>
        <v>-</v>
      </c>
      <c r="S1007" s="140"/>
      <c r="T1007" s="141"/>
      <c r="U1007" s="120"/>
      <c r="V1007" s="139"/>
      <c r="W1007" s="166"/>
      <c r="X1007" s="243">
        <f t="shared" si="365"/>
        <v>0</v>
      </c>
      <c r="Y1007" s="140"/>
      <c r="Z1007" s="141"/>
      <c r="AA1007" s="139"/>
      <c r="AB1007" s="120"/>
      <c r="AC1007" s="139"/>
      <c r="AD1007" s="166"/>
      <c r="AE1007" s="243">
        <f t="shared" si="366"/>
        <v>0</v>
      </c>
      <c r="AF1007" s="142"/>
      <c r="AG1007" s="137"/>
      <c r="AH1007" s="65"/>
      <c r="AI1007" s="241" t="str">
        <f>IF(ISBLANK(AH1007), "", VLOOKUP(AH1007, Z!$A$2:$C$4127, 3, FALSE))</f>
        <v/>
      </c>
      <c r="AJ1007" s="143"/>
      <c r="AK1007" s="244">
        <f t="shared" si="367"/>
        <v>0</v>
      </c>
      <c r="AL1007" s="232"/>
      <c r="AM1007" s="242">
        <f t="shared" si="368"/>
        <v>0</v>
      </c>
      <c r="AN1007" s="228">
        <f>15</f>
        <v>15</v>
      </c>
      <c r="AO1007" s="228">
        <v>0.75</v>
      </c>
      <c r="AP1007" s="242" t="str">
        <f t="shared" si="369"/>
        <v>-</v>
      </c>
      <c r="AQ1007" s="242" t="str">
        <f t="shared" si="370"/>
        <v>-</v>
      </c>
      <c r="AR1007" s="245" t="str" cm="1">
        <f t="array" ref="AR1007">IF($AM$20="A",
IFERROR(INDEX($BZ$33:$CC$35, $BQ1007,), "-"),
IFERROR(INDEX(($BZ$26:$CC$28,$BZ$29:$CC$31), $BQ1007, , $BR1007), "-"))</f>
        <v>-</v>
      </c>
      <c r="AS1007" s="245"/>
      <c r="AT1007" s="245"/>
      <c r="AU1007" s="245"/>
      <c r="AV1007" s="246" t="str" cm="1">
        <f t="array" ref="AV1007">IF($AM$20="A",
IFERROR(INDEX($CE$33:$CE$35, $BQ1007), "-"),
IFERROR(INDEX(($CE$26:$CE$28, $CE$29:$CE$31), $BQ1007, , $BR1007), "-"))</f>
        <v>-</v>
      </c>
      <c r="AW1007" s="242" t="str">
        <f t="shared" si="371"/>
        <v>-</v>
      </c>
      <c r="AX1007" s="242" t="str">
        <f t="shared" si="371"/>
        <v>-</v>
      </c>
      <c r="AY1007" s="242" t="str">
        <f t="shared" si="371"/>
        <v>-</v>
      </c>
      <c r="AZ1007" s="242" t="str">
        <f t="shared" si="371"/>
        <v>-</v>
      </c>
      <c r="BA1007" s="242" t="str">
        <f t="shared" si="372"/>
        <v>-</v>
      </c>
      <c r="BB1007" s="242" t="str">
        <f t="shared" si="372"/>
        <v>-</v>
      </c>
      <c r="BC1007" s="242" t="str">
        <f t="shared" si="372"/>
        <v>-</v>
      </c>
      <c r="BD1007" s="242" t="str">
        <f t="shared" si="372"/>
        <v>-</v>
      </c>
      <c r="BE1007" s="242" t="str">
        <f t="shared" si="373"/>
        <v>-</v>
      </c>
      <c r="BF1007" s="242" t="str">
        <f t="shared" si="373"/>
        <v>-</v>
      </c>
      <c r="BG1007" s="242" t="str">
        <f t="shared" si="373"/>
        <v>-</v>
      </c>
      <c r="BH1007" s="242" t="str">
        <f t="shared" si="373"/>
        <v>-</v>
      </c>
      <c r="BI1007" s="242" t="str">
        <f t="shared" si="374"/>
        <v>-</v>
      </c>
      <c r="BJ1007" s="242" t="str">
        <f t="shared" si="374"/>
        <v>-</v>
      </c>
      <c r="BK1007" s="242" t="str">
        <f t="shared" si="374"/>
        <v>-</v>
      </c>
      <c r="BL1007" s="242" t="str">
        <f t="shared" si="374"/>
        <v>-</v>
      </c>
      <c r="BM1007" s="245" t="str" cm="1">
        <f t="array" ref="BM1007">IFERROR(INDEX($CD$38:$CD$41, $BT1007), "-")</f>
        <v>-</v>
      </c>
      <c r="BN1007" s="242" t="str" cm="1">
        <f t="array" ref="BN1007">IFERROR(INDEX($CD$38:$CD$41, $BS1007), "-")</f>
        <v>-</v>
      </c>
      <c r="BO1007" s="242">
        <f t="shared" si="375"/>
        <v>0</v>
      </c>
      <c r="BP1007" s="242">
        <f t="shared" si="376"/>
        <v>0</v>
      </c>
      <c r="BQ1007" s="247" t="str">
        <f t="shared" si="359"/>
        <v>-</v>
      </c>
      <c r="BR1007" s="247" t="str">
        <f t="shared" si="360"/>
        <v>-</v>
      </c>
      <c r="BS1007" s="247" t="str">
        <f t="shared" si="361"/>
        <v>-</v>
      </c>
      <c r="BT1007" s="247" t="str">
        <f t="shared" si="362"/>
        <v>-</v>
      </c>
      <c r="BU1007" s="247">
        <f t="shared" si="377"/>
        <v>0</v>
      </c>
      <c r="BV1007" s="247" t="str">
        <f t="shared" si="378"/>
        <v>-</v>
      </c>
      <c r="BW1007" s="232"/>
      <c r="CF1007" s="232"/>
    </row>
    <row r="1008" spans="1:84" ht="12.75" customHeight="1" x14ac:dyDescent="0.2">
      <c r="A1008" s="240"/>
      <c r="B1008" s="228">
        <v>985</v>
      </c>
      <c r="C1008" s="137"/>
      <c r="D1008" s="65"/>
      <c r="E1008" s="241" t="str">
        <f>IF(ISBLANK(D1008), "", VLOOKUP(D1008, Z!$A$2:$C$4127, 3, FALSE))</f>
        <v/>
      </c>
      <c r="F1008" s="138"/>
      <c r="G1008" s="120"/>
      <c r="H1008" s="120"/>
      <c r="I1008" s="120"/>
      <c r="J1008" s="120"/>
      <c r="K1008" s="139"/>
      <c r="L1008" s="168"/>
      <c r="M1008" s="139"/>
      <c r="N1008" s="139"/>
      <c r="O1008" s="242">
        <f t="shared" si="358"/>
        <v>0</v>
      </c>
      <c r="P1008" s="139"/>
      <c r="Q1008" s="242">
        <f t="shared" si="363"/>
        <v>0</v>
      </c>
      <c r="R1008" s="242" t="str">
        <f t="shared" si="364"/>
        <v>-</v>
      </c>
      <c r="S1008" s="140"/>
      <c r="T1008" s="141"/>
      <c r="U1008" s="120"/>
      <c r="V1008" s="139"/>
      <c r="W1008" s="166"/>
      <c r="X1008" s="243">
        <f t="shared" si="365"/>
        <v>0</v>
      </c>
      <c r="Y1008" s="140"/>
      <c r="Z1008" s="141"/>
      <c r="AA1008" s="139"/>
      <c r="AB1008" s="120"/>
      <c r="AC1008" s="139"/>
      <c r="AD1008" s="166"/>
      <c r="AE1008" s="243">
        <f t="shared" si="366"/>
        <v>0</v>
      </c>
      <c r="AF1008" s="142"/>
      <c r="AG1008" s="137"/>
      <c r="AH1008" s="65"/>
      <c r="AI1008" s="241" t="str">
        <f>IF(ISBLANK(AH1008), "", VLOOKUP(AH1008, Z!$A$2:$C$4127, 3, FALSE))</f>
        <v/>
      </c>
      <c r="AJ1008" s="143"/>
      <c r="AK1008" s="244">
        <f t="shared" si="367"/>
        <v>0</v>
      </c>
      <c r="AL1008" s="232"/>
      <c r="AM1008" s="242">
        <f t="shared" si="368"/>
        <v>0</v>
      </c>
      <c r="AN1008" s="228">
        <f>15</f>
        <v>15</v>
      </c>
      <c r="AO1008" s="228">
        <v>0.75</v>
      </c>
      <c r="AP1008" s="242" t="str">
        <f t="shared" si="369"/>
        <v>-</v>
      </c>
      <c r="AQ1008" s="242" t="str">
        <f t="shared" si="370"/>
        <v>-</v>
      </c>
      <c r="AR1008" s="245" t="str" cm="1">
        <f t="array" ref="AR1008">IF($AM$20="A",
IFERROR(INDEX($BZ$33:$CC$35, $BQ1008,), "-"),
IFERROR(INDEX(($BZ$26:$CC$28,$BZ$29:$CC$31), $BQ1008, , $BR1008), "-"))</f>
        <v>-</v>
      </c>
      <c r="AS1008" s="245"/>
      <c r="AT1008" s="245"/>
      <c r="AU1008" s="245"/>
      <c r="AV1008" s="246" t="str" cm="1">
        <f t="array" ref="AV1008">IF($AM$20="A",
IFERROR(INDEX($CE$33:$CE$35, $BQ1008), "-"),
IFERROR(INDEX(($CE$26:$CE$28, $CE$29:$CE$31), $BQ1008, , $BR1008), "-"))</f>
        <v>-</v>
      </c>
      <c r="AW1008" s="242" t="str">
        <f t="shared" si="371"/>
        <v>-</v>
      </c>
      <c r="AX1008" s="242" t="str">
        <f t="shared" si="371"/>
        <v>-</v>
      </c>
      <c r="AY1008" s="242" t="str">
        <f t="shared" si="371"/>
        <v>-</v>
      </c>
      <c r="AZ1008" s="242" t="str">
        <f t="shared" si="371"/>
        <v>-</v>
      </c>
      <c r="BA1008" s="242" t="str">
        <f t="shared" si="372"/>
        <v>-</v>
      </c>
      <c r="BB1008" s="242" t="str">
        <f t="shared" si="372"/>
        <v>-</v>
      </c>
      <c r="BC1008" s="242" t="str">
        <f t="shared" si="372"/>
        <v>-</v>
      </c>
      <c r="BD1008" s="242" t="str">
        <f t="shared" si="372"/>
        <v>-</v>
      </c>
      <c r="BE1008" s="242" t="str">
        <f t="shared" si="373"/>
        <v>-</v>
      </c>
      <c r="BF1008" s="242" t="str">
        <f t="shared" si="373"/>
        <v>-</v>
      </c>
      <c r="BG1008" s="242" t="str">
        <f t="shared" si="373"/>
        <v>-</v>
      </c>
      <c r="BH1008" s="242" t="str">
        <f t="shared" si="373"/>
        <v>-</v>
      </c>
      <c r="BI1008" s="242" t="str">
        <f t="shared" si="374"/>
        <v>-</v>
      </c>
      <c r="BJ1008" s="242" t="str">
        <f t="shared" si="374"/>
        <v>-</v>
      </c>
      <c r="BK1008" s="242" t="str">
        <f t="shared" si="374"/>
        <v>-</v>
      </c>
      <c r="BL1008" s="242" t="str">
        <f t="shared" si="374"/>
        <v>-</v>
      </c>
      <c r="BM1008" s="245" t="str" cm="1">
        <f t="array" ref="BM1008">IFERROR(INDEX($CD$38:$CD$41, $BT1008), "-")</f>
        <v>-</v>
      </c>
      <c r="BN1008" s="242" t="str" cm="1">
        <f t="array" ref="BN1008">IFERROR(INDEX($CD$38:$CD$41, $BS1008), "-")</f>
        <v>-</v>
      </c>
      <c r="BO1008" s="242">
        <f t="shared" si="375"/>
        <v>0</v>
      </c>
      <c r="BP1008" s="242">
        <f t="shared" si="376"/>
        <v>0</v>
      </c>
      <c r="BQ1008" s="247" t="str">
        <f t="shared" si="359"/>
        <v>-</v>
      </c>
      <c r="BR1008" s="247" t="str">
        <f t="shared" si="360"/>
        <v>-</v>
      </c>
      <c r="BS1008" s="247" t="str">
        <f t="shared" si="361"/>
        <v>-</v>
      </c>
      <c r="BT1008" s="247" t="str">
        <f t="shared" si="362"/>
        <v>-</v>
      </c>
      <c r="BU1008" s="247">
        <f t="shared" si="377"/>
        <v>0</v>
      </c>
      <c r="BV1008" s="247" t="str">
        <f t="shared" si="378"/>
        <v>-</v>
      </c>
      <c r="BW1008" s="232"/>
      <c r="CF1008" s="232"/>
    </row>
    <row r="1009" spans="1:84" ht="12.75" customHeight="1" x14ac:dyDescent="0.2">
      <c r="A1009" s="240"/>
      <c r="B1009" s="228">
        <v>986</v>
      </c>
      <c r="C1009" s="137"/>
      <c r="D1009" s="65"/>
      <c r="E1009" s="241" t="str">
        <f>IF(ISBLANK(D1009), "", VLOOKUP(D1009, Z!$A$2:$C$4127, 3, FALSE))</f>
        <v/>
      </c>
      <c r="F1009" s="138"/>
      <c r="G1009" s="120"/>
      <c r="H1009" s="120"/>
      <c r="I1009" s="120"/>
      <c r="J1009" s="120"/>
      <c r="K1009" s="139"/>
      <c r="L1009" s="168"/>
      <c r="M1009" s="139"/>
      <c r="N1009" s="139"/>
      <c r="O1009" s="242">
        <f t="shared" si="358"/>
        <v>0</v>
      </c>
      <c r="P1009" s="139"/>
      <c r="Q1009" s="242">
        <f t="shared" si="363"/>
        <v>0</v>
      </c>
      <c r="R1009" s="242" t="str">
        <f t="shared" si="364"/>
        <v>-</v>
      </c>
      <c r="S1009" s="140"/>
      <c r="T1009" s="141"/>
      <c r="U1009" s="120"/>
      <c r="V1009" s="139"/>
      <c r="W1009" s="166"/>
      <c r="X1009" s="243">
        <f t="shared" si="365"/>
        <v>0</v>
      </c>
      <c r="Y1009" s="140"/>
      <c r="Z1009" s="141"/>
      <c r="AA1009" s="139"/>
      <c r="AB1009" s="120"/>
      <c r="AC1009" s="139"/>
      <c r="AD1009" s="166"/>
      <c r="AE1009" s="243">
        <f t="shared" si="366"/>
        <v>0</v>
      </c>
      <c r="AF1009" s="142"/>
      <c r="AG1009" s="137"/>
      <c r="AH1009" s="65"/>
      <c r="AI1009" s="241" t="str">
        <f>IF(ISBLANK(AH1009), "", VLOOKUP(AH1009, Z!$A$2:$C$4127, 3, FALSE))</f>
        <v/>
      </c>
      <c r="AJ1009" s="143"/>
      <c r="AK1009" s="244">
        <f t="shared" si="367"/>
        <v>0</v>
      </c>
      <c r="AL1009" s="232"/>
      <c r="AM1009" s="242">
        <f t="shared" si="368"/>
        <v>0</v>
      </c>
      <c r="AN1009" s="228">
        <f>15</f>
        <v>15</v>
      </c>
      <c r="AO1009" s="228">
        <v>0.75</v>
      </c>
      <c r="AP1009" s="242" t="str">
        <f t="shared" si="369"/>
        <v>-</v>
      </c>
      <c r="AQ1009" s="242" t="str">
        <f t="shared" si="370"/>
        <v>-</v>
      </c>
      <c r="AR1009" s="245" t="str" cm="1">
        <f t="array" ref="AR1009">IF($AM$20="A",
IFERROR(INDEX($BZ$33:$CC$35, $BQ1009,), "-"),
IFERROR(INDEX(($BZ$26:$CC$28,$BZ$29:$CC$31), $BQ1009, , $BR1009), "-"))</f>
        <v>-</v>
      </c>
      <c r="AS1009" s="245"/>
      <c r="AT1009" s="245"/>
      <c r="AU1009" s="245"/>
      <c r="AV1009" s="246" t="str" cm="1">
        <f t="array" ref="AV1009">IF($AM$20="A",
IFERROR(INDEX($CE$33:$CE$35, $BQ1009), "-"),
IFERROR(INDEX(($CE$26:$CE$28, $CE$29:$CE$31), $BQ1009, , $BR1009), "-"))</f>
        <v>-</v>
      </c>
      <c r="AW1009" s="242" t="str">
        <f t="shared" si="371"/>
        <v>-</v>
      </c>
      <c r="AX1009" s="242" t="str">
        <f t="shared" si="371"/>
        <v>-</v>
      </c>
      <c r="AY1009" s="242" t="str">
        <f t="shared" si="371"/>
        <v>-</v>
      </c>
      <c r="AZ1009" s="242" t="str">
        <f t="shared" si="371"/>
        <v>-</v>
      </c>
      <c r="BA1009" s="242" t="str">
        <f t="shared" si="372"/>
        <v>-</v>
      </c>
      <c r="BB1009" s="242" t="str">
        <f t="shared" si="372"/>
        <v>-</v>
      </c>
      <c r="BC1009" s="242" t="str">
        <f t="shared" si="372"/>
        <v>-</v>
      </c>
      <c r="BD1009" s="242" t="str">
        <f t="shared" si="372"/>
        <v>-</v>
      </c>
      <c r="BE1009" s="242" t="str">
        <f t="shared" si="373"/>
        <v>-</v>
      </c>
      <c r="BF1009" s="242" t="str">
        <f t="shared" si="373"/>
        <v>-</v>
      </c>
      <c r="BG1009" s="242" t="str">
        <f t="shared" si="373"/>
        <v>-</v>
      </c>
      <c r="BH1009" s="242" t="str">
        <f t="shared" si="373"/>
        <v>-</v>
      </c>
      <c r="BI1009" s="242" t="str">
        <f t="shared" si="374"/>
        <v>-</v>
      </c>
      <c r="BJ1009" s="242" t="str">
        <f t="shared" si="374"/>
        <v>-</v>
      </c>
      <c r="BK1009" s="242" t="str">
        <f t="shared" si="374"/>
        <v>-</v>
      </c>
      <c r="BL1009" s="242" t="str">
        <f t="shared" si="374"/>
        <v>-</v>
      </c>
      <c r="BM1009" s="245" t="str" cm="1">
        <f t="array" ref="BM1009">IFERROR(INDEX($CD$38:$CD$41, $BT1009), "-")</f>
        <v>-</v>
      </c>
      <c r="BN1009" s="242" t="str" cm="1">
        <f t="array" ref="BN1009">IFERROR(INDEX($CD$38:$CD$41, $BS1009), "-")</f>
        <v>-</v>
      </c>
      <c r="BO1009" s="242">
        <f t="shared" si="375"/>
        <v>0</v>
      </c>
      <c r="BP1009" s="242">
        <f t="shared" si="376"/>
        <v>0</v>
      </c>
      <c r="BQ1009" s="247" t="str">
        <f t="shared" si="359"/>
        <v>-</v>
      </c>
      <c r="BR1009" s="247" t="str">
        <f t="shared" si="360"/>
        <v>-</v>
      </c>
      <c r="BS1009" s="247" t="str">
        <f t="shared" si="361"/>
        <v>-</v>
      </c>
      <c r="BT1009" s="247" t="str">
        <f t="shared" si="362"/>
        <v>-</v>
      </c>
      <c r="BU1009" s="247">
        <f t="shared" si="377"/>
        <v>0</v>
      </c>
      <c r="BV1009" s="247" t="str">
        <f t="shared" si="378"/>
        <v>-</v>
      </c>
      <c r="BW1009" s="232"/>
      <c r="CF1009" s="232"/>
    </row>
    <row r="1010" spans="1:84" ht="12.75" customHeight="1" x14ac:dyDescent="0.2">
      <c r="A1010" s="240"/>
      <c r="B1010" s="228">
        <v>987</v>
      </c>
      <c r="C1010" s="137"/>
      <c r="D1010" s="65"/>
      <c r="E1010" s="241" t="str">
        <f>IF(ISBLANK(D1010), "", VLOOKUP(D1010, Z!$A$2:$C$4127, 3, FALSE))</f>
        <v/>
      </c>
      <c r="F1010" s="138"/>
      <c r="G1010" s="120"/>
      <c r="H1010" s="120"/>
      <c r="I1010" s="120"/>
      <c r="J1010" s="120"/>
      <c r="K1010" s="139"/>
      <c r="L1010" s="168"/>
      <c r="M1010" s="139"/>
      <c r="N1010" s="139"/>
      <c r="O1010" s="242">
        <f t="shared" si="358"/>
        <v>0</v>
      </c>
      <c r="P1010" s="139"/>
      <c r="Q1010" s="242">
        <f t="shared" si="363"/>
        <v>0</v>
      </c>
      <c r="R1010" s="242" t="str">
        <f t="shared" si="364"/>
        <v>-</v>
      </c>
      <c r="S1010" s="140"/>
      <c r="T1010" s="141"/>
      <c r="U1010" s="120"/>
      <c r="V1010" s="139"/>
      <c r="W1010" s="166"/>
      <c r="X1010" s="243">
        <f t="shared" si="365"/>
        <v>0</v>
      </c>
      <c r="Y1010" s="140"/>
      <c r="Z1010" s="141"/>
      <c r="AA1010" s="139"/>
      <c r="AB1010" s="120"/>
      <c r="AC1010" s="139"/>
      <c r="AD1010" s="166"/>
      <c r="AE1010" s="243">
        <f t="shared" si="366"/>
        <v>0</v>
      </c>
      <c r="AF1010" s="142"/>
      <c r="AG1010" s="137"/>
      <c r="AH1010" s="65"/>
      <c r="AI1010" s="241" t="str">
        <f>IF(ISBLANK(AH1010), "", VLOOKUP(AH1010, Z!$A$2:$C$4127, 3, FALSE))</f>
        <v/>
      </c>
      <c r="AJ1010" s="143"/>
      <c r="AK1010" s="244">
        <f t="shared" si="367"/>
        <v>0</v>
      </c>
      <c r="AL1010" s="232"/>
      <c r="AM1010" s="242">
        <f t="shared" si="368"/>
        <v>0</v>
      </c>
      <c r="AN1010" s="228">
        <f>15</f>
        <v>15</v>
      </c>
      <c r="AO1010" s="228">
        <v>0.75</v>
      </c>
      <c r="AP1010" s="242" t="str">
        <f t="shared" si="369"/>
        <v>-</v>
      </c>
      <c r="AQ1010" s="242" t="str">
        <f t="shared" si="370"/>
        <v>-</v>
      </c>
      <c r="AR1010" s="245" t="str" cm="1">
        <f t="array" ref="AR1010">IF($AM$20="A",
IFERROR(INDEX($BZ$33:$CC$35, $BQ1010,), "-"),
IFERROR(INDEX(($BZ$26:$CC$28,$BZ$29:$CC$31), $BQ1010, , $BR1010), "-"))</f>
        <v>-</v>
      </c>
      <c r="AS1010" s="245"/>
      <c r="AT1010" s="245"/>
      <c r="AU1010" s="245"/>
      <c r="AV1010" s="246" t="str" cm="1">
        <f t="array" ref="AV1010">IF($AM$20="A",
IFERROR(INDEX($CE$33:$CE$35, $BQ1010), "-"),
IFERROR(INDEX(($CE$26:$CE$28, $CE$29:$CE$31), $BQ1010, , $BR1010), "-"))</f>
        <v>-</v>
      </c>
      <c r="AW1010" s="242" t="str">
        <f t="shared" si="371"/>
        <v>-</v>
      </c>
      <c r="AX1010" s="242" t="str">
        <f t="shared" si="371"/>
        <v>-</v>
      </c>
      <c r="AY1010" s="242" t="str">
        <f t="shared" si="371"/>
        <v>-</v>
      </c>
      <c r="AZ1010" s="242" t="str">
        <f t="shared" si="371"/>
        <v>-</v>
      </c>
      <c r="BA1010" s="242" t="str">
        <f t="shared" si="372"/>
        <v>-</v>
      </c>
      <c r="BB1010" s="242" t="str">
        <f t="shared" si="372"/>
        <v>-</v>
      </c>
      <c r="BC1010" s="242" t="str">
        <f t="shared" si="372"/>
        <v>-</v>
      </c>
      <c r="BD1010" s="242" t="str">
        <f t="shared" si="372"/>
        <v>-</v>
      </c>
      <c r="BE1010" s="242" t="str">
        <f t="shared" si="373"/>
        <v>-</v>
      </c>
      <c r="BF1010" s="242" t="str">
        <f t="shared" si="373"/>
        <v>-</v>
      </c>
      <c r="BG1010" s="242" t="str">
        <f t="shared" si="373"/>
        <v>-</v>
      </c>
      <c r="BH1010" s="242" t="str">
        <f t="shared" si="373"/>
        <v>-</v>
      </c>
      <c r="BI1010" s="242" t="str">
        <f t="shared" si="374"/>
        <v>-</v>
      </c>
      <c r="BJ1010" s="242" t="str">
        <f t="shared" si="374"/>
        <v>-</v>
      </c>
      <c r="BK1010" s="242" t="str">
        <f t="shared" si="374"/>
        <v>-</v>
      </c>
      <c r="BL1010" s="242" t="str">
        <f t="shared" si="374"/>
        <v>-</v>
      </c>
      <c r="BM1010" s="245" t="str" cm="1">
        <f t="array" ref="BM1010">IFERROR(INDEX($CD$38:$CD$41, $BT1010), "-")</f>
        <v>-</v>
      </c>
      <c r="BN1010" s="242" t="str" cm="1">
        <f t="array" ref="BN1010">IFERROR(INDEX($CD$38:$CD$41, $BS1010), "-")</f>
        <v>-</v>
      </c>
      <c r="BO1010" s="242">
        <f t="shared" si="375"/>
        <v>0</v>
      </c>
      <c r="BP1010" s="242">
        <f t="shared" si="376"/>
        <v>0</v>
      </c>
      <c r="BQ1010" s="247" t="str">
        <f t="shared" si="359"/>
        <v>-</v>
      </c>
      <c r="BR1010" s="247" t="str">
        <f t="shared" si="360"/>
        <v>-</v>
      </c>
      <c r="BS1010" s="247" t="str">
        <f t="shared" si="361"/>
        <v>-</v>
      </c>
      <c r="BT1010" s="247" t="str">
        <f t="shared" si="362"/>
        <v>-</v>
      </c>
      <c r="BU1010" s="247">
        <f t="shared" si="377"/>
        <v>0</v>
      </c>
      <c r="BV1010" s="247" t="str">
        <f t="shared" si="378"/>
        <v>-</v>
      </c>
      <c r="BW1010" s="232"/>
      <c r="CF1010" s="232"/>
    </row>
    <row r="1011" spans="1:84" ht="12.75" customHeight="1" x14ac:dyDescent="0.2">
      <c r="A1011" s="240"/>
      <c r="B1011" s="228">
        <v>988</v>
      </c>
      <c r="C1011" s="137"/>
      <c r="D1011" s="65"/>
      <c r="E1011" s="241" t="str">
        <f>IF(ISBLANK(D1011), "", VLOOKUP(D1011, Z!$A$2:$C$4127, 3, FALSE))</f>
        <v/>
      </c>
      <c r="F1011" s="138"/>
      <c r="G1011" s="120"/>
      <c r="H1011" s="120"/>
      <c r="I1011" s="120"/>
      <c r="J1011" s="120"/>
      <c r="K1011" s="139"/>
      <c r="L1011" s="168"/>
      <c r="M1011" s="139"/>
      <c r="N1011" s="139"/>
      <c r="O1011" s="242">
        <f t="shared" si="358"/>
        <v>0</v>
      </c>
      <c r="P1011" s="139"/>
      <c r="Q1011" s="242">
        <f t="shared" si="363"/>
        <v>0</v>
      </c>
      <c r="R1011" s="242" t="str">
        <f t="shared" si="364"/>
        <v>-</v>
      </c>
      <c r="S1011" s="140"/>
      <c r="T1011" s="141"/>
      <c r="U1011" s="120"/>
      <c r="V1011" s="139"/>
      <c r="W1011" s="166"/>
      <c r="X1011" s="243">
        <f t="shared" si="365"/>
        <v>0</v>
      </c>
      <c r="Y1011" s="140"/>
      <c r="Z1011" s="141"/>
      <c r="AA1011" s="139"/>
      <c r="AB1011" s="120"/>
      <c r="AC1011" s="139"/>
      <c r="AD1011" s="166"/>
      <c r="AE1011" s="243">
        <f t="shared" si="366"/>
        <v>0</v>
      </c>
      <c r="AF1011" s="142"/>
      <c r="AG1011" s="137"/>
      <c r="AH1011" s="65"/>
      <c r="AI1011" s="241" t="str">
        <f>IF(ISBLANK(AH1011), "", VLOOKUP(AH1011, Z!$A$2:$C$4127, 3, FALSE))</f>
        <v/>
      </c>
      <c r="AJ1011" s="143"/>
      <c r="AK1011" s="244">
        <f t="shared" si="367"/>
        <v>0</v>
      </c>
      <c r="AL1011" s="232"/>
      <c r="AM1011" s="242">
        <f t="shared" si="368"/>
        <v>0</v>
      </c>
      <c r="AN1011" s="228">
        <f>15</f>
        <v>15</v>
      </c>
      <c r="AO1011" s="228">
        <v>0.75</v>
      </c>
      <c r="AP1011" s="242" t="str">
        <f t="shared" si="369"/>
        <v>-</v>
      </c>
      <c r="AQ1011" s="242" t="str">
        <f t="shared" si="370"/>
        <v>-</v>
      </c>
      <c r="AR1011" s="245" t="str" cm="1">
        <f t="array" ref="AR1011">IF($AM$20="A",
IFERROR(INDEX($BZ$33:$CC$35, $BQ1011,), "-"),
IFERROR(INDEX(($BZ$26:$CC$28,$BZ$29:$CC$31), $BQ1011, , $BR1011), "-"))</f>
        <v>-</v>
      </c>
      <c r="AS1011" s="245"/>
      <c r="AT1011" s="245"/>
      <c r="AU1011" s="245"/>
      <c r="AV1011" s="246" t="str" cm="1">
        <f t="array" ref="AV1011">IF($AM$20="A",
IFERROR(INDEX($CE$33:$CE$35, $BQ1011), "-"),
IFERROR(INDEX(($CE$26:$CE$28, $CE$29:$CE$31), $BQ1011, , $BR1011), "-"))</f>
        <v>-</v>
      </c>
      <c r="AW1011" s="242" t="str">
        <f t="shared" si="371"/>
        <v>-</v>
      </c>
      <c r="AX1011" s="242" t="str">
        <f t="shared" si="371"/>
        <v>-</v>
      </c>
      <c r="AY1011" s="242" t="str">
        <f t="shared" si="371"/>
        <v>-</v>
      </c>
      <c r="AZ1011" s="242" t="str">
        <f t="shared" si="371"/>
        <v>-</v>
      </c>
      <c r="BA1011" s="242" t="str">
        <f t="shared" si="372"/>
        <v>-</v>
      </c>
      <c r="BB1011" s="242" t="str">
        <f t="shared" si="372"/>
        <v>-</v>
      </c>
      <c r="BC1011" s="242" t="str">
        <f t="shared" si="372"/>
        <v>-</v>
      </c>
      <c r="BD1011" s="242" t="str">
        <f t="shared" si="372"/>
        <v>-</v>
      </c>
      <c r="BE1011" s="242" t="str">
        <f t="shared" si="373"/>
        <v>-</v>
      </c>
      <c r="BF1011" s="242" t="str">
        <f t="shared" si="373"/>
        <v>-</v>
      </c>
      <c r="BG1011" s="242" t="str">
        <f t="shared" si="373"/>
        <v>-</v>
      </c>
      <c r="BH1011" s="242" t="str">
        <f t="shared" si="373"/>
        <v>-</v>
      </c>
      <c r="BI1011" s="242" t="str">
        <f t="shared" si="374"/>
        <v>-</v>
      </c>
      <c r="BJ1011" s="242" t="str">
        <f t="shared" si="374"/>
        <v>-</v>
      </c>
      <c r="BK1011" s="242" t="str">
        <f t="shared" si="374"/>
        <v>-</v>
      </c>
      <c r="BL1011" s="242" t="str">
        <f t="shared" si="374"/>
        <v>-</v>
      </c>
      <c r="BM1011" s="245" t="str" cm="1">
        <f t="array" ref="BM1011">IFERROR(INDEX($CD$38:$CD$41, $BT1011), "-")</f>
        <v>-</v>
      </c>
      <c r="BN1011" s="242" t="str" cm="1">
        <f t="array" ref="BN1011">IFERROR(INDEX($CD$38:$CD$41, $BS1011), "-")</f>
        <v>-</v>
      </c>
      <c r="BO1011" s="242">
        <f t="shared" si="375"/>
        <v>0</v>
      </c>
      <c r="BP1011" s="242">
        <f t="shared" si="376"/>
        <v>0</v>
      </c>
      <c r="BQ1011" s="247" t="str">
        <f t="shared" si="359"/>
        <v>-</v>
      </c>
      <c r="BR1011" s="247" t="str">
        <f t="shared" si="360"/>
        <v>-</v>
      </c>
      <c r="BS1011" s="247" t="str">
        <f t="shared" si="361"/>
        <v>-</v>
      </c>
      <c r="BT1011" s="247" t="str">
        <f t="shared" si="362"/>
        <v>-</v>
      </c>
      <c r="BU1011" s="247">
        <f t="shared" si="377"/>
        <v>0</v>
      </c>
      <c r="BV1011" s="247" t="str">
        <f t="shared" si="378"/>
        <v>-</v>
      </c>
      <c r="BW1011" s="232"/>
      <c r="CF1011" s="232"/>
    </row>
    <row r="1012" spans="1:84" ht="12.75" customHeight="1" x14ac:dyDescent="0.2">
      <c r="A1012" s="240"/>
      <c r="B1012" s="228">
        <v>989</v>
      </c>
      <c r="C1012" s="137"/>
      <c r="D1012" s="65"/>
      <c r="E1012" s="241" t="str">
        <f>IF(ISBLANK(D1012), "", VLOOKUP(D1012, Z!$A$2:$C$4127, 3, FALSE))</f>
        <v/>
      </c>
      <c r="F1012" s="138"/>
      <c r="G1012" s="120"/>
      <c r="H1012" s="120"/>
      <c r="I1012" s="120"/>
      <c r="J1012" s="120"/>
      <c r="K1012" s="139"/>
      <c r="L1012" s="168"/>
      <c r="M1012" s="139"/>
      <c r="N1012" s="139"/>
      <c r="O1012" s="242">
        <f t="shared" si="358"/>
        <v>0</v>
      </c>
      <c r="P1012" s="139"/>
      <c r="Q1012" s="242">
        <f t="shared" si="363"/>
        <v>0</v>
      </c>
      <c r="R1012" s="242" t="str">
        <f t="shared" si="364"/>
        <v>-</v>
      </c>
      <c r="S1012" s="140"/>
      <c r="T1012" s="141"/>
      <c r="U1012" s="120"/>
      <c r="V1012" s="139"/>
      <c r="W1012" s="166"/>
      <c r="X1012" s="243">
        <f t="shared" si="365"/>
        <v>0</v>
      </c>
      <c r="Y1012" s="140"/>
      <c r="Z1012" s="141"/>
      <c r="AA1012" s="139"/>
      <c r="AB1012" s="120"/>
      <c r="AC1012" s="139"/>
      <c r="AD1012" s="166"/>
      <c r="AE1012" s="243">
        <f t="shared" si="366"/>
        <v>0</v>
      </c>
      <c r="AF1012" s="142"/>
      <c r="AG1012" s="137"/>
      <c r="AH1012" s="65"/>
      <c r="AI1012" s="241" t="str">
        <f>IF(ISBLANK(AH1012), "", VLOOKUP(AH1012, Z!$A$2:$C$4127, 3, FALSE))</f>
        <v/>
      </c>
      <c r="AJ1012" s="143"/>
      <c r="AK1012" s="244">
        <f t="shared" si="367"/>
        <v>0</v>
      </c>
      <c r="AL1012" s="232"/>
      <c r="AM1012" s="242">
        <f t="shared" si="368"/>
        <v>0</v>
      </c>
      <c r="AN1012" s="228">
        <f>15</f>
        <v>15</v>
      </c>
      <c r="AO1012" s="228">
        <v>0.75</v>
      </c>
      <c r="AP1012" s="242" t="str">
        <f t="shared" si="369"/>
        <v>-</v>
      </c>
      <c r="AQ1012" s="242" t="str">
        <f t="shared" si="370"/>
        <v>-</v>
      </c>
      <c r="AR1012" s="245" t="str" cm="1">
        <f t="array" ref="AR1012">IF($AM$20="A",
IFERROR(INDEX($BZ$33:$CC$35, $BQ1012,), "-"),
IFERROR(INDEX(($BZ$26:$CC$28,$BZ$29:$CC$31), $BQ1012, , $BR1012), "-"))</f>
        <v>-</v>
      </c>
      <c r="AS1012" s="245"/>
      <c r="AT1012" s="245"/>
      <c r="AU1012" s="245"/>
      <c r="AV1012" s="246" t="str" cm="1">
        <f t="array" ref="AV1012">IF($AM$20="A",
IFERROR(INDEX($CE$33:$CE$35, $BQ1012), "-"),
IFERROR(INDEX(($CE$26:$CE$28, $CE$29:$CE$31), $BQ1012, , $BR1012), "-"))</f>
        <v>-</v>
      </c>
      <c r="AW1012" s="242" t="str">
        <f t="shared" si="371"/>
        <v>-</v>
      </c>
      <c r="AX1012" s="242" t="str">
        <f t="shared" si="371"/>
        <v>-</v>
      </c>
      <c r="AY1012" s="242" t="str">
        <f t="shared" si="371"/>
        <v>-</v>
      </c>
      <c r="AZ1012" s="242" t="str">
        <f t="shared" si="371"/>
        <v>-</v>
      </c>
      <c r="BA1012" s="242" t="str">
        <f t="shared" si="372"/>
        <v>-</v>
      </c>
      <c r="BB1012" s="242" t="str">
        <f t="shared" si="372"/>
        <v>-</v>
      </c>
      <c r="BC1012" s="242" t="str">
        <f t="shared" si="372"/>
        <v>-</v>
      </c>
      <c r="BD1012" s="242" t="str">
        <f t="shared" si="372"/>
        <v>-</v>
      </c>
      <c r="BE1012" s="242" t="str">
        <f t="shared" si="373"/>
        <v>-</v>
      </c>
      <c r="BF1012" s="242" t="str">
        <f t="shared" si="373"/>
        <v>-</v>
      </c>
      <c r="BG1012" s="242" t="str">
        <f t="shared" si="373"/>
        <v>-</v>
      </c>
      <c r="BH1012" s="242" t="str">
        <f t="shared" si="373"/>
        <v>-</v>
      </c>
      <c r="BI1012" s="242" t="str">
        <f t="shared" si="374"/>
        <v>-</v>
      </c>
      <c r="BJ1012" s="242" t="str">
        <f t="shared" si="374"/>
        <v>-</v>
      </c>
      <c r="BK1012" s="242" t="str">
        <f t="shared" si="374"/>
        <v>-</v>
      </c>
      <c r="BL1012" s="242" t="str">
        <f t="shared" si="374"/>
        <v>-</v>
      </c>
      <c r="BM1012" s="245" t="str" cm="1">
        <f t="array" ref="BM1012">IFERROR(INDEX($CD$38:$CD$41, $BT1012), "-")</f>
        <v>-</v>
      </c>
      <c r="BN1012" s="242" t="str" cm="1">
        <f t="array" ref="BN1012">IFERROR(INDEX($CD$38:$CD$41, $BS1012), "-")</f>
        <v>-</v>
      </c>
      <c r="BO1012" s="242">
        <f t="shared" si="375"/>
        <v>0</v>
      </c>
      <c r="BP1012" s="242">
        <f t="shared" si="376"/>
        <v>0</v>
      </c>
      <c r="BQ1012" s="247" t="str">
        <f t="shared" si="359"/>
        <v>-</v>
      </c>
      <c r="BR1012" s="247" t="str">
        <f t="shared" si="360"/>
        <v>-</v>
      </c>
      <c r="BS1012" s="247" t="str">
        <f t="shared" si="361"/>
        <v>-</v>
      </c>
      <c r="BT1012" s="247" t="str">
        <f t="shared" si="362"/>
        <v>-</v>
      </c>
      <c r="BU1012" s="247">
        <f t="shared" si="377"/>
        <v>0</v>
      </c>
      <c r="BV1012" s="247" t="str">
        <f t="shared" si="378"/>
        <v>-</v>
      </c>
      <c r="BW1012" s="232"/>
      <c r="CF1012" s="232"/>
    </row>
    <row r="1013" spans="1:84" ht="12.75" customHeight="1" x14ac:dyDescent="0.2">
      <c r="A1013" s="240"/>
      <c r="B1013" s="228">
        <v>990</v>
      </c>
      <c r="C1013" s="137"/>
      <c r="D1013" s="65"/>
      <c r="E1013" s="241" t="str">
        <f>IF(ISBLANK(D1013), "", VLOOKUP(D1013, Z!$A$2:$C$4127, 3, FALSE))</f>
        <v/>
      </c>
      <c r="F1013" s="138"/>
      <c r="G1013" s="120"/>
      <c r="H1013" s="120"/>
      <c r="I1013" s="120"/>
      <c r="J1013" s="120"/>
      <c r="K1013" s="139"/>
      <c r="L1013" s="168"/>
      <c r="M1013" s="139"/>
      <c r="N1013" s="139"/>
      <c r="O1013" s="242">
        <f t="shared" si="358"/>
        <v>0</v>
      </c>
      <c r="P1013" s="139"/>
      <c r="Q1013" s="242">
        <f t="shared" si="363"/>
        <v>0</v>
      </c>
      <c r="R1013" s="242" t="str">
        <f t="shared" si="364"/>
        <v>-</v>
      </c>
      <c r="S1013" s="140"/>
      <c r="T1013" s="141"/>
      <c r="U1013" s="120"/>
      <c r="V1013" s="139"/>
      <c r="W1013" s="166"/>
      <c r="X1013" s="243">
        <f t="shared" si="365"/>
        <v>0</v>
      </c>
      <c r="Y1013" s="140"/>
      <c r="Z1013" s="141"/>
      <c r="AA1013" s="139"/>
      <c r="AB1013" s="120"/>
      <c r="AC1013" s="139"/>
      <c r="AD1013" s="166"/>
      <c r="AE1013" s="243">
        <f t="shared" si="366"/>
        <v>0</v>
      </c>
      <c r="AF1013" s="142"/>
      <c r="AG1013" s="137"/>
      <c r="AH1013" s="65"/>
      <c r="AI1013" s="241" t="str">
        <f>IF(ISBLANK(AH1013), "", VLOOKUP(AH1013, Z!$A$2:$C$4127, 3, FALSE))</f>
        <v/>
      </c>
      <c r="AJ1013" s="143"/>
      <c r="AK1013" s="244">
        <f t="shared" si="367"/>
        <v>0</v>
      </c>
      <c r="AL1013" s="232"/>
      <c r="AM1013" s="242">
        <f t="shared" si="368"/>
        <v>0</v>
      </c>
      <c r="AN1013" s="228">
        <f>15</f>
        <v>15</v>
      </c>
      <c r="AO1013" s="228">
        <v>0.75</v>
      </c>
      <c r="AP1013" s="242" t="str">
        <f t="shared" si="369"/>
        <v>-</v>
      </c>
      <c r="AQ1013" s="242" t="str">
        <f t="shared" si="370"/>
        <v>-</v>
      </c>
      <c r="AR1013" s="245" t="str" cm="1">
        <f t="array" ref="AR1013">IF($AM$20="A",
IFERROR(INDEX($BZ$33:$CC$35, $BQ1013,), "-"),
IFERROR(INDEX(($BZ$26:$CC$28,$BZ$29:$CC$31), $BQ1013, , $BR1013), "-"))</f>
        <v>-</v>
      </c>
      <c r="AS1013" s="245"/>
      <c r="AT1013" s="245"/>
      <c r="AU1013" s="245"/>
      <c r="AV1013" s="246" t="str" cm="1">
        <f t="array" ref="AV1013">IF($AM$20="A",
IFERROR(INDEX($CE$33:$CE$35, $BQ1013), "-"),
IFERROR(INDEX(($CE$26:$CE$28, $CE$29:$CE$31), $BQ1013, , $BR1013), "-"))</f>
        <v>-</v>
      </c>
      <c r="AW1013" s="242" t="str">
        <f t="shared" si="371"/>
        <v>-</v>
      </c>
      <c r="AX1013" s="242" t="str">
        <f t="shared" si="371"/>
        <v>-</v>
      </c>
      <c r="AY1013" s="242" t="str">
        <f t="shared" si="371"/>
        <v>-</v>
      </c>
      <c r="AZ1013" s="242" t="str">
        <f t="shared" si="371"/>
        <v>-</v>
      </c>
      <c r="BA1013" s="242" t="str">
        <f t="shared" si="372"/>
        <v>-</v>
      </c>
      <c r="BB1013" s="242" t="str">
        <f t="shared" si="372"/>
        <v>-</v>
      </c>
      <c r="BC1013" s="242" t="str">
        <f t="shared" si="372"/>
        <v>-</v>
      </c>
      <c r="BD1013" s="242" t="str">
        <f t="shared" si="372"/>
        <v>-</v>
      </c>
      <c r="BE1013" s="242" t="str">
        <f t="shared" si="373"/>
        <v>-</v>
      </c>
      <c r="BF1013" s="242" t="str">
        <f t="shared" si="373"/>
        <v>-</v>
      </c>
      <c r="BG1013" s="242" t="str">
        <f t="shared" si="373"/>
        <v>-</v>
      </c>
      <c r="BH1013" s="242" t="str">
        <f t="shared" si="373"/>
        <v>-</v>
      </c>
      <c r="BI1013" s="242" t="str">
        <f t="shared" si="374"/>
        <v>-</v>
      </c>
      <c r="BJ1013" s="242" t="str">
        <f t="shared" si="374"/>
        <v>-</v>
      </c>
      <c r="BK1013" s="242" t="str">
        <f t="shared" si="374"/>
        <v>-</v>
      </c>
      <c r="BL1013" s="242" t="str">
        <f t="shared" si="374"/>
        <v>-</v>
      </c>
      <c r="BM1013" s="245" t="str" cm="1">
        <f t="array" ref="BM1013">IFERROR(INDEX($CD$38:$CD$41, $BT1013), "-")</f>
        <v>-</v>
      </c>
      <c r="BN1013" s="242" t="str" cm="1">
        <f t="array" ref="BN1013">IFERROR(INDEX($CD$38:$CD$41, $BS1013), "-")</f>
        <v>-</v>
      </c>
      <c r="BO1013" s="242">
        <f t="shared" si="375"/>
        <v>0</v>
      </c>
      <c r="BP1013" s="242">
        <f t="shared" si="376"/>
        <v>0</v>
      </c>
      <c r="BQ1013" s="247" t="str">
        <f t="shared" si="359"/>
        <v>-</v>
      </c>
      <c r="BR1013" s="247" t="str">
        <f t="shared" si="360"/>
        <v>-</v>
      </c>
      <c r="BS1013" s="247" t="str">
        <f t="shared" si="361"/>
        <v>-</v>
      </c>
      <c r="BT1013" s="247" t="str">
        <f t="shared" si="362"/>
        <v>-</v>
      </c>
      <c r="BU1013" s="247">
        <f t="shared" si="377"/>
        <v>0</v>
      </c>
      <c r="BV1013" s="247" t="str">
        <f t="shared" si="378"/>
        <v>-</v>
      </c>
      <c r="BW1013" s="232"/>
      <c r="CF1013" s="232"/>
    </row>
    <row r="1014" spans="1:84" ht="12.75" customHeight="1" x14ac:dyDescent="0.2">
      <c r="A1014" s="240"/>
      <c r="B1014" s="228">
        <v>991</v>
      </c>
      <c r="C1014" s="137"/>
      <c r="D1014" s="65"/>
      <c r="E1014" s="241" t="str">
        <f>IF(ISBLANK(D1014), "", VLOOKUP(D1014, Z!$A$2:$C$4127, 3, FALSE))</f>
        <v/>
      </c>
      <c r="F1014" s="138"/>
      <c r="G1014" s="120"/>
      <c r="H1014" s="120"/>
      <c r="I1014" s="120"/>
      <c r="J1014" s="120"/>
      <c r="K1014" s="139"/>
      <c r="L1014" s="168"/>
      <c r="M1014" s="139"/>
      <c r="N1014" s="139"/>
      <c r="O1014" s="242">
        <f t="shared" si="358"/>
        <v>0</v>
      </c>
      <c r="P1014" s="139"/>
      <c r="Q1014" s="242">
        <f t="shared" si="363"/>
        <v>0</v>
      </c>
      <c r="R1014" s="242" t="str">
        <f t="shared" si="364"/>
        <v>-</v>
      </c>
      <c r="S1014" s="140"/>
      <c r="T1014" s="141"/>
      <c r="U1014" s="120"/>
      <c r="V1014" s="139"/>
      <c r="W1014" s="166"/>
      <c r="X1014" s="243">
        <f t="shared" si="365"/>
        <v>0</v>
      </c>
      <c r="Y1014" s="140"/>
      <c r="Z1014" s="141"/>
      <c r="AA1014" s="139"/>
      <c r="AB1014" s="120"/>
      <c r="AC1014" s="139"/>
      <c r="AD1014" s="166"/>
      <c r="AE1014" s="243">
        <f t="shared" si="366"/>
        <v>0</v>
      </c>
      <c r="AF1014" s="142"/>
      <c r="AG1014" s="137"/>
      <c r="AH1014" s="65"/>
      <c r="AI1014" s="241" t="str">
        <f>IF(ISBLANK(AH1014), "", VLOOKUP(AH1014, Z!$A$2:$C$4127, 3, FALSE))</f>
        <v/>
      </c>
      <c r="AJ1014" s="143"/>
      <c r="AK1014" s="244">
        <f t="shared" si="367"/>
        <v>0</v>
      </c>
      <c r="AL1014" s="232"/>
      <c r="AM1014" s="242">
        <f t="shared" si="368"/>
        <v>0</v>
      </c>
      <c r="AN1014" s="228">
        <f>15</f>
        <v>15</v>
      </c>
      <c r="AO1014" s="228">
        <v>0.75</v>
      </c>
      <c r="AP1014" s="242" t="str">
        <f t="shared" si="369"/>
        <v>-</v>
      </c>
      <c r="AQ1014" s="242" t="str">
        <f t="shared" si="370"/>
        <v>-</v>
      </c>
      <c r="AR1014" s="245" t="str" cm="1">
        <f t="array" ref="AR1014">IF($AM$20="A",
IFERROR(INDEX($BZ$33:$CC$35, $BQ1014,), "-"),
IFERROR(INDEX(($BZ$26:$CC$28,$BZ$29:$CC$31), $BQ1014, , $BR1014), "-"))</f>
        <v>-</v>
      </c>
      <c r="AS1014" s="245"/>
      <c r="AT1014" s="245"/>
      <c r="AU1014" s="245"/>
      <c r="AV1014" s="246" t="str" cm="1">
        <f t="array" ref="AV1014">IF($AM$20="A",
IFERROR(INDEX($CE$33:$CE$35, $BQ1014), "-"),
IFERROR(INDEX(($CE$26:$CE$28, $CE$29:$CE$31), $BQ1014, , $BR1014), "-"))</f>
        <v>-</v>
      </c>
      <c r="AW1014" s="242" t="str">
        <f t="shared" si="371"/>
        <v>-</v>
      </c>
      <c r="AX1014" s="242" t="str">
        <f t="shared" si="371"/>
        <v>-</v>
      </c>
      <c r="AY1014" s="242" t="str">
        <f t="shared" si="371"/>
        <v>-</v>
      </c>
      <c r="AZ1014" s="242" t="str">
        <f t="shared" si="371"/>
        <v>-</v>
      </c>
      <c r="BA1014" s="242" t="str">
        <f t="shared" si="372"/>
        <v>-</v>
      </c>
      <c r="BB1014" s="242" t="str">
        <f t="shared" si="372"/>
        <v>-</v>
      </c>
      <c r="BC1014" s="242" t="str">
        <f t="shared" si="372"/>
        <v>-</v>
      </c>
      <c r="BD1014" s="242" t="str">
        <f t="shared" si="372"/>
        <v>-</v>
      </c>
      <c r="BE1014" s="242" t="str">
        <f t="shared" si="373"/>
        <v>-</v>
      </c>
      <c r="BF1014" s="242" t="str">
        <f t="shared" si="373"/>
        <v>-</v>
      </c>
      <c r="BG1014" s="242" t="str">
        <f t="shared" si="373"/>
        <v>-</v>
      </c>
      <c r="BH1014" s="242" t="str">
        <f t="shared" si="373"/>
        <v>-</v>
      </c>
      <c r="BI1014" s="242" t="str">
        <f t="shared" si="374"/>
        <v>-</v>
      </c>
      <c r="BJ1014" s="242" t="str">
        <f t="shared" si="374"/>
        <v>-</v>
      </c>
      <c r="BK1014" s="242" t="str">
        <f t="shared" si="374"/>
        <v>-</v>
      </c>
      <c r="BL1014" s="242" t="str">
        <f t="shared" si="374"/>
        <v>-</v>
      </c>
      <c r="BM1014" s="245" t="str" cm="1">
        <f t="array" ref="BM1014">IFERROR(INDEX($CD$38:$CD$41, $BT1014), "-")</f>
        <v>-</v>
      </c>
      <c r="BN1014" s="242" t="str" cm="1">
        <f t="array" ref="BN1014">IFERROR(INDEX($CD$38:$CD$41, $BS1014), "-")</f>
        <v>-</v>
      </c>
      <c r="BO1014" s="242">
        <f t="shared" si="375"/>
        <v>0</v>
      </c>
      <c r="BP1014" s="242">
        <f t="shared" si="376"/>
        <v>0</v>
      </c>
      <c r="BQ1014" s="247" t="str">
        <f t="shared" si="359"/>
        <v>-</v>
      </c>
      <c r="BR1014" s="247" t="str">
        <f t="shared" si="360"/>
        <v>-</v>
      </c>
      <c r="BS1014" s="247" t="str">
        <f t="shared" si="361"/>
        <v>-</v>
      </c>
      <c r="BT1014" s="247" t="str">
        <f t="shared" si="362"/>
        <v>-</v>
      </c>
      <c r="BU1014" s="247">
        <f t="shared" si="377"/>
        <v>0</v>
      </c>
      <c r="BV1014" s="247" t="str">
        <f t="shared" si="378"/>
        <v>-</v>
      </c>
      <c r="BW1014" s="232"/>
      <c r="CF1014" s="232"/>
    </row>
    <row r="1015" spans="1:84" ht="12.75" customHeight="1" x14ac:dyDescent="0.2">
      <c r="A1015" s="240"/>
      <c r="B1015" s="228">
        <v>992</v>
      </c>
      <c r="C1015" s="137"/>
      <c r="D1015" s="65"/>
      <c r="E1015" s="241" t="str">
        <f>IF(ISBLANK(D1015), "", VLOOKUP(D1015, Z!$A$2:$C$4127, 3, FALSE))</f>
        <v/>
      </c>
      <c r="F1015" s="138"/>
      <c r="G1015" s="120"/>
      <c r="H1015" s="120"/>
      <c r="I1015" s="120"/>
      <c r="J1015" s="120"/>
      <c r="K1015" s="139"/>
      <c r="L1015" s="168"/>
      <c r="M1015" s="139"/>
      <c r="N1015" s="139"/>
      <c r="O1015" s="242">
        <f t="shared" si="358"/>
        <v>0</v>
      </c>
      <c r="P1015" s="139"/>
      <c r="Q1015" s="242">
        <f t="shared" si="363"/>
        <v>0</v>
      </c>
      <c r="R1015" s="242" t="str">
        <f t="shared" si="364"/>
        <v>-</v>
      </c>
      <c r="S1015" s="140"/>
      <c r="T1015" s="141"/>
      <c r="U1015" s="120"/>
      <c r="V1015" s="139"/>
      <c r="W1015" s="166"/>
      <c r="X1015" s="243">
        <f t="shared" si="365"/>
        <v>0</v>
      </c>
      <c r="Y1015" s="140"/>
      <c r="Z1015" s="141"/>
      <c r="AA1015" s="139"/>
      <c r="AB1015" s="120"/>
      <c r="AC1015" s="139"/>
      <c r="AD1015" s="166"/>
      <c r="AE1015" s="243">
        <f t="shared" si="366"/>
        <v>0</v>
      </c>
      <c r="AF1015" s="142"/>
      <c r="AG1015" s="137"/>
      <c r="AH1015" s="65"/>
      <c r="AI1015" s="241" t="str">
        <f>IF(ISBLANK(AH1015), "", VLOOKUP(AH1015, Z!$A$2:$C$4127, 3, FALSE))</f>
        <v/>
      </c>
      <c r="AJ1015" s="143"/>
      <c r="AK1015" s="244">
        <f t="shared" si="367"/>
        <v>0</v>
      </c>
      <c r="AL1015" s="232"/>
      <c r="AM1015" s="242">
        <f t="shared" si="368"/>
        <v>0</v>
      </c>
      <c r="AN1015" s="228">
        <f>15</f>
        <v>15</v>
      </c>
      <c r="AO1015" s="228">
        <v>0.75</v>
      </c>
      <c r="AP1015" s="242" t="str">
        <f t="shared" si="369"/>
        <v>-</v>
      </c>
      <c r="AQ1015" s="242" t="str">
        <f t="shared" si="370"/>
        <v>-</v>
      </c>
      <c r="AR1015" s="245" t="str" cm="1">
        <f t="array" ref="AR1015">IF($AM$20="A",
IFERROR(INDEX($BZ$33:$CC$35, $BQ1015,), "-"),
IFERROR(INDEX(($BZ$26:$CC$28,$BZ$29:$CC$31), $BQ1015, , $BR1015), "-"))</f>
        <v>-</v>
      </c>
      <c r="AS1015" s="245"/>
      <c r="AT1015" s="245"/>
      <c r="AU1015" s="245"/>
      <c r="AV1015" s="246" t="str" cm="1">
        <f t="array" ref="AV1015">IF($AM$20="A",
IFERROR(INDEX($CE$33:$CE$35, $BQ1015), "-"),
IFERROR(INDEX(($CE$26:$CE$28, $CE$29:$CE$31), $BQ1015, , $BR1015), "-"))</f>
        <v>-</v>
      </c>
      <c r="AW1015" s="242" t="str">
        <f t="shared" si="371"/>
        <v>-</v>
      </c>
      <c r="AX1015" s="242" t="str">
        <f t="shared" si="371"/>
        <v>-</v>
      </c>
      <c r="AY1015" s="242" t="str">
        <f t="shared" si="371"/>
        <v>-</v>
      </c>
      <c r="AZ1015" s="242" t="str">
        <f t="shared" si="371"/>
        <v>-</v>
      </c>
      <c r="BA1015" s="242" t="str">
        <f t="shared" si="372"/>
        <v>-</v>
      </c>
      <c r="BB1015" s="242" t="str">
        <f t="shared" si="372"/>
        <v>-</v>
      </c>
      <c r="BC1015" s="242" t="str">
        <f t="shared" si="372"/>
        <v>-</v>
      </c>
      <c r="BD1015" s="242" t="str">
        <f t="shared" si="372"/>
        <v>-</v>
      </c>
      <c r="BE1015" s="242" t="str">
        <f t="shared" si="373"/>
        <v>-</v>
      </c>
      <c r="BF1015" s="242" t="str">
        <f t="shared" si="373"/>
        <v>-</v>
      </c>
      <c r="BG1015" s="242" t="str">
        <f t="shared" si="373"/>
        <v>-</v>
      </c>
      <c r="BH1015" s="242" t="str">
        <f t="shared" si="373"/>
        <v>-</v>
      </c>
      <c r="BI1015" s="242" t="str">
        <f t="shared" si="374"/>
        <v>-</v>
      </c>
      <c r="BJ1015" s="242" t="str">
        <f t="shared" si="374"/>
        <v>-</v>
      </c>
      <c r="BK1015" s="242" t="str">
        <f t="shared" si="374"/>
        <v>-</v>
      </c>
      <c r="BL1015" s="242" t="str">
        <f t="shared" si="374"/>
        <v>-</v>
      </c>
      <c r="BM1015" s="245" t="str" cm="1">
        <f t="array" ref="BM1015">IFERROR(INDEX($CD$38:$CD$41, $BT1015), "-")</f>
        <v>-</v>
      </c>
      <c r="BN1015" s="242" t="str" cm="1">
        <f t="array" ref="BN1015">IFERROR(INDEX($CD$38:$CD$41, $BS1015), "-")</f>
        <v>-</v>
      </c>
      <c r="BO1015" s="242">
        <f t="shared" si="375"/>
        <v>0</v>
      </c>
      <c r="BP1015" s="242">
        <f t="shared" si="376"/>
        <v>0</v>
      </c>
      <c r="BQ1015" s="247" t="str">
        <f t="shared" si="359"/>
        <v>-</v>
      </c>
      <c r="BR1015" s="247" t="str">
        <f t="shared" si="360"/>
        <v>-</v>
      </c>
      <c r="BS1015" s="247" t="str">
        <f t="shared" si="361"/>
        <v>-</v>
      </c>
      <c r="BT1015" s="247" t="str">
        <f t="shared" si="362"/>
        <v>-</v>
      </c>
      <c r="BU1015" s="247">
        <f t="shared" si="377"/>
        <v>0</v>
      </c>
      <c r="BV1015" s="247" t="str">
        <f t="shared" si="378"/>
        <v>-</v>
      </c>
      <c r="BW1015" s="232"/>
      <c r="CF1015" s="232"/>
    </row>
    <row r="1016" spans="1:84" ht="12.75" customHeight="1" x14ac:dyDescent="0.2">
      <c r="A1016" s="240"/>
      <c r="B1016" s="228">
        <v>993</v>
      </c>
      <c r="C1016" s="137"/>
      <c r="D1016" s="65"/>
      <c r="E1016" s="241" t="str">
        <f>IF(ISBLANK(D1016), "", VLOOKUP(D1016, Z!$A$2:$C$4127, 3, FALSE))</f>
        <v/>
      </c>
      <c r="F1016" s="138"/>
      <c r="G1016" s="120"/>
      <c r="H1016" s="120"/>
      <c r="I1016" s="120"/>
      <c r="J1016" s="120"/>
      <c r="K1016" s="139"/>
      <c r="L1016" s="168"/>
      <c r="M1016" s="139"/>
      <c r="N1016" s="139"/>
      <c r="O1016" s="242">
        <f t="shared" si="358"/>
        <v>0</v>
      </c>
      <c r="P1016" s="139"/>
      <c r="Q1016" s="242">
        <f t="shared" si="363"/>
        <v>0</v>
      </c>
      <c r="R1016" s="242" t="str">
        <f t="shared" si="364"/>
        <v>-</v>
      </c>
      <c r="S1016" s="140"/>
      <c r="T1016" s="141"/>
      <c r="U1016" s="120"/>
      <c r="V1016" s="139"/>
      <c r="W1016" s="166"/>
      <c r="X1016" s="243">
        <f t="shared" si="365"/>
        <v>0</v>
      </c>
      <c r="Y1016" s="140"/>
      <c r="Z1016" s="141"/>
      <c r="AA1016" s="139"/>
      <c r="AB1016" s="120"/>
      <c r="AC1016" s="139"/>
      <c r="AD1016" s="166"/>
      <c r="AE1016" s="243">
        <f t="shared" si="366"/>
        <v>0</v>
      </c>
      <c r="AF1016" s="142"/>
      <c r="AG1016" s="137"/>
      <c r="AH1016" s="65"/>
      <c r="AI1016" s="241" t="str">
        <f>IF(ISBLANK(AH1016), "", VLOOKUP(AH1016, Z!$A$2:$C$4127, 3, FALSE))</f>
        <v/>
      </c>
      <c r="AJ1016" s="143"/>
      <c r="AK1016" s="244">
        <f t="shared" si="367"/>
        <v>0</v>
      </c>
      <c r="AL1016" s="232"/>
      <c r="AM1016" s="242">
        <f t="shared" si="368"/>
        <v>0</v>
      </c>
      <c r="AN1016" s="228">
        <f>15</f>
        <v>15</v>
      </c>
      <c r="AO1016" s="228">
        <v>0.75</v>
      </c>
      <c r="AP1016" s="242" t="str">
        <f t="shared" si="369"/>
        <v>-</v>
      </c>
      <c r="AQ1016" s="242" t="str">
        <f t="shared" si="370"/>
        <v>-</v>
      </c>
      <c r="AR1016" s="245" t="str" cm="1">
        <f t="array" ref="AR1016">IF($AM$20="A",
IFERROR(INDEX($BZ$33:$CC$35, $BQ1016,), "-"),
IFERROR(INDEX(($BZ$26:$CC$28,$BZ$29:$CC$31), $BQ1016, , $BR1016), "-"))</f>
        <v>-</v>
      </c>
      <c r="AS1016" s="245"/>
      <c r="AT1016" s="245"/>
      <c r="AU1016" s="245"/>
      <c r="AV1016" s="246" t="str" cm="1">
        <f t="array" ref="AV1016">IF($AM$20="A",
IFERROR(INDEX($CE$33:$CE$35, $BQ1016), "-"),
IFERROR(INDEX(($CE$26:$CE$28, $CE$29:$CE$31), $BQ1016, , $BR1016), "-"))</f>
        <v>-</v>
      </c>
      <c r="AW1016" s="242" t="str">
        <f t="shared" si="371"/>
        <v>-</v>
      </c>
      <c r="AX1016" s="242" t="str">
        <f t="shared" si="371"/>
        <v>-</v>
      </c>
      <c r="AY1016" s="242" t="str">
        <f t="shared" si="371"/>
        <v>-</v>
      </c>
      <c r="AZ1016" s="242" t="str">
        <f t="shared" si="371"/>
        <v>-</v>
      </c>
      <c r="BA1016" s="242" t="str">
        <f t="shared" si="372"/>
        <v>-</v>
      </c>
      <c r="BB1016" s="242" t="str">
        <f t="shared" si="372"/>
        <v>-</v>
      </c>
      <c r="BC1016" s="242" t="str">
        <f t="shared" si="372"/>
        <v>-</v>
      </c>
      <c r="BD1016" s="242" t="str">
        <f t="shared" si="372"/>
        <v>-</v>
      </c>
      <c r="BE1016" s="242" t="str">
        <f t="shared" si="373"/>
        <v>-</v>
      </c>
      <c r="BF1016" s="242" t="str">
        <f t="shared" si="373"/>
        <v>-</v>
      </c>
      <c r="BG1016" s="242" t="str">
        <f t="shared" si="373"/>
        <v>-</v>
      </c>
      <c r="BH1016" s="242" t="str">
        <f t="shared" si="373"/>
        <v>-</v>
      </c>
      <c r="BI1016" s="242" t="str">
        <f t="shared" si="374"/>
        <v>-</v>
      </c>
      <c r="BJ1016" s="242" t="str">
        <f t="shared" si="374"/>
        <v>-</v>
      </c>
      <c r="BK1016" s="242" t="str">
        <f t="shared" si="374"/>
        <v>-</v>
      </c>
      <c r="BL1016" s="242" t="str">
        <f t="shared" si="374"/>
        <v>-</v>
      </c>
      <c r="BM1016" s="245" t="str" cm="1">
        <f t="array" ref="BM1016">IFERROR(INDEX($CD$38:$CD$41, $BT1016), "-")</f>
        <v>-</v>
      </c>
      <c r="BN1016" s="242" t="str" cm="1">
        <f t="array" ref="BN1016">IFERROR(INDEX($CD$38:$CD$41, $BS1016), "-")</f>
        <v>-</v>
      </c>
      <c r="BO1016" s="242">
        <f t="shared" si="375"/>
        <v>0</v>
      </c>
      <c r="BP1016" s="242">
        <f t="shared" si="376"/>
        <v>0</v>
      </c>
      <c r="BQ1016" s="247" t="str">
        <f t="shared" si="359"/>
        <v>-</v>
      </c>
      <c r="BR1016" s="247" t="str">
        <f t="shared" si="360"/>
        <v>-</v>
      </c>
      <c r="BS1016" s="247" t="str">
        <f t="shared" si="361"/>
        <v>-</v>
      </c>
      <c r="BT1016" s="247" t="str">
        <f t="shared" si="362"/>
        <v>-</v>
      </c>
      <c r="BU1016" s="247">
        <f t="shared" si="377"/>
        <v>0</v>
      </c>
      <c r="BV1016" s="247" t="str">
        <f t="shared" si="378"/>
        <v>-</v>
      </c>
      <c r="BW1016" s="232"/>
      <c r="CF1016" s="232"/>
    </row>
    <row r="1017" spans="1:84" ht="12.75" customHeight="1" x14ac:dyDescent="0.2">
      <c r="A1017" s="240"/>
      <c r="B1017" s="228">
        <v>994</v>
      </c>
      <c r="C1017" s="137"/>
      <c r="D1017" s="65"/>
      <c r="E1017" s="241" t="str">
        <f>IF(ISBLANK(D1017), "", VLOOKUP(D1017, Z!$A$2:$C$4127, 3, FALSE))</f>
        <v/>
      </c>
      <c r="F1017" s="138"/>
      <c r="G1017" s="120"/>
      <c r="H1017" s="120"/>
      <c r="I1017" s="120"/>
      <c r="J1017" s="120"/>
      <c r="K1017" s="139"/>
      <c r="L1017" s="168"/>
      <c r="M1017" s="139"/>
      <c r="N1017" s="139"/>
      <c r="O1017" s="242">
        <f t="shared" si="358"/>
        <v>0</v>
      </c>
      <c r="P1017" s="139"/>
      <c r="Q1017" s="242">
        <f t="shared" si="363"/>
        <v>0</v>
      </c>
      <c r="R1017" s="242" t="str">
        <f t="shared" si="364"/>
        <v>-</v>
      </c>
      <c r="S1017" s="140"/>
      <c r="T1017" s="141"/>
      <c r="U1017" s="120"/>
      <c r="V1017" s="139"/>
      <c r="W1017" s="166"/>
      <c r="X1017" s="243">
        <f t="shared" si="365"/>
        <v>0</v>
      </c>
      <c r="Y1017" s="140"/>
      <c r="Z1017" s="141"/>
      <c r="AA1017" s="139"/>
      <c r="AB1017" s="120"/>
      <c r="AC1017" s="139"/>
      <c r="AD1017" s="166"/>
      <c r="AE1017" s="243">
        <f t="shared" si="366"/>
        <v>0</v>
      </c>
      <c r="AF1017" s="142"/>
      <c r="AG1017" s="137"/>
      <c r="AH1017" s="65"/>
      <c r="AI1017" s="241" t="str">
        <f>IF(ISBLANK(AH1017), "", VLOOKUP(AH1017, Z!$A$2:$C$4127, 3, FALSE))</f>
        <v/>
      </c>
      <c r="AJ1017" s="143"/>
      <c r="AK1017" s="244">
        <f t="shared" si="367"/>
        <v>0</v>
      </c>
      <c r="AL1017" s="232"/>
      <c r="AM1017" s="242">
        <f t="shared" si="368"/>
        <v>0</v>
      </c>
      <c r="AN1017" s="228">
        <f>15</f>
        <v>15</v>
      </c>
      <c r="AO1017" s="228">
        <v>0.75</v>
      </c>
      <c r="AP1017" s="242" t="str">
        <f t="shared" si="369"/>
        <v>-</v>
      </c>
      <c r="AQ1017" s="242" t="str">
        <f t="shared" si="370"/>
        <v>-</v>
      </c>
      <c r="AR1017" s="245" t="str" cm="1">
        <f t="array" ref="AR1017">IF($AM$20="A",
IFERROR(INDEX($BZ$33:$CC$35, $BQ1017,), "-"),
IFERROR(INDEX(($BZ$26:$CC$28,$BZ$29:$CC$31), $BQ1017, , $BR1017), "-"))</f>
        <v>-</v>
      </c>
      <c r="AS1017" s="245"/>
      <c r="AT1017" s="245"/>
      <c r="AU1017" s="245"/>
      <c r="AV1017" s="246" t="str" cm="1">
        <f t="array" ref="AV1017">IF($AM$20="A",
IFERROR(INDEX($CE$33:$CE$35, $BQ1017), "-"),
IFERROR(INDEX(($CE$26:$CE$28, $CE$29:$CE$31), $BQ1017, , $BR1017), "-"))</f>
        <v>-</v>
      </c>
      <c r="AW1017" s="242" t="str">
        <f t="shared" si="371"/>
        <v>-</v>
      </c>
      <c r="AX1017" s="242" t="str">
        <f t="shared" si="371"/>
        <v>-</v>
      </c>
      <c r="AY1017" s="242" t="str">
        <f t="shared" si="371"/>
        <v>-</v>
      </c>
      <c r="AZ1017" s="242" t="str">
        <f t="shared" si="371"/>
        <v>-</v>
      </c>
      <c r="BA1017" s="242" t="str">
        <f t="shared" si="372"/>
        <v>-</v>
      </c>
      <c r="BB1017" s="242" t="str">
        <f t="shared" si="372"/>
        <v>-</v>
      </c>
      <c r="BC1017" s="242" t="str">
        <f t="shared" si="372"/>
        <v>-</v>
      </c>
      <c r="BD1017" s="242" t="str">
        <f t="shared" si="372"/>
        <v>-</v>
      </c>
      <c r="BE1017" s="242" t="str">
        <f t="shared" si="373"/>
        <v>-</v>
      </c>
      <c r="BF1017" s="242" t="str">
        <f t="shared" si="373"/>
        <v>-</v>
      </c>
      <c r="BG1017" s="242" t="str">
        <f t="shared" si="373"/>
        <v>-</v>
      </c>
      <c r="BH1017" s="242" t="str">
        <f t="shared" si="373"/>
        <v>-</v>
      </c>
      <c r="BI1017" s="242" t="str">
        <f t="shared" si="374"/>
        <v>-</v>
      </c>
      <c r="BJ1017" s="242" t="str">
        <f t="shared" si="374"/>
        <v>-</v>
      </c>
      <c r="BK1017" s="242" t="str">
        <f t="shared" si="374"/>
        <v>-</v>
      </c>
      <c r="BL1017" s="242" t="str">
        <f t="shared" si="374"/>
        <v>-</v>
      </c>
      <c r="BM1017" s="245" t="str" cm="1">
        <f t="array" ref="BM1017">IFERROR(INDEX($CD$38:$CD$41, $BT1017), "-")</f>
        <v>-</v>
      </c>
      <c r="BN1017" s="242" t="str" cm="1">
        <f t="array" ref="BN1017">IFERROR(INDEX($CD$38:$CD$41, $BS1017), "-")</f>
        <v>-</v>
      </c>
      <c r="BO1017" s="242">
        <f t="shared" si="375"/>
        <v>0</v>
      </c>
      <c r="BP1017" s="242">
        <f t="shared" si="376"/>
        <v>0</v>
      </c>
      <c r="BQ1017" s="247" t="str">
        <f t="shared" si="359"/>
        <v>-</v>
      </c>
      <c r="BR1017" s="247" t="str">
        <f t="shared" si="360"/>
        <v>-</v>
      </c>
      <c r="BS1017" s="247" t="str">
        <f t="shared" si="361"/>
        <v>-</v>
      </c>
      <c r="BT1017" s="247" t="str">
        <f t="shared" si="362"/>
        <v>-</v>
      </c>
      <c r="BU1017" s="247">
        <f t="shared" si="377"/>
        <v>0</v>
      </c>
      <c r="BV1017" s="247" t="str">
        <f t="shared" si="378"/>
        <v>-</v>
      </c>
      <c r="BW1017" s="232"/>
      <c r="CF1017" s="232"/>
    </row>
    <row r="1018" spans="1:84" ht="12.75" customHeight="1" x14ac:dyDescent="0.2">
      <c r="A1018" s="240"/>
      <c r="B1018" s="228">
        <v>995</v>
      </c>
      <c r="C1018" s="137"/>
      <c r="D1018" s="65"/>
      <c r="E1018" s="241" t="str">
        <f>IF(ISBLANK(D1018), "", VLOOKUP(D1018, Z!$A$2:$C$4127, 3, FALSE))</f>
        <v/>
      </c>
      <c r="F1018" s="138"/>
      <c r="G1018" s="120"/>
      <c r="H1018" s="120"/>
      <c r="I1018" s="120"/>
      <c r="J1018" s="120"/>
      <c r="K1018" s="139"/>
      <c r="L1018" s="168"/>
      <c r="M1018" s="139"/>
      <c r="N1018" s="139"/>
      <c r="O1018" s="242">
        <f t="shared" si="358"/>
        <v>0</v>
      </c>
      <c r="P1018" s="139"/>
      <c r="Q1018" s="242">
        <f t="shared" si="363"/>
        <v>0</v>
      </c>
      <c r="R1018" s="242" t="str">
        <f t="shared" si="364"/>
        <v>-</v>
      </c>
      <c r="S1018" s="140"/>
      <c r="T1018" s="141"/>
      <c r="U1018" s="120"/>
      <c r="V1018" s="139"/>
      <c r="W1018" s="166"/>
      <c r="X1018" s="243">
        <f t="shared" si="365"/>
        <v>0</v>
      </c>
      <c r="Y1018" s="140"/>
      <c r="Z1018" s="141"/>
      <c r="AA1018" s="139"/>
      <c r="AB1018" s="120"/>
      <c r="AC1018" s="139"/>
      <c r="AD1018" s="166"/>
      <c r="AE1018" s="243">
        <f t="shared" si="366"/>
        <v>0</v>
      </c>
      <c r="AF1018" s="142"/>
      <c r="AG1018" s="137"/>
      <c r="AH1018" s="65"/>
      <c r="AI1018" s="241" t="str">
        <f>IF(ISBLANK(AH1018), "", VLOOKUP(AH1018, Z!$A$2:$C$4127, 3, FALSE))</f>
        <v/>
      </c>
      <c r="AJ1018" s="143"/>
      <c r="AK1018" s="244">
        <f t="shared" si="367"/>
        <v>0</v>
      </c>
      <c r="AL1018" s="232"/>
      <c r="AM1018" s="242">
        <f t="shared" si="368"/>
        <v>0</v>
      </c>
      <c r="AN1018" s="228">
        <f>15</f>
        <v>15</v>
      </c>
      <c r="AO1018" s="228">
        <v>0.75</v>
      </c>
      <c r="AP1018" s="242" t="str">
        <f t="shared" si="369"/>
        <v>-</v>
      </c>
      <c r="AQ1018" s="242" t="str">
        <f t="shared" si="370"/>
        <v>-</v>
      </c>
      <c r="AR1018" s="245" t="str" cm="1">
        <f t="array" ref="AR1018">IF($AM$20="A",
IFERROR(INDEX($BZ$33:$CC$35, $BQ1018,), "-"),
IFERROR(INDEX(($BZ$26:$CC$28,$BZ$29:$CC$31), $BQ1018, , $BR1018), "-"))</f>
        <v>-</v>
      </c>
      <c r="AS1018" s="245"/>
      <c r="AT1018" s="245"/>
      <c r="AU1018" s="245"/>
      <c r="AV1018" s="246" t="str" cm="1">
        <f t="array" ref="AV1018">IF($AM$20="A",
IFERROR(INDEX($CE$33:$CE$35, $BQ1018), "-"),
IFERROR(INDEX(($CE$26:$CE$28, $CE$29:$CE$31), $BQ1018, , $BR1018), "-"))</f>
        <v>-</v>
      </c>
      <c r="AW1018" s="242" t="str">
        <f t="shared" si="371"/>
        <v>-</v>
      </c>
      <c r="AX1018" s="242" t="str">
        <f t="shared" si="371"/>
        <v>-</v>
      </c>
      <c r="AY1018" s="242" t="str">
        <f t="shared" si="371"/>
        <v>-</v>
      </c>
      <c r="AZ1018" s="242" t="str">
        <f t="shared" si="371"/>
        <v>-</v>
      </c>
      <c r="BA1018" s="242" t="str">
        <f t="shared" si="372"/>
        <v>-</v>
      </c>
      <c r="BB1018" s="242" t="str">
        <f t="shared" si="372"/>
        <v>-</v>
      </c>
      <c r="BC1018" s="242" t="str">
        <f t="shared" si="372"/>
        <v>-</v>
      </c>
      <c r="BD1018" s="242" t="str">
        <f t="shared" si="372"/>
        <v>-</v>
      </c>
      <c r="BE1018" s="242" t="str">
        <f t="shared" si="373"/>
        <v>-</v>
      </c>
      <c r="BF1018" s="242" t="str">
        <f t="shared" si="373"/>
        <v>-</v>
      </c>
      <c r="BG1018" s="242" t="str">
        <f t="shared" si="373"/>
        <v>-</v>
      </c>
      <c r="BH1018" s="242" t="str">
        <f t="shared" si="373"/>
        <v>-</v>
      </c>
      <c r="BI1018" s="242" t="str">
        <f t="shared" si="374"/>
        <v>-</v>
      </c>
      <c r="BJ1018" s="242" t="str">
        <f t="shared" si="374"/>
        <v>-</v>
      </c>
      <c r="BK1018" s="242" t="str">
        <f t="shared" si="374"/>
        <v>-</v>
      </c>
      <c r="BL1018" s="242" t="str">
        <f t="shared" si="374"/>
        <v>-</v>
      </c>
      <c r="BM1018" s="245" t="str" cm="1">
        <f t="array" ref="BM1018">IFERROR(INDEX($CD$38:$CD$41, $BT1018), "-")</f>
        <v>-</v>
      </c>
      <c r="BN1018" s="242" t="str" cm="1">
        <f t="array" ref="BN1018">IFERROR(INDEX($CD$38:$CD$41, $BS1018), "-")</f>
        <v>-</v>
      </c>
      <c r="BO1018" s="242">
        <f t="shared" si="375"/>
        <v>0</v>
      </c>
      <c r="BP1018" s="242">
        <f t="shared" si="376"/>
        <v>0</v>
      </c>
      <c r="BQ1018" s="247" t="str">
        <f t="shared" si="359"/>
        <v>-</v>
      </c>
      <c r="BR1018" s="247" t="str">
        <f t="shared" si="360"/>
        <v>-</v>
      </c>
      <c r="BS1018" s="247" t="str">
        <f t="shared" si="361"/>
        <v>-</v>
      </c>
      <c r="BT1018" s="247" t="str">
        <f t="shared" si="362"/>
        <v>-</v>
      </c>
      <c r="BU1018" s="247">
        <f t="shared" si="377"/>
        <v>0</v>
      </c>
      <c r="BV1018" s="247" t="str">
        <f t="shared" si="378"/>
        <v>-</v>
      </c>
      <c r="BW1018" s="232"/>
      <c r="CF1018" s="232"/>
    </row>
    <row r="1019" spans="1:84" ht="12.75" customHeight="1" x14ac:dyDescent="0.2">
      <c r="A1019" s="240"/>
      <c r="B1019" s="228">
        <v>996</v>
      </c>
      <c r="C1019" s="137"/>
      <c r="D1019" s="65"/>
      <c r="E1019" s="241" t="str">
        <f>IF(ISBLANK(D1019), "", VLOOKUP(D1019, Z!$A$2:$C$4127, 3, FALSE))</f>
        <v/>
      </c>
      <c r="F1019" s="138"/>
      <c r="G1019" s="120"/>
      <c r="H1019" s="120"/>
      <c r="I1019" s="120"/>
      <c r="J1019" s="120"/>
      <c r="K1019" s="139"/>
      <c r="L1019" s="168"/>
      <c r="M1019" s="139"/>
      <c r="N1019" s="139"/>
      <c r="O1019" s="242">
        <f t="shared" si="358"/>
        <v>0</v>
      </c>
      <c r="P1019" s="139"/>
      <c r="Q1019" s="242">
        <f t="shared" si="363"/>
        <v>0</v>
      </c>
      <c r="R1019" s="242" t="str">
        <f t="shared" si="364"/>
        <v>-</v>
      </c>
      <c r="S1019" s="140"/>
      <c r="T1019" s="141"/>
      <c r="U1019" s="120"/>
      <c r="V1019" s="139"/>
      <c r="W1019" s="166"/>
      <c r="X1019" s="243">
        <f t="shared" si="365"/>
        <v>0</v>
      </c>
      <c r="Y1019" s="140"/>
      <c r="Z1019" s="141"/>
      <c r="AA1019" s="139"/>
      <c r="AB1019" s="120"/>
      <c r="AC1019" s="139"/>
      <c r="AD1019" s="166"/>
      <c r="AE1019" s="243">
        <f t="shared" si="366"/>
        <v>0</v>
      </c>
      <c r="AF1019" s="142"/>
      <c r="AG1019" s="137"/>
      <c r="AH1019" s="65"/>
      <c r="AI1019" s="241" t="str">
        <f>IF(ISBLANK(AH1019), "", VLOOKUP(AH1019, Z!$A$2:$C$4127, 3, FALSE))</f>
        <v/>
      </c>
      <c r="AJ1019" s="143"/>
      <c r="AK1019" s="244">
        <f t="shared" si="367"/>
        <v>0</v>
      </c>
      <c r="AL1019" s="232"/>
      <c r="AM1019" s="242">
        <f t="shared" si="368"/>
        <v>0</v>
      </c>
      <c r="AN1019" s="228">
        <f>15</f>
        <v>15</v>
      </c>
      <c r="AO1019" s="228">
        <v>0.75</v>
      </c>
      <c r="AP1019" s="242" t="str">
        <f t="shared" si="369"/>
        <v>-</v>
      </c>
      <c r="AQ1019" s="242" t="str">
        <f t="shared" si="370"/>
        <v>-</v>
      </c>
      <c r="AR1019" s="245" t="str" cm="1">
        <f t="array" ref="AR1019">IF($AM$20="A",
IFERROR(INDEX($BZ$33:$CC$35, $BQ1019,), "-"),
IFERROR(INDEX(($BZ$26:$CC$28,$BZ$29:$CC$31), $BQ1019, , $BR1019), "-"))</f>
        <v>-</v>
      </c>
      <c r="AS1019" s="245"/>
      <c r="AT1019" s="245"/>
      <c r="AU1019" s="245"/>
      <c r="AV1019" s="246" t="str" cm="1">
        <f t="array" ref="AV1019">IF($AM$20="A",
IFERROR(INDEX($CE$33:$CE$35, $BQ1019), "-"),
IFERROR(INDEX(($CE$26:$CE$28, $CE$29:$CE$31), $BQ1019, , $BR1019), "-"))</f>
        <v>-</v>
      </c>
      <c r="AW1019" s="242" t="str">
        <f t="shared" si="371"/>
        <v>-</v>
      </c>
      <c r="AX1019" s="242" t="str">
        <f t="shared" si="371"/>
        <v>-</v>
      </c>
      <c r="AY1019" s="242" t="str">
        <f t="shared" si="371"/>
        <v>-</v>
      </c>
      <c r="AZ1019" s="242" t="str">
        <f t="shared" si="371"/>
        <v>-</v>
      </c>
      <c r="BA1019" s="242" t="str">
        <f t="shared" si="372"/>
        <v>-</v>
      </c>
      <c r="BB1019" s="242" t="str">
        <f t="shared" si="372"/>
        <v>-</v>
      </c>
      <c r="BC1019" s="242" t="str">
        <f t="shared" si="372"/>
        <v>-</v>
      </c>
      <c r="BD1019" s="242" t="str">
        <f t="shared" si="372"/>
        <v>-</v>
      </c>
      <c r="BE1019" s="242" t="str">
        <f t="shared" si="373"/>
        <v>-</v>
      </c>
      <c r="BF1019" s="242" t="str">
        <f t="shared" si="373"/>
        <v>-</v>
      </c>
      <c r="BG1019" s="242" t="str">
        <f t="shared" si="373"/>
        <v>-</v>
      </c>
      <c r="BH1019" s="242" t="str">
        <f t="shared" si="373"/>
        <v>-</v>
      </c>
      <c r="BI1019" s="242" t="str">
        <f t="shared" si="374"/>
        <v>-</v>
      </c>
      <c r="BJ1019" s="242" t="str">
        <f t="shared" si="374"/>
        <v>-</v>
      </c>
      <c r="BK1019" s="242" t="str">
        <f t="shared" si="374"/>
        <v>-</v>
      </c>
      <c r="BL1019" s="242" t="str">
        <f t="shared" si="374"/>
        <v>-</v>
      </c>
      <c r="BM1019" s="245" t="str" cm="1">
        <f t="array" ref="BM1019">IFERROR(INDEX($CD$38:$CD$41, $BT1019), "-")</f>
        <v>-</v>
      </c>
      <c r="BN1019" s="242" t="str" cm="1">
        <f t="array" ref="BN1019">IFERROR(INDEX($CD$38:$CD$41, $BS1019), "-")</f>
        <v>-</v>
      </c>
      <c r="BO1019" s="242">
        <f t="shared" si="375"/>
        <v>0</v>
      </c>
      <c r="BP1019" s="242">
        <f t="shared" si="376"/>
        <v>0</v>
      </c>
      <c r="BQ1019" s="247" t="str">
        <f t="shared" si="359"/>
        <v>-</v>
      </c>
      <c r="BR1019" s="247" t="str">
        <f t="shared" si="360"/>
        <v>-</v>
      </c>
      <c r="BS1019" s="247" t="str">
        <f t="shared" si="361"/>
        <v>-</v>
      </c>
      <c r="BT1019" s="247" t="str">
        <f t="shared" si="362"/>
        <v>-</v>
      </c>
      <c r="BU1019" s="247">
        <f t="shared" si="377"/>
        <v>0</v>
      </c>
      <c r="BV1019" s="247" t="str">
        <f t="shared" si="378"/>
        <v>-</v>
      </c>
      <c r="BW1019" s="232"/>
      <c r="CF1019" s="232"/>
    </row>
    <row r="1020" spans="1:84" ht="12.75" customHeight="1" x14ac:dyDescent="0.2">
      <c r="A1020" s="240"/>
      <c r="B1020" s="228">
        <v>997</v>
      </c>
      <c r="C1020" s="137"/>
      <c r="D1020" s="65"/>
      <c r="E1020" s="241" t="str">
        <f>IF(ISBLANK(D1020), "", VLOOKUP(D1020, Z!$A$2:$C$4127, 3, FALSE))</f>
        <v/>
      </c>
      <c r="F1020" s="138"/>
      <c r="G1020" s="120"/>
      <c r="H1020" s="120"/>
      <c r="I1020" s="120"/>
      <c r="J1020" s="120"/>
      <c r="K1020" s="139"/>
      <c r="L1020" s="168"/>
      <c r="M1020" s="139"/>
      <c r="N1020" s="139"/>
      <c r="O1020" s="242">
        <f t="shared" si="358"/>
        <v>0</v>
      </c>
      <c r="P1020" s="139"/>
      <c r="Q1020" s="242">
        <f t="shared" si="363"/>
        <v>0</v>
      </c>
      <c r="R1020" s="242" t="str">
        <f t="shared" si="364"/>
        <v>-</v>
      </c>
      <c r="S1020" s="140"/>
      <c r="T1020" s="141"/>
      <c r="U1020" s="120"/>
      <c r="V1020" s="139"/>
      <c r="W1020" s="166"/>
      <c r="X1020" s="243">
        <f t="shared" si="365"/>
        <v>0</v>
      </c>
      <c r="Y1020" s="140"/>
      <c r="Z1020" s="141"/>
      <c r="AA1020" s="139"/>
      <c r="AB1020" s="120"/>
      <c r="AC1020" s="139"/>
      <c r="AD1020" s="166"/>
      <c r="AE1020" s="243">
        <f t="shared" si="366"/>
        <v>0</v>
      </c>
      <c r="AF1020" s="142"/>
      <c r="AG1020" s="137"/>
      <c r="AH1020" s="65"/>
      <c r="AI1020" s="241" t="str">
        <f>IF(ISBLANK(AH1020), "", VLOOKUP(AH1020, Z!$A$2:$C$4127, 3, FALSE))</f>
        <v/>
      </c>
      <c r="AJ1020" s="143"/>
      <c r="AK1020" s="244">
        <f t="shared" si="367"/>
        <v>0</v>
      </c>
      <c r="AL1020" s="232"/>
      <c r="AM1020" s="242">
        <f t="shared" si="368"/>
        <v>0</v>
      </c>
      <c r="AN1020" s="228">
        <f>15</f>
        <v>15</v>
      </c>
      <c r="AO1020" s="228">
        <v>0.75</v>
      </c>
      <c r="AP1020" s="242" t="str">
        <f t="shared" si="369"/>
        <v>-</v>
      </c>
      <c r="AQ1020" s="242" t="str">
        <f t="shared" si="370"/>
        <v>-</v>
      </c>
      <c r="AR1020" s="245" t="str" cm="1">
        <f t="array" ref="AR1020">IF($AM$20="A",
IFERROR(INDEX($BZ$33:$CC$35, $BQ1020,), "-"),
IFERROR(INDEX(($BZ$26:$CC$28,$BZ$29:$CC$31), $BQ1020, , $BR1020), "-"))</f>
        <v>-</v>
      </c>
      <c r="AS1020" s="245"/>
      <c r="AT1020" s="245"/>
      <c r="AU1020" s="245"/>
      <c r="AV1020" s="246" t="str" cm="1">
        <f t="array" ref="AV1020">IF($AM$20="A",
IFERROR(INDEX($CE$33:$CE$35, $BQ1020), "-"),
IFERROR(INDEX(($CE$26:$CE$28, $CE$29:$CE$31), $BQ1020, , $BR1020), "-"))</f>
        <v>-</v>
      </c>
      <c r="AW1020" s="242" t="str">
        <f t="shared" si="371"/>
        <v>-</v>
      </c>
      <c r="AX1020" s="242" t="str">
        <f t="shared" si="371"/>
        <v>-</v>
      </c>
      <c r="AY1020" s="242" t="str">
        <f t="shared" si="371"/>
        <v>-</v>
      </c>
      <c r="AZ1020" s="242" t="str">
        <f t="shared" si="371"/>
        <v>-</v>
      </c>
      <c r="BA1020" s="242" t="str">
        <f t="shared" si="372"/>
        <v>-</v>
      </c>
      <c r="BB1020" s="242" t="str">
        <f t="shared" si="372"/>
        <v>-</v>
      </c>
      <c r="BC1020" s="242" t="str">
        <f t="shared" si="372"/>
        <v>-</v>
      </c>
      <c r="BD1020" s="242" t="str">
        <f t="shared" si="372"/>
        <v>-</v>
      </c>
      <c r="BE1020" s="242" t="str">
        <f t="shared" si="373"/>
        <v>-</v>
      </c>
      <c r="BF1020" s="242" t="str">
        <f t="shared" si="373"/>
        <v>-</v>
      </c>
      <c r="BG1020" s="242" t="str">
        <f t="shared" si="373"/>
        <v>-</v>
      </c>
      <c r="BH1020" s="242" t="str">
        <f t="shared" si="373"/>
        <v>-</v>
      </c>
      <c r="BI1020" s="242" t="str">
        <f t="shared" si="374"/>
        <v>-</v>
      </c>
      <c r="BJ1020" s="242" t="str">
        <f t="shared" si="374"/>
        <v>-</v>
      </c>
      <c r="BK1020" s="242" t="str">
        <f t="shared" si="374"/>
        <v>-</v>
      </c>
      <c r="BL1020" s="242" t="str">
        <f t="shared" si="374"/>
        <v>-</v>
      </c>
      <c r="BM1020" s="245" t="str" cm="1">
        <f t="array" ref="BM1020">IFERROR(INDEX($CD$38:$CD$41, $BT1020), "-")</f>
        <v>-</v>
      </c>
      <c r="BN1020" s="242" t="str" cm="1">
        <f t="array" ref="BN1020">IFERROR(INDEX($CD$38:$CD$41, $BS1020), "-")</f>
        <v>-</v>
      </c>
      <c r="BO1020" s="242">
        <f t="shared" si="375"/>
        <v>0</v>
      </c>
      <c r="BP1020" s="242">
        <f t="shared" si="376"/>
        <v>0</v>
      </c>
      <c r="BQ1020" s="247" t="str">
        <f t="shared" si="359"/>
        <v>-</v>
      </c>
      <c r="BR1020" s="247" t="str">
        <f t="shared" si="360"/>
        <v>-</v>
      </c>
      <c r="BS1020" s="247" t="str">
        <f t="shared" si="361"/>
        <v>-</v>
      </c>
      <c r="BT1020" s="247" t="str">
        <f t="shared" si="362"/>
        <v>-</v>
      </c>
      <c r="BU1020" s="247">
        <f t="shared" si="377"/>
        <v>0</v>
      </c>
      <c r="BV1020" s="247" t="str">
        <f t="shared" si="378"/>
        <v>-</v>
      </c>
      <c r="BW1020" s="232"/>
      <c r="CF1020" s="232"/>
    </row>
    <row r="1021" spans="1:84" ht="12.75" customHeight="1" x14ac:dyDescent="0.2">
      <c r="A1021" s="240"/>
      <c r="B1021" s="228">
        <v>998</v>
      </c>
      <c r="C1021" s="137"/>
      <c r="D1021" s="65"/>
      <c r="E1021" s="241" t="str">
        <f>IF(ISBLANK(D1021), "", VLOOKUP(D1021, Z!$A$2:$C$4127, 3, FALSE))</f>
        <v/>
      </c>
      <c r="F1021" s="138"/>
      <c r="G1021" s="120"/>
      <c r="H1021" s="120"/>
      <c r="I1021" s="120"/>
      <c r="J1021" s="120"/>
      <c r="K1021" s="139"/>
      <c r="L1021" s="168"/>
      <c r="M1021" s="139"/>
      <c r="N1021" s="139"/>
      <c r="O1021" s="242">
        <f t="shared" si="358"/>
        <v>0</v>
      </c>
      <c r="P1021" s="139"/>
      <c r="Q1021" s="242">
        <f t="shared" si="363"/>
        <v>0</v>
      </c>
      <c r="R1021" s="242" t="str">
        <f t="shared" si="364"/>
        <v>-</v>
      </c>
      <c r="S1021" s="140"/>
      <c r="T1021" s="141"/>
      <c r="U1021" s="120"/>
      <c r="V1021" s="139"/>
      <c r="W1021" s="166"/>
      <c r="X1021" s="243">
        <f t="shared" si="365"/>
        <v>0</v>
      </c>
      <c r="Y1021" s="140"/>
      <c r="Z1021" s="141"/>
      <c r="AA1021" s="139"/>
      <c r="AB1021" s="120"/>
      <c r="AC1021" s="139"/>
      <c r="AD1021" s="166"/>
      <c r="AE1021" s="243">
        <f t="shared" si="366"/>
        <v>0</v>
      </c>
      <c r="AF1021" s="142"/>
      <c r="AG1021" s="137"/>
      <c r="AH1021" s="65"/>
      <c r="AI1021" s="241" t="str">
        <f>IF(ISBLANK(AH1021), "", VLOOKUP(AH1021, Z!$A$2:$C$4127, 3, FALSE))</f>
        <v/>
      </c>
      <c r="AJ1021" s="143"/>
      <c r="AK1021" s="244">
        <f t="shared" si="367"/>
        <v>0</v>
      </c>
      <c r="AL1021" s="232"/>
      <c r="AM1021" s="242">
        <f t="shared" si="368"/>
        <v>0</v>
      </c>
      <c r="AN1021" s="228">
        <f>15</f>
        <v>15</v>
      </c>
      <c r="AO1021" s="228">
        <v>0.75</v>
      </c>
      <c r="AP1021" s="242" t="str">
        <f t="shared" si="369"/>
        <v>-</v>
      </c>
      <c r="AQ1021" s="242" t="str">
        <f t="shared" si="370"/>
        <v>-</v>
      </c>
      <c r="AR1021" s="245" t="str" cm="1">
        <f t="array" ref="AR1021">IF($AM$20="A",
IFERROR(INDEX($BZ$33:$CC$35, $BQ1021,), "-"),
IFERROR(INDEX(($BZ$26:$CC$28,$BZ$29:$CC$31), $BQ1021, , $BR1021), "-"))</f>
        <v>-</v>
      </c>
      <c r="AS1021" s="245"/>
      <c r="AT1021" s="245"/>
      <c r="AU1021" s="245"/>
      <c r="AV1021" s="246" t="str" cm="1">
        <f t="array" ref="AV1021">IF($AM$20="A",
IFERROR(INDEX($CE$33:$CE$35, $BQ1021), "-"),
IFERROR(INDEX(($CE$26:$CE$28, $CE$29:$CE$31), $BQ1021, , $BR1021), "-"))</f>
        <v>-</v>
      </c>
      <c r="AW1021" s="242" t="str">
        <f t="shared" si="371"/>
        <v>-</v>
      </c>
      <c r="AX1021" s="242" t="str">
        <f t="shared" si="371"/>
        <v>-</v>
      </c>
      <c r="AY1021" s="242" t="str">
        <f t="shared" si="371"/>
        <v>-</v>
      </c>
      <c r="AZ1021" s="242" t="str">
        <f t="shared" si="371"/>
        <v>-</v>
      </c>
      <c r="BA1021" s="242" t="str">
        <f t="shared" si="372"/>
        <v>-</v>
      </c>
      <c r="BB1021" s="242" t="str">
        <f t="shared" si="372"/>
        <v>-</v>
      </c>
      <c r="BC1021" s="242" t="str">
        <f t="shared" si="372"/>
        <v>-</v>
      </c>
      <c r="BD1021" s="242" t="str">
        <f t="shared" si="372"/>
        <v>-</v>
      </c>
      <c r="BE1021" s="242" t="str">
        <f t="shared" si="373"/>
        <v>-</v>
      </c>
      <c r="BF1021" s="242" t="str">
        <f t="shared" si="373"/>
        <v>-</v>
      </c>
      <c r="BG1021" s="242" t="str">
        <f t="shared" si="373"/>
        <v>-</v>
      </c>
      <c r="BH1021" s="242" t="str">
        <f t="shared" si="373"/>
        <v>-</v>
      </c>
      <c r="BI1021" s="242" t="str">
        <f t="shared" si="374"/>
        <v>-</v>
      </c>
      <c r="BJ1021" s="242" t="str">
        <f t="shared" si="374"/>
        <v>-</v>
      </c>
      <c r="BK1021" s="242" t="str">
        <f t="shared" si="374"/>
        <v>-</v>
      </c>
      <c r="BL1021" s="242" t="str">
        <f t="shared" si="374"/>
        <v>-</v>
      </c>
      <c r="BM1021" s="245" t="str" cm="1">
        <f t="array" ref="BM1021">IFERROR(INDEX($CD$38:$CD$41, $BT1021), "-")</f>
        <v>-</v>
      </c>
      <c r="BN1021" s="242" t="str" cm="1">
        <f t="array" ref="BN1021">IFERROR(INDEX($CD$38:$CD$41, $BS1021), "-")</f>
        <v>-</v>
      </c>
      <c r="BO1021" s="242">
        <f t="shared" si="375"/>
        <v>0</v>
      </c>
      <c r="BP1021" s="242">
        <f t="shared" si="376"/>
        <v>0</v>
      </c>
      <c r="BQ1021" s="247" t="str">
        <f t="shared" si="359"/>
        <v>-</v>
      </c>
      <c r="BR1021" s="247" t="str">
        <f t="shared" si="360"/>
        <v>-</v>
      </c>
      <c r="BS1021" s="247" t="str">
        <f t="shared" si="361"/>
        <v>-</v>
      </c>
      <c r="BT1021" s="247" t="str">
        <f t="shared" si="362"/>
        <v>-</v>
      </c>
      <c r="BU1021" s="247">
        <f t="shared" si="377"/>
        <v>0</v>
      </c>
      <c r="BV1021" s="247" t="str">
        <f t="shared" si="378"/>
        <v>-</v>
      </c>
      <c r="BW1021" s="232"/>
      <c r="CF1021" s="232"/>
    </row>
    <row r="1022" spans="1:84" ht="12.75" customHeight="1" x14ac:dyDescent="0.2">
      <c r="A1022" s="240"/>
      <c r="B1022" s="228">
        <v>999</v>
      </c>
      <c r="C1022" s="137"/>
      <c r="D1022" s="65"/>
      <c r="E1022" s="241" t="str">
        <f>IF(ISBLANK(D1022), "", VLOOKUP(D1022, Z!$A$2:$C$4127, 3, FALSE))</f>
        <v/>
      </c>
      <c r="F1022" s="138"/>
      <c r="G1022" s="120"/>
      <c r="H1022" s="120"/>
      <c r="I1022" s="120"/>
      <c r="J1022" s="120"/>
      <c r="K1022" s="139"/>
      <c r="L1022" s="168"/>
      <c r="M1022" s="139"/>
      <c r="N1022" s="139"/>
      <c r="O1022" s="242">
        <f t="shared" si="358"/>
        <v>0</v>
      </c>
      <c r="P1022" s="139"/>
      <c r="Q1022" s="242">
        <f t="shared" si="363"/>
        <v>0</v>
      </c>
      <c r="R1022" s="242" t="str">
        <f t="shared" si="364"/>
        <v>-</v>
      </c>
      <c r="S1022" s="140"/>
      <c r="T1022" s="141"/>
      <c r="U1022" s="120"/>
      <c r="V1022" s="139"/>
      <c r="W1022" s="166"/>
      <c r="X1022" s="243">
        <f t="shared" si="365"/>
        <v>0</v>
      </c>
      <c r="Y1022" s="140"/>
      <c r="Z1022" s="141"/>
      <c r="AA1022" s="139"/>
      <c r="AB1022" s="120"/>
      <c r="AC1022" s="139"/>
      <c r="AD1022" s="166"/>
      <c r="AE1022" s="243">
        <f t="shared" si="366"/>
        <v>0</v>
      </c>
      <c r="AF1022" s="142"/>
      <c r="AG1022" s="137"/>
      <c r="AH1022" s="65"/>
      <c r="AI1022" s="241" t="str">
        <f>IF(ISBLANK(AH1022), "", VLOOKUP(AH1022, Z!$A$2:$C$4127, 3, FALSE))</f>
        <v/>
      </c>
      <c r="AJ1022" s="143"/>
      <c r="AK1022" s="244">
        <f t="shared" si="367"/>
        <v>0</v>
      </c>
      <c r="AL1022" s="232"/>
      <c r="AM1022" s="242">
        <f t="shared" si="368"/>
        <v>0</v>
      </c>
      <c r="AN1022" s="228">
        <f>15</f>
        <v>15</v>
      </c>
      <c r="AO1022" s="228">
        <v>0.75</v>
      </c>
      <c r="AP1022" s="242" t="str">
        <f t="shared" si="369"/>
        <v>-</v>
      </c>
      <c r="AQ1022" s="242" t="str">
        <f t="shared" si="370"/>
        <v>-</v>
      </c>
      <c r="AR1022" s="245" t="str" cm="1">
        <f t="array" ref="AR1022">IF($AM$20="A",
IFERROR(INDEX($BZ$33:$CC$35, $BQ1022,), "-"),
IFERROR(INDEX(($BZ$26:$CC$28,$BZ$29:$CC$31), $BQ1022, , $BR1022), "-"))</f>
        <v>-</v>
      </c>
      <c r="AS1022" s="245"/>
      <c r="AT1022" s="245"/>
      <c r="AU1022" s="245"/>
      <c r="AV1022" s="246" t="str" cm="1">
        <f t="array" ref="AV1022">IF($AM$20="A",
IFERROR(INDEX($CE$33:$CE$35, $BQ1022), "-"),
IFERROR(INDEX(($CE$26:$CE$28, $CE$29:$CE$31), $BQ1022, , $BR1022), "-"))</f>
        <v>-</v>
      </c>
      <c r="AW1022" s="242" t="str">
        <f t="shared" si="371"/>
        <v>-</v>
      </c>
      <c r="AX1022" s="242" t="str">
        <f t="shared" si="371"/>
        <v>-</v>
      </c>
      <c r="AY1022" s="242" t="str">
        <f t="shared" si="371"/>
        <v>-</v>
      </c>
      <c r="AZ1022" s="242" t="str">
        <f t="shared" si="371"/>
        <v>-</v>
      </c>
      <c r="BA1022" s="242" t="str">
        <f t="shared" si="372"/>
        <v>-</v>
      </c>
      <c r="BB1022" s="242" t="str">
        <f t="shared" si="372"/>
        <v>-</v>
      </c>
      <c r="BC1022" s="242" t="str">
        <f t="shared" si="372"/>
        <v>-</v>
      </c>
      <c r="BD1022" s="242" t="str">
        <f t="shared" si="372"/>
        <v>-</v>
      </c>
      <c r="BE1022" s="242" t="str">
        <f t="shared" si="373"/>
        <v>-</v>
      </c>
      <c r="BF1022" s="242" t="str">
        <f t="shared" si="373"/>
        <v>-</v>
      </c>
      <c r="BG1022" s="242" t="str">
        <f t="shared" si="373"/>
        <v>-</v>
      </c>
      <c r="BH1022" s="242" t="str">
        <f t="shared" si="373"/>
        <v>-</v>
      </c>
      <c r="BI1022" s="242" t="str">
        <f t="shared" si="374"/>
        <v>-</v>
      </c>
      <c r="BJ1022" s="242" t="str">
        <f t="shared" si="374"/>
        <v>-</v>
      </c>
      <c r="BK1022" s="242" t="str">
        <f t="shared" si="374"/>
        <v>-</v>
      </c>
      <c r="BL1022" s="242" t="str">
        <f t="shared" si="374"/>
        <v>-</v>
      </c>
      <c r="BM1022" s="245" t="str" cm="1">
        <f t="array" ref="BM1022">IFERROR(INDEX($CD$38:$CD$41, $BT1022), "-")</f>
        <v>-</v>
      </c>
      <c r="BN1022" s="242" t="str" cm="1">
        <f t="array" ref="BN1022">IFERROR(INDEX($CD$38:$CD$41, $BS1022), "-")</f>
        <v>-</v>
      </c>
      <c r="BO1022" s="242">
        <f t="shared" si="375"/>
        <v>0</v>
      </c>
      <c r="BP1022" s="242">
        <f t="shared" si="376"/>
        <v>0</v>
      </c>
      <c r="BQ1022" s="247" t="str">
        <f t="shared" si="359"/>
        <v>-</v>
      </c>
      <c r="BR1022" s="247" t="str">
        <f t="shared" si="360"/>
        <v>-</v>
      </c>
      <c r="BS1022" s="247" t="str">
        <f t="shared" si="361"/>
        <v>-</v>
      </c>
      <c r="BT1022" s="247" t="str">
        <f t="shared" si="362"/>
        <v>-</v>
      </c>
      <c r="BU1022" s="247">
        <f t="shared" si="377"/>
        <v>0</v>
      </c>
      <c r="BV1022" s="247" t="str">
        <f t="shared" si="378"/>
        <v>-</v>
      </c>
      <c r="BW1022" s="232"/>
      <c r="CF1022" s="232"/>
    </row>
    <row r="1023" spans="1:84" ht="12.75" customHeight="1" x14ac:dyDescent="0.2">
      <c r="A1023" s="240"/>
      <c r="B1023" s="228">
        <v>1000</v>
      </c>
      <c r="C1023" s="137"/>
      <c r="D1023" s="65"/>
      <c r="E1023" s="241" t="str">
        <f>IF(ISBLANK(D1023), "", VLOOKUP(D1023, Z!$A$2:$C$4127, 3, FALSE))</f>
        <v/>
      </c>
      <c r="F1023" s="138"/>
      <c r="G1023" s="120"/>
      <c r="H1023" s="120"/>
      <c r="I1023" s="120"/>
      <c r="J1023" s="120"/>
      <c r="K1023" s="139"/>
      <c r="L1023" s="168"/>
      <c r="M1023" s="139"/>
      <c r="N1023" s="139"/>
      <c r="O1023" s="242">
        <f t="shared" si="358"/>
        <v>0</v>
      </c>
      <c r="P1023" s="139"/>
      <c r="Q1023" s="242">
        <f t="shared" si="363"/>
        <v>0</v>
      </c>
      <c r="R1023" s="242" t="str">
        <f t="shared" si="364"/>
        <v>-</v>
      </c>
      <c r="S1023" s="140"/>
      <c r="T1023" s="141"/>
      <c r="U1023" s="120"/>
      <c r="V1023" s="139"/>
      <c r="W1023" s="166"/>
      <c r="X1023" s="243">
        <f t="shared" si="365"/>
        <v>0</v>
      </c>
      <c r="Y1023" s="140"/>
      <c r="Z1023" s="141"/>
      <c r="AA1023" s="139"/>
      <c r="AB1023" s="120"/>
      <c r="AC1023" s="139"/>
      <c r="AD1023" s="166"/>
      <c r="AE1023" s="243">
        <f t="shared" si="366"/>
        <v>0</v>
      </c>
      <c r="AF1023" s="142"/>
      <c r="AG1023" s="137"/>
      <c r="AH1023" s="65"/>
      <c r="AI1023" s="241" t="str">
        <f>IF(ISBLANK(AH1023), "", VLOOKUP(AH1023, Z!$A$2:$C$4127, 3, FALSE))</f>
        <v/>
      </c>
      <c r="AJ1023" s="143"/>
      <c r="AK1023" s="244">
        <f t="shared" si="367"/>
        <v>0</v>
      </c>
      <c r="AL1023" s="232"/>
      <c r="AM1023" s="242">
        <f t="shared" si="368"/>
        <v>0</v>
      </c>
      <c r="AN1023" s="228">
        <f>15</f>
        <v>15</v>
      </c>
      <c r="AO1023" s="228">
        <v>0.75</v>
      </c>
      <c r="AP1023" s="242" t="str">
        <f t="shared" si="369"/>
        <v>-</v>
      </c>
      <c r="AQ1023" s="242" t="str">
        <f t="shared" si="370"/>
        <v>-</v>
      </c>
      <c r="AR1023" s="245" t="str" cm="1">
        <f t="array" ref="AR1023">IF($AM$20="A",
IFERROR(INDEX($BZ$33:$CC$35, $BQ1023,), "-"),
IFERROR(INDEX(($BZ$26:$CC$28,$BZ$29:$CC$31), $BQ1023, , $BR1023), "-"))</f>
        <v>-</v>
      </c>
      <c r="AS1023" s="245"/>
      <c r="AT1023" s="245"/>
      <c r="AU1023" s="245"/>
      <c r="AV1023" s="246" t="str" cm="1">
        <f t="array" ref="AV1023">IF($AM$20="A",
IFERROR(INDEX($CE$33:$CE$35, $BQ1023), "-"),
IFERROR(INDEX(($CE$26:$CE$28, $CE$29:$CE$31), $BQ1023, , $BR1023), "-"))</f>
        <v>-</v>
      </c>
      <c r="AW1023" s="242" t="str">
        <f t="shared" si="371"/>
        <v>-</v>
      </c>
      <c r="AX1023" s="242" t="str">
        <f t="shared" si="371"/>
        <v>-</v>
      </c>
      <c r="AY1023" s="242" t="str">
        <f t="shared" si="371"/>
        <v>-</v>
      </c>
      <c r="AZ1023" s="242" t="str">
        <f t="shared" si="371"/>
        <v>-</v>
      </c>
      <c r="BA1023" s="242" t="str">
        <f t="shared" si="372"/>
        <v>-</v>
      </c>
      <c r="BB1023" s="242" t="str">
        <f t="shared" si="372"/>
        <v>-</v>
      </c>
      <c r="BC1023" s="242" t="str">
        <f t="shared" si="372"/>
        <v>-</v>
      </c>
      <c r="BD1023" s="242" t="str">
        <f t="shared" si="372"/>
        <v>-</v>
      </c>
      <c r="BE1023" s="242" t="str">
        <f t="shared" si="373"/>
        <v>-</v>
      </c>
      <c r="BF1023" s="242" t="str">
        <f t="shared" si="373"/>
        <v>-</v>
      </c>
      <c r="BG1023" s="242" t="str">
        <f t="shared" si="373"/>
        <v>-</v>
      </c>
      <c r="BH1023" s="242" t="str">
        <f t="shared" si="373"/>
        <v>-</v>
      </c>
      <c r="BI1023" s="242" t="str">
        <f t="shared" si="374"/>
        <v>-</v>
      </c>
      <c r="BJ1023" s="242" t="str">
        <f t="shared" si="374"/>
        <v>-</v>
      </c>
      <c r="BK1023" s="242" t="str">
        <f t="shared" si="374"/>
        <v>-</v>
      </c>
      <c r="BL1023" s="242" t="str">
        <f t="shared" si="374"/>
        <v>-</v>
      </c>
      <c r="BM1023" s="245" t="str" cm="1">
        <f t="array" ref="BM1023">IFERROR(INDEX($CD$38:$CD$41, $BT1023), "-")</f>
        <v>-</v>
      </c>
      <c r="BN1023" s="242" t="str" cm="1">
        <f t="array" ref="BN1023">IFERROR(INDEX($CD$38:$CD$41, $BS1023), "-")</f>
        <v>-</v>
      </c>
      <c r="BO1023" s="242">
        <f t="shared" si="375"/>
        <v>0</v>
      </c>
      <c r="BP1023" s="242">
        <f t="shared" si="376"/>
        <v>0</v>
      </c>
      <c r="BQ1023" s="247" t="str">
        <f t="shared" si="359"/>
        <v>-</v>
      </c>
      <c r="BR1023" s="247" t="str">
        <f t="shared" si="360"/>
        <v>-</v>
      </c>
      <c r="BS1023" s="247" t="str">
        <f t="shared" si="361"/>
        <v>-</v>
      </c>
      <c r="BT1023" s="247" t="str">
        <f t="shared" si="362"/>
        <v>-</v>
      </c>
      <c r="BU1023" s="247">
        <f t="shared" si="377"/>
        <v>0</v>
      </c>
      <c r="BV1023" s="247" t="str">
        <f t="shared" si="378"/>
        <v>-</v>
      </c>
      <c r="BW1023" s="232"/>
      <c r="CF1023" s="232"/>
    </row>
    <row r="1024" spans="1:84" x14ac:dyDescent="0.2">
      <c r="Y1024" s="175"/>
      <c r="AF1024" s="175"/>
      <c r="AG1024" s="175"/>
    </row>
    <row r="1025" spans="25:33" x14ac:dyDescent="0.2">
      <c r="Y1025" s="175"/>
      <c r="AF1025" s="175"/>
      <c r="AG1025" s="175"/>
    </row>
    <row r="1026" spans="25:33" x14ac:dyDescent="0.2">
      <c r="Y1026" s="175"/>
      <c r="AF1026" s="175"/>
      <c r="AG1026" s="175"/>
    </row>
    <row r="1027" spans="25:33" x14ac:dyDescent="0.2">
      <c r="Y1027" s="175"/>
      <c r="AF1027" s="175"/>
      <c r="AG1027" s="175"/>
    </row>
    <row r="1028" spans="25:33" x14ac:dyDescent="0.2">
      <c r="Y1028" s="175"/>
      <c r="AF1028" s="175"/>
      <c r="AG1028" s="175"/>
    </row>
    <row r="1029" spans="25:33" x14ac:dyDescent="0.2">
      <c r="Y1029" s="175"/>
      <c r="AF1029" s="175"/>
      <c r="AG1029" s="175"/>
    </row>
    <row r="1030" spans="25:33" x14ac:dyDescent="0.2">
      <c r="AF1030" s="175"/>
      <c r="AG1030" s="175"/>
    </row>
  </sheetData>
  <sheetProtection algorithmName="SHA-512" hashValue="EHWx4WINgZlMXG/2CgbfaLorzGN0ch3ushQ6tBN7s7Xmzn/htBOBKfZtmTr6VOLvMM6WQVUuKvGlBvwHOqEzjw==" saltValue="v4tUuv+DQTrg+9eD4vkxtw==" spinCount="100000" sheet="1" objects="1" scenarios="1" formatRows="0"/>
  <mergeCells count="42">
    <mergeCell ref="G21:G22"/>
    <mergeCell ref="AK21:AK22"/>
    <mergeCell ref="AH21:AH22"/>
    <mergeCell ref="AI21:AI22"/>
    <mergeCell ref="AJ21:AJ22"/>
    <mergeCell ref="AF21:AF22"/>
    <mergeCell ref="AG21:AG22"/>
    <mergeCell ref="V21:V22"/>
    <mergeCell ref="X21:X22"/>
    <mergeCell ref="R21:R22"/>
    <mergeCell ref="AE21:AE22"/>
    <mergeCell ref="Y21:Y22"/>
    <mergeCell ref="Z21:Z22"/>
    <mergeCell ref="AC21:AC22"/>
    <mergeCell ref="AD21:AD22"/>
    <mergeCell ref="K20:L20"/>
    <mergeCell ref="H21:H22"/>
    <mergeCell ref="AB21:AB22"/>
    <mergeCell ref="AA21:AA22"/>
    <mergeCell ref="U21:U22"/>
    <mergeCell ref="M21:Q21"/>
    <mergeCell ref="K21:K22"/>
    <mergeCell ref="I21:I22"/>
    <mergeCell ref="J21:J22"/>
    <mergeCell ref="W21:W22"/>
    <mergeCell ref="L21:L22"/>
    <mergeCell ref="S21:S22"/>
    <mergeCell ref="T21:T22"/>
    <mergeCell ref="B2:C2"/>
    <mergeCell ref="C21:C22"/>
    <mergeCell ref="D21:D22"/>
    <mergeCell ref="E21:E22"/>
    <mergeCell ref="F21:F22"/>
    <mergeCell ref="D15:E15"/>
    <mergeCell ref="D17:E17"/>
    <mergeCell ref="D16:E16"/>
    <mergeCell ref="BE21:BP21"/>
    <mergeCell ref="AW21:BD21"/>
    <mergeCell ref="AP21:AV21"/>
    <mergeCell ref="BQ21:BV21"/>
    <mergeCell ref="AN20:BV20"/>
    <mergeCell ref="AM21:AO21"/>
  </mergeCells>
  <phoneticPr fontId="23" type="noConversion"/>
  <conditionalFormatting sqref="K24:K1023">
    <cfRule type="expression" dxfId="10" priority="1">
      <formula>AND($K24&gt;0, NOT(ISBLANK($L24)))</formula>
    </cfRule>
    <cfRule type="expression" dxfId="9" priority="2">
      <formula>$L24&gt;0</formula>
    </cfRule>
  </conditionalFormatting>
  <conditionalFormatting sqref="L24:L1023">
    <cfRule type="expression" dxfId="8" priority="3">
      <formula>AND($L24&gt;1, NOT(ISBLANK($K24)))</formula>
    </cfRule>
    <cfRule type="expression" dxfId="7" priority="56">
      <formula>$K24&gt;0</formula>
    </cfRule>
  </conditionalFormatting>
  <conditionalFormatting sqref="M24:N1023 P24:P1023">
    <cfRule type="expression" dxfId="6" priority="72">
      <formula>AND($AM$20="B", $BR24=1, NOT(ISBLANK(M24)))</formula>
    </cfRule>
  </conditionalFormatting>
  <conditionalFormatting sqref="M24:Q1023">
    <cfRule type="expression" dxfId="5" priority="57">
      <formula>AND(M24 &gt; 0, $AM$20="B", $BR24=1)</formula>
    </cfRule>
    <cfRule type="expression" dxfId="4" priority="73">
      <formula>AND($AM$20="B", $BR24=1)</formula>
    </cfRule>
  </conditionalFormatting>
  <conditionalFormatting sqref="W24:W1023">
    <cfRule type="expression" dxfId="3" priority="74">
      <formula>AND($AM$20="A", $BS24&lt;&gt;1, $W24&gt;0)</formula>
    </cfRule>
    <cfRule type="expression" dxfId="2" priority="75">
      <formula>AND($AM$20="A", $BS24&lt;&gt;1)</formula>
    </cfRule>
  </conditionalFormatting>
  <conditionalFormatting sqref="AD24:AD1023">
    <cfRule type="expression" dxfId="1" priority="76">
      <formula>AND($AM$20="A", $BT24&lt;&gt;1, $AD24&gt;0)</formula>
    </cfRule>
    <cfRule type="expression" dxfId="0" priority="77">
      <formula>AND($AM$20="A", $BT24&lt;&gt;1)</formula>
    </cfRule>
  </conditionalFormatting>
  <dataValidations count="12">
    <dataValidation type="list" allowBlank="1" showInputMessage="1" showErrorMessage="1" sqref="B8:B9" xr:uid="{AFD83454-3471-496D-843F-5BE398528784}">
      <formula1>"D,F,I"</formula1>
    </dataValidation>
    <dataValidation type="decimal" allowBlank="1" showInputMessage="1" showErrorMessage="1" sqref="AC24:AC1023 O24:O1023 AE24:AE1023 V24:V1023 Q24:Q1023" xr:uid="{E4B45A4D-A1F0-4E32-B1B3-4AF05D54E6D5}">
      <formula1>0</formula1>
      <formula2>999</formula2>
    </dataValidation>
    <dataValidation type="decimal" operator="greaterThanOrEqual" allowBlank="1" showInputMessage="1" showErrorMessage="1" sqref="AC24:AC1023 V24:V1023 X24:X1023 AE24:AE1023 K24:Q1023" xr:uid="{3CD79570-ACB8-4BC2-B24C-5409A5A43CF3}">
      <formula1>0</formula1>
    </dataValidation>
    <dataValidation type="list" allowBlank="1" showInputMessage="1" showErrorMessage="1" sqref="G24:G1023" xr:uid="{053D2EF4-CA9F-4455-8642-CD4010974FC6}">
      <formula1>INDEX(Kat_B,,$B$1)</formula1>
    </dataValidation>
    <dataValidation type="decimal" operator="greaterThan" allowBlank="1" showInputMessage="1" showErrorMessage="1" sqref="P24:P1023 AA24:AA1023 K24:N1023" xr:uid="{8FAB1919-11EA-4E64-8318-A7980902C67B}">
      <formula1>0</formula1>
    </dataValidation>
    <dataValidation type="decimal" operator="lessThanOrEqual" allowBlank="1" showInputMessage="1" showErrorMessage="1" sqref="W24:W1023 AD24:AD1023" xr:uid="{3B5BDB97-5531-4680-8729-C116995C92FA}">
      <formula1>V24</formula1>
    </dataValidation>
    <dataValidation type="decimal" operator="lessThanOrEqual" allowBlank="1" showInputMessage="1" showErrorMessage="1" sqref="W24:W1023 AD24:AD1023" xr:uid="{BA66E650-54FD-40E2-9362-E47F163C22FC}">
      <formula1>$V24</formula1>
    </dataValidation>
    <dataValidation type="list" allowBlank="1" showInputMessage="1" showErrorMessage="1" sqref="I24:I1023" xr:uid="{BEBB4FC6-CA90-4707-A07E-48F76D7F718B}">
      <formula1>INDEX(Kat_A,,$B$1)</formula1>
    </dataValidation>
    <dataValidation type="list" allowBlank="1" showInputMessage="1" showErrorMessage="1" sqref="U24:U1023 AB24:AB1023" xr:uid="{1B273E0B-6A1E-45A1-B0CE-838E4963C8E2}">
      <formula1>INDEX(Reg,,$B$1)</formula1>
    </dataValidation>
    <dataValidation type="list" allowBlank="1" showInputMessage="1" showErrorMessage="1" sqref="J24:J1023" xr:uid="{94C7ED55-B6F8-40DC-998F-F4598E39FE59}">
      <formula1>INDEX(Sys_A,,$B$1)</formula1>
    </dataValidation>
    <dataValidation type="list" allowBlank="1" showInputMessage="1" showErrorMessage="1" sqref="H24:H1023" xr:uid="{208C3374-CA40-4502-8B97-E0277CFC6F8F}">
      <formula1>INDEX(Sys_B,,$B$1)</formula1>
    </dataValidation>
    <dataValidation operator="greaterThanOrEqual" allowBlank="1" showInputMessage="1" showErrorMessage="1" sqref="R24:R1023" xr:uid="{5F778AF9-556A-4C4C-A365-F601D236B970}"/>
  </dataValidations>
  <hyperlinks>
    <hyperlink ref="AF21" r:id="rId1" xr:uid="{49070CAB-5413-4EA8-990F-A0DA09AB0EFC}"/>
    <hyperlink ref="B2" location="Version!A1" display="Version!A1" xr:uid="{9CBF5D81-07DE-4BF0-B4C8-6618BAB14FBE}"/>
  </hyperlinks>
  <pageMargins left="0.7" right="0.7" top="0.75" bottom="0.75" header="0.3" footer="0.3"/>
  <pageSetup paperSize="9" orientation="portrait" r:id="rId2"/>
  <ignoredErrors>
    <ignoredError sqref="I21" formula="1"/>
  </ignoredErrors>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745CE69D-1CCC-4713-A347-20BE7E53FC1A}">
          <x14:formula1>
            <xm:f>Z!$A$2:$A$4111</xm:f>
          </x14:formula1>
          <xm:sqref>AH24:AH1023 D24:D1023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209" activePane="bottomLeft" state="frozen"/>
      <selection pane="bottomLeft" activeCell="C226" sqref="C226"/>
    </sheetView>
  </sheetViews>
  <sheetFormatPr baseColWidth="10" defaultColWidth="9.140625" defaultRowHeight="12.75" outlineLevelRow="1" x14ac:dyDescent="0.2"/>
  <cols>
    <col min="1" max="1" width="16.7109375" style="2" bestFit="1" customWidth="1"/>
    <col min="2" max="2" width="5.7109375" style="81" customWidth="1"/>
    <col min="3" max="8" width="40.7109375" style="21" customWidth="1"/>
    <col min="9" max="16384" width="9.140625" style="2"/>
  </cols>
  <sheetData>
    <row r="1" spans="1:8" x14ac:dyDescent="0.2">
      <c r="A1" s="25" t="s">
        <v>4699</v>
      </c>
      <c r="B1" s="25" t="s">
        <v>4463</v>
      </c>
      <c r="C1" s="25" t="s">
        <v>4465</v>
      </c>
      <c r="D1" s="25" t="s">
        <v>4530</v>
      </c>
      <c r="E1" s="25" t="s">
        <v>4531</v>
      </c>
      <c r="F1" s="25" t="s">
        <v>4465</v>
      </c>
      <c r="G1" s="25" t="s">
        <v>4530</v>
      </c>
      <c r="H1" s="25" t="s">
        <v>4531</v>
      </c>
    </row>
    <row r="2" spans="1:8" x14ac:dyDescent="0.2">
      <c r="A2" s="89" t="s">
        <v>4708</v>
      </c>
      <c r="B2" s="91">
        <v>1</v>
      </c>
      <c r="C2" s="20" t="s">
        <v>4709</v>
      </c>
      <c r="D2" s="20" t="s">
        <v>4711</v>
      </c>
      <c r="E2" s="20" t="s">
        <v>4710</v>
      </c>
      <c r="F2" s="20"/>
      <c r="G2" s="20"/>
      <c r="H2" s="20"/>
    </row>
    <row r="3" spans="1:8" outlineLevel="1" x14ac:dyDescent="0.2">
      <c r="A3" s="90"/>
      <c r="B3" s="91">
        <v>2</v>
      </c>
      <c r="C3" s="20" t="s">
        <v>4466</v>
      </c>
      <c r="D3" s="20" t="s">
        <v>4467</v>
      </c>
      <c r="E3" s="20" t="s">
        <v>4486</v>
      </c>
      <c r="F3" s="20"/>
      <c r="G3" s="20"/>
      <c r="H3" s="20"/>
    </row>
    <row r="4" spans="1:8" outlineLevel="1" x14ac:dyDescent="0.2">
      <c r="A4" s="90"/>
      <c r="B4" s="91">
        <v>3</v>
      </c>
      <c r="C4" s="20" t="s">
        <v>4468</v>
      </c>
      <c r="D4" s="20" t="s">
        <v>4469</v>
      </c>
      <c r="E4" s="20" t="s">
        <v>4495</v>
      </c>
      <c r="F4" s="20"/>
      <c r="G4" s="20"/>
      <c r="H4" s="20"/>
    </row>
    <row r="5" spans="1:8" outlineLevel="1" x14ac:dyDescent="0.2">
      <c r="A5" s="90"/>
      <c r="B5" s="91">
        <v>4</v>
      </c>
      <c r="C5" s="20" t="s">
        <v>4494</v>
      </c>
      <c r="D5" s="20" t="s">
        <v>4470</v>
      </c>
      <c r="E5" s="20" t="s">
        <v>4496</v>
      </c>
      <c r="F5" s="20"/>
      <c r="G5" s="20"/>
      <c r="H5" s="20"/>
    </row>
    <row r="6" spans="1:8" outlineLevel="1" x14ac:dyDescent="0.2">
      <c r="A6" s="90"/>
      <c r="B6" s="91">
        <v>5</v>
      </c>
      <c r="C6" s="20" t="s">
        <v>4771</v>
      </c>
      <c r="D6" s="20" t="s">
        <v>4774</v>
      </c>
      <c r="E6" s="20" t="s">
        <v>4775</v>
      </c>
      <c r="F6" s="20"/>
      <c r="G6" s="20"/>
      <c r="H6" s="20"/>
    </row>
    <row r="7" spans="1:8" outlineLevel="1" x14ac:dyDescent="0.2">
      <c r="A7" s="90"/>
      <c r="B7" s="91">
        <v>6</v>
      </c>
      <c r="C7" s="20" t="s">
        <v>4482</v>
      </c>
      <c r="D7" s="20" t="s">
        <v>4483</v>
      </c>
      <c r="E7" s="20" t="s">
        <v>4497</v>
      </c>
      <c r="F7" s="20"/>
      <c r="G7" s="20"/>
      <c r="H7" s="20"/>
    </row>
    <row r="8" spans="1:8" outlineLevel="1" x14ac:dyDescent="0.2">
      <c r="A8" s="90"/>
      <c r="B8" s="91">
        <v>7</v>
      </c>
      <c r="C8" s="20" t="s">
        <v>4815</v>
      </c>
      <c r="D8" s="20" t="s">
        <v>4813</v>
      </c>
      <c r="E8" s="20" t="s">
        <v>4814</v>
      </c>
      <c r="F8" s="20"/>
      <c r="G8" s="20"/>
      <c r="H8" s="20"/>
    </row>
    <row r="9" spans="1:8" outlineLevel="1" x14ac:dyDescent="0.2">
      <c r="A9" s="90"/>
      <c r="B9" s="91">
        <v>8</v>
      </c>
      <c r="C9" s="20" t="s">
        <v>4485</v>
      </c>
      <c r="D9" s="20" t="s">
        <v>4484</v>
      </c>
      <c r="E9" s="20" t="s">
        <v>4498</v>
      </c>
      <c r="F9" s="20"/>
      <c r="G9" s="20"/>
      <c r="H9" s="20"/>
    </row>
    <row r="10" spans="1:8" outlineLevel="1" x14ac:dyDescent="0.2">
      <c r="A10" s="90"/>
      <c r="B10" s="91">
        <v>9</v>
      </c>
      <c r="C10" s="20" t="s">
        <v>5015</v>
      </c>
      <c r="D10" s="20" t="s">
        <v>5043</v>
      </c>
      <c r="E10" s="20" t="s">
        <v>4499</v>
      </c>
      <c r="F10" s="20"/>
      <c r="G10" s="20"/>
      <c r="H10" s="20"/>
    </row>
    <row r="11" spans="1:8" outlineLevel="1" x14ac:dyDescent="0.2">
      <c r="A11" s="90"/>
      <c r="B11" s="91">
        <v>10</v>
      </c>
      <c r="C11" s="20" t="s">
        <v>4471</v>
      </c>
      <c r="D11" s="20" t="s">
        <v>4472</v>
      </c>
      <c r="E11" s="20" t="s">
        <v>4472</v>
      </c>
      <c r="F11" s="20"/>
      <c r="G11" s="20"/>
      <c r="H11" s="20"/>
    </row>
    <row r="12" spans="1:8" outlineLevel="1" x14ac:dyDescent="0.2">
      <c r="A12" s="90"/>
      <c r="B12" s="91">
        <v>11</v>
      </c>
      <c r="C12" s="20" t="s">
        <v>4473</v>
      </c>
      <c r="D12" s="20" t="s">
        <v>4474</v>
      </c>
      <c r="E12" s="20" t="s">
        <v>4487</v>
      </c>
      <c r="F12" s="20"/>
      <c r="G12" s="20"/>
      <c r="H12" s="20"/>
    </row>
    <row r="13" spans="1:8" outlineLevel="1" x14ac:dyDescent="0.2">
      <c r="A13" s="90"/>
      <c r="B13" s="91">
        <v>12</v>
      </c>
      <c r="C13" s="20" t="s">
        <v>4475</v>
      </c>
      <c r="D13" s="20" t="s">
        <v>4475</v>
      </c>
      <c r="E13" s="20" t="s">
        <v>4488</v>
      </c>
      <c r="F13" s="20"/>
      <c r="G13" s="20"/>
      <c r="H13" s="20"/>
    </row>
    <row r="14" spans="1:8" outlineLevel="1" x14ac:dyDescent="0.2">
      <c r="A14" s="90"/>
      <c r="B14" s="91">
        <v>13</v>
      </c>
      <c r="C14" s="20" t="s">
        <v>4463</v>
      </c>
      <c r="D14" s="20" t="s">
        <v>4478</v>
      </c>
      <c r="E14" s="20" t="s">
        <v>4489</v>
      </c>
      <c r="F14" s="20"/>
      <c r="G14" s="20"/>
      <c r="H14" s="20"/>
    </row>
    <row r="15" spans="1:8" outlineLevel="1" x14ac:dyDescent="0.2">
      <c r="A15" s="90"/>
      <c r="B15" s="91">
        <v>14</v>
      </c>
      <c r="C15" s="20" t="s">
        <v>4476</v>
      </c>
      <c r="D15" s="20" t="s">
        <v>4477</v>
      </c>
      <c r="E15" s="20" t="s">
        <v>4490</v>
      </c>
      <c r="F15" s="20"/>
      <c r="G15" s="20"/>
      <c r="H15" s="20"/>
    </row>
    <row r="16" spans="1:8" outlineLevel="1" x14ac:dyDescent="0.2">
      <c r="A16" s="90"/>
      <c r="B16" s="91">
        <v>15</v>
      </c>
      <c r="C16" s="20" t="s">
        <v>0</v>
      </c>
      <c r="D16" s="20" t="s">
        <v>4479</v>
      </c>
      <c r="E16" s="20" t="s">
        <v>4491</v>
      </c>
      <c r="F16" s="20"/>
      <c r="G16" s="20"/>
      <c r="H16" s="20"/>
    </row>
    <row r="17" spans="1:8" outlineLevel="1" x14ac:dyDescent="0.2">
      <c r="A17" s="90"/>
      <c r="B17" s="91">
        <v>16</v>
      </c>
      <c r="C17" s="20" t="s">
        <v>4500</v>
      </c>
      <c r="D17" s="20" t="s">
        <v>4501</v>
      </c>
      <c r="E17" s="20" t="s">
        <v>4502</v>
      </c>
      <c r="F17" s="20"/>
      <c r="G17" s="20"/>
      <c r="H17" s="20"/>
    </row>
    <row r="18" spans="1:8" outlineLevel="1" x14ac:dyDescent="0.2">
      <c r="A18" s="90"/>
      <c r="B18" s="91">
        <v>17</v>
      </c>
      <c r="C18" s="20" t="s">
        <v>4819</v>
      </c>
      <c r="D18" s="20" t="s">
        <v>4818</v>
      </c>
      <c r="E18" s="20" t="s">
        <v>4817</v>
      </c>
      <c r="F18" s="20"/>
      <c r="G18" s="20"/>
      <c r="H18" s="20"/>
    </row>
    <row r="19" spans="1:8" outlineLevel="1" x14ac:dyDescent="0.2">
      <c r="A19" s="90"/>
      <c r="B19" s="91">
        <v>18</v>
      </c>
      <c r="C19" s="20" t="s">
        <v>4535</v>
      </c>
      <c r="D19" s="20" t="s">
        <v>4536</v>
      </c>
      <c r="E19" s="20" t="s">
        <v>4537</v>
      </c>
      <c r="F19" s="20"/>
      <c r="G19" s="20"/>
      <c r="H19" s="20"/>
    </row>
    <row r="20" spans="1:8" outlineLevel="1" x14ac:dyDescent="0.2">
      <c r="A20" s="90"/>
      <c r="B20" s="91">
        <v>19</v>
      </c>
      <c r="C20" s="20" t="s">
        <v>4599</v>
      </c>
      <c r="D20" s="20" t="s">
        <v>4600</v>
      </c>
      <c r="E20" s="20" t="s">
        <v>4601</v>
      </c>
      <c r="F20" s="20"/>
      <c r="G20" s="20"/>
      <c r="H20" s="20"/>
    </row>
    <row r="21" spans="1:8" outlineLevel="1" x14ac:dyDescent="0.2">
      <c r="A21" s="90"/>
      <c r="B21" s="91">
        <v>20</v>
      </c>
      <c r="C21" s="20" t="s">
        <v>4712</v>
      </c>
      <c r="D21" s="20" t="s">
        <v>4480</v>
      </c>
      <c r="E21" s="20" t="s">
        <v>4492</v>
      </c>
      <c r="F21" s="20"/>
      <c r="G21" s="20"/>
      <c r="H21" s="20"/>
    </row>
    <row r="22" spans="1:8" outlineLevel="1" x14ac:dyDescent="0.2">
      <c r="A22" s="90"/>
      <c r="B22" s="91">
        <v>21</v>
      </c>
      <c r="C22" s="20" t="s">
        <v>4481</v>
      </c>
      <c r="D22" s="20" t="s">
        <v>4461</v>
      </c>
      <c r="E22" s="20" t="s">
        <v>4493</v>
      </c>
      <c r="F22" s="20"/>
      <c r="G22" s="20"/>
      <c r="H22" s="20"/>
    </row>
    <row r="23" spans="1:8" outlineLevel="1" x14ac:dyDescent="0.2">
      <c r="A23" s="90"/>
      <c r="B23" s="91">
        <v>22</v>
      </c>
      <c r="C23" s="20" t="s">
        <v>4772</v>
      </c>
      <c r="D23" s="20" t="s">
        <v>4773</v>
      </c>
      <c r="E23" s="20" t="s">
        <v>4776</v>
      </c>
      <c r="F23" s="20"/>
      <c r="G23" s="20"/>
      <c r="H23" s="20"/>
    </row>
    <row r="24" spans="1:8" outlineLevel="1" x14ac:dyDescent="0.2">
      <c r="A24" s="90"/>
      <c r="B24" s="91">
        <v>23</v>
      </c>
      <c r="C24" s="20" t="s">
        <v>4779</v>
      </c>
      <c r="D24" s="20" t="s">
        <v>4778</v>
      </c>
      <c r="E24" s="20" t="s">
        <v>4780</v>
      </c>
      <c r="F24" s="20"/>
      <c r="G24" s="20"/>
      <c r="H24" s="20"/>
    </row>
    <row r="25" spans="1:8" outlineLevel="1" x14ac:dyDescent="0.2">
      <c r="A25" s="90"/>
      <c r="B25" s="91">
        <v>24</v>
      </c>
      <c r="C25" s="20" t="s">
        <v>4604</v>
      </c>
      <c r="D25" s="20" t="s">
        <v>4604</v>
      </c>
      <c r="E25" s="20" t="s">
        <v>4649</v>
      </c>
      <c r="F25" s="20"/>
      <c r="G25" s="20"/>
      <c r="H25" s="20"/>
    </row>
    <row r="26" spans="1:8" outlineLevel="1" x14ac:dyDescent="0.2">
      <c r="A26" s="90"/>
      <c r="B26" s="91">
        <v>25</v>
      </c>
      <c r="C26" s="20" t="s">
        <v>4781</v>
      </c>
      <c r="D26" s="20" t="s">
        <v>4782</v>
      </c>
      <c r="E26" s="20" t="s">
        <v>4783</v>
      </c>
      <c r="F26" s="20"/>
      <c r="G26" s="20"/>
      <c r="H26" s="20"/>
    </row>
    <row r="27" spans="1:8" outlineLevel="1" x14ac:dyDescent="0.2">
      <c r="A27" s="90"/>
      <c r="B27" s="91">
        <v>26</v>
      </c>
      <c r="C27" s="20" t="s">
        <v>4788</v>
      </c>
      <c r="D27" s="20" t="s">
        <v>4789</v>
      </c>
      <c r="E27" s="20" t="s">
        <v>4790</v>
      </c>
      <c r="F27" s="20"/>
      <c r="G27" s="20"/>
      <c r="H27" s="20"/>
    </row>
    <row r="28" spans="1:8" outlineLevel="1" x14ac:dyDescent="0.2">
      <c r="A28" s="90"/>
      <c r="B28" s="91">
        <v>27</v>
      </c>
      <c r="C28" s="20" t="s">
        <v>4791</v>
      </c>
      <c r="D28" s="20" t="s">
        <v>4792</v>
      </c>
      <c r="E28" s="20" t="s">
        <v>4793</v>
      </c>
      <c r="F28" s="20"/>
      <c r="G28" s="20"/>
      <c r="H28" s="20"/>
    </row>
    <row r="29" spans="1:8" outlineLevel="1" x14ac:dyDescent="0.2">
      <c r="A29" s="90"/>
      <c r="B29" s="91">
        <v>28</v>
      </c>
      <c r="C29" s="20" t="s">
        <v>4795</v>
      </c>
      <c r="D29" s="20" t="s">
        <v>4796</v>
      </c>
      <c r="E29" s="20" t="s">
        <v>4797</v>
      </c>
      <c r="F29" s="20"/>
      <c r="G29" s="20"/>
      <c r="H29" s="20"/>
    </row>
    <row r="30" spans="1:8" ht="25.5" outlineLevel="1" x14ac:dyDescent="0.2">
      <c r="A30" s="90"/>
      <c r="B30" s="91">
        <v>29</v>
      </c>
      <c r="C30" s="20" t="s">
        <v>5016</v>
      </c>
      <c r="D30" s="20" t="s">
        <v>4805</v>
      </c>
      <c r="E30" s="20" t="s">
        <v>4806</v>
      </c>
      <c r="F30" s="20"/>
      <c r="G30" s="20"/>
      <c r="H30" s="20"/>
    </row>
    <row r="31" spans="1:8" ht="25.5" outlineLevel="1" x14ac:dyDescent="0.2">
      <c r="A31" s="90"/>
      <c r="B31" s="91">
        <v>30</v>
      </c>
      <c r="C31" s="20" t="s">
        <v>4809</v>
      </c>
      <c r="D31" s="20" t="s">
        <v>4808</v>
      </c>
      <c r="E31" s="20" t="s">
        <v>4807</v>
      </c>
      <c r="F31" s="20"/>
      <c r="G31" s="20"/>
      <c r="H31" s="20"/>
    </row>
    <row r="32" spans="1:8" outlineLevel="1" x14ac:dyDescent="0.2">
      <c r="A32" s="90"/>
      <c r="B32" s="91">
        <v>31</v>
      </c>
      <c r="C32" s="20" t="s">
        <v>4504</v>
      </c>
      <c r="D32" s="20" t="s">
        <v>4505</v>
      </c>
      <c r="E32" s="20" t="s">
        <v>4506</v>
      </c>
      <c r="F32" s="20"/>
      <c r="G32" s="20"/>
      <c r="H32" s="20"/>
    </row>
    <row r="33" spans="1:8" outlineLevel="1" x14ac:dyDescent="0.2">
      <c r="A33" s="90"/>
      <c r="B33" s="91">
        <v>32</v>
      </c>
      <c r="C33" s="20" t="s">
        <v>4713</v>
      </c>
      <c r="D33" s="20" t="s">
        <v>4714</v>
      </c>
      <c r="E33" s="20" t="s">
        <v>4715</v>
      </c>
      <c r="F33" s="20"/>
      <c r="G33" s="20"/>
      <c r="H33" s="20"/>
    </row>
    <row r="34" spans="1:8" outlineLevel="1" x14ac:dyDescent="0.2">
      <c r="A34" s="90"/>
      <c r="B34" s="91">
        <v>33</v>
      </c>
      <c r="C34" s="20" t="s">
        <v>4523</v>
      </c>
      <c r="D34" s="20" t="s">
        <v>4507</v>
      </c>
      <c r="E34" s="20" t="s">
        <v>4508</v>
      </c>
      <c r="F34" s="20"/>
      <c r="G34" s="20"/>
      <c r="H34" s="20"/>
    </row>
    <row r="35" spans="1:8" ht="25.5" outlineLevel="1" x14ac:dyDescent="0.2">
      <c r="A35" s="90"/>
      <c r="B35" s="91">
        <v>34</v>
      </c>
      <c r="C35" s="20" t="s">
        <v>4820</v>
      </c>
      <c r="D35" s="20" t="s">
        <v>4816</v>
      </c>
      <c r="E35" s="20" t="s">
        <v>4821</v>
      </c>
      <c r="F35" s="20"/>
      <c r="G35" s="20"/>
      <c r="H35" s="20"/>
    </row>
    <row r="36" spans="1:8" outlineLevel="1" x14ac:dyDescent="0.2">
      <c r="A36" s="90"/>
      <c r="B36" s="91">
        <v>35</v>
      </c>
      <c r="C36" s="20" t="s">
        <v>4520</v>
      </c>
      <c r="D36" s="20" t="s">
        <v>4521</v>
      </c>
      <c r="E36" s="20" t="s">
        <v>4522</v>
      </c>
      <c r="F36" s="20"/>
      <c r="G36" s="20"/>
      <c r="H36" s="20"/>
    </row>
    <row r="37" spans="1:8" outlineLevel="1" x14ac:dyDescent="0.2">
      <c r="A37" s="90"/>
      <c r="B37" s="91">
        <v>36</v>
      </c>
      <c r="C37" s="20" t="s">
        <v>4969</v>
      </c>
      <c r="D37" s="20" t="s">
        <v>4528</v>
      </c>
      <c r="E37" s="20" t="s">
        <v>4529</v>
      </c>
      <c r="F37" s="20"/>
      <c r="G37" s="20"/>
      <c r="H37" s="20"/>
    </row>
    <row r="38" spans="1:8" outlineLevel="1" x14ac:dyDescent="0.2">
      <c r="A38" s="90"/>
      <c r="B38" s="91">
        <v>37</v>
      </c>
      <c r="C38" s="20" t="s">
        <v>4509</v>
      </c>
      <c r="D38" s="20" t="s">
        <v>4510</v>
      </c>
      <c r="E38" s="20" t="s">
        <v>4511</v>
      </c>
      <c r="F38" s="20"/>
      <c r="G38" s="20"/>
      <c r="H38" s="20"/>
    </row>
    <row r="39" spans="1:8" outlineLevel="1" x14ac:dyDescent="0.2">
      <c r="A39" s="90"/>
      <c r="B39" s="91">
        <v>38</v>
      </c>
      <c r="C39" s="20" t="s">
        <v>4512</v>
      </c>
      <c r="D39" s="20" t="s">
        <v>4513</v>
      </c>
      <c r="E39" s="20" t="s">
        <v>4514</v>
      </c>
      <c r="F39" s="20"/>
      <c r="G39" s="20"/>
      <c r="H39" s="20"/>
    </row>
    <row r="40" spans="1:8" outlineLevel="1" x14ac:dyDescent="0.2">
      <c r="A40" s="90"/>
      <c r="B40" s="91">
        <v>39</v>
      </c>
      <c r="C40" s="20" t="s">
        <v>4517</v>
      </c>
      <c r="D40" s="20" t="s">
        <v>4518</v>
      </c>
      <c r="E40" s="20" t="s">
        <v>4519</v>
      </c>
      <c r="F40" s="20"/>
      <c r="G40" s="20"/>
      <c r="H40" s="20"/>
    </row>
    <row r="41" spans="1:8" outlineLevel="1" x14ac:dyDescent="0.2">
      <c r="A41" s="90"/>
      <c r="B41" s="91">
        <v>40</v>
      </c>
      <c r="C41" s="20" t="s">
        <v>4579</v>
      </c>
      <c r="D41" s="20" t="s">
        <v>4580</v>
      </c>
      <c r="E41" s="20" t="s">
        <v>4598</v>
      </c>
      <c r="F41" s="20"/>
      <c r="G41" s="20"/>
      <c r="H41" s="20"/>
    </row>
    <row r="42" spans="1:8" outlineLevel="1" x14ac:dyDescent="0.2">
      <c r="A42" s="90"/>
      <c r="B42" s="91">
        <v>41</v>
      </c>
      <c r="C42" s="20" t="s">
        <v>4503</v>
      </c>
      <c r="D42" s="20" t="s">
        <v>4503</v>
      </c>
      <c r="E42" s="20" t="s">
        <v>4503</v>
      </c>
      <c r="F42" s="20"/>
      <c r="G42" s="20"/>
      <c r="H42" s="20"/>
    </row>
    <row r="43" spans="1:8" outlineLevel="1" x14ac:dyDescent="0.2">
      <c r="A43" s="90"/>
      <c r="B43" s="91">
        <v>42</v>
      </c>
      <c r="C43" s="20" t="s">
        <v>4525</v>
      </c>
      <c r="D43" s="20" t="s">
        <v>4526</v>
      </c>
      <c r="E43" s="20" t="s">
        <v>4527</v>
      </c>
      <c r="F43" s="20"/>
      <c r="G43" s="20"/>
      <c r="H43" s="20"/>
    </row>
    <row r="44" spans="1:8" outlineLevel="1" x14ac:dyDescent="0.2">
      <c r="A44" s="90"/>
      <c r="B44" s="91">
        <v>43</v>
      </c>
      <c r="C44" s="20" t="s">
        <v>4743</v>
      </c>
      <c r="D44" s="20" t="s">
        <v>4534</v>
      </c>
      <c r="E44" s="20" t="s">
        <v>4534</v>
      </c>
      <c r="F44" s="20"/>
      <c r="G44" s="20"/>
      <c r="H44" s="20"/>
    </row>
    <row r="45" spans="1:8" outlineLevel="1" x14ac:dyDescent="0.2">
      <c r="A45" s="90"/>
      <c r="B45" s="91">
        <v>44</v>
      </c>
      <c r="C45" s="20" t="s">
        <v>4747</v>
      </c>
      <c r="D45" s="20" t="s">
        <v>4745</v>
      </c>
      <c r="E45" s="20" t="s">
        <v>4746</v>
      </c>
      <c r="F45" s="20"/>
      <c r="G45" s="20"/>
      <c r="H45" s="20"/>
    </row>
    <row r="46" spans="1:8" outlineLevel="1" x14ac:dyDescent="0.2">
      <c r="A46" s="90"/>
      <c r="B46" s="91">
        <v>45</v>
      </c>
      <c r="C46" s="20" t="s">
        <v>4622</v>
      </c>
      <c r="D46" s="20" t="s">
        <v>4622</v>
      </c>
      <c r="E46" s="20" t="s">
        <v>4671</v>
      </c>
      <c r="F46" s="20"/>
      <c r="G46" s="20"/>
      <c r="H46" s="20"/>
    </row>
    <row r="47" spans="1:8" ht="38.25" outlineLevel="1" x14ac:dyDescent="0.2">
      <c r="A47" s="90"/>
      <c r="B47" s="91">
        <v>46</v>
      </c>
      <c r="C47" s="20" t="s">
        <v>4837</v>
      </c>
      <c r="D47" s="20" t="s">
        <v>4838</v>
      </c>
      <c r="E47" s="20" t="s">
        <v>4839</v>
      </c>
      <c r="F47" s="20"/>
      <c r="G47" s="20"/>
      <c r="H47" s="20"/>
    </row>
    <row r="48" spans="1:8" outlineLevel="1" x14ac:dyDescent="0.2">
      <c r="A48" s="90"/>
      <c r="B48" s="91">
        <v>47</v>
      </c>
      <c r="C48" s="20" t="s">
        <v>4989</v>
      </c>
      <c r="D48" s="20" t="s">
        <v>4990</v>
      </c>
      <c r="E48" s="20" t="s">
        <v>4991</v>
      </c>
      <c r="F48" s="20"/>
      <c r="G48" s="20"/>
      <c r="H48" s="20"/>
    </row>
    <row r="49" spans="1:8" outlineLevel="1" x14ac:dyDescent="0.2">
      <c r="A49" s="90"/>
      <c r="B49" s="91">
        <v>48</v>
      </c>
      <c r="C49" s="20" t="s">
        <v>4613</v>
      </c>
      <c r="D49" s="20" t="s">
        <v>4639</v>
      </c>
      <c r="E49" s="20" t="s">
        <v>4664</v>
      </c>
      <c r="F49" s="20"/>
      <c r="G49" s="20"/>
      <c r="H49" s="20"/>
    </row>
    <row r="50" spans="1:8" ht="25.5" outlineLevel="1" x14ac:dyDescent="0.2">
      <c r="A50" s="90"/>
      <c r="B50" s="91">
        <v>49</v>
      </c>
      <c r="C50" s="20" t="s">
        <v>4966</v>
      </c>
      <c r="D50" s="20" t="s">
        <v>4968</v>
      </c>
      <c r="E50" s="20" t="s">
        <v>4967</v>
      </c>
      <c r="F50" s="20"/>
      <c r="G50" s="20"/>
      <c r="H50" s="20"/>
    </row>
    <row r="51" spans="1:8" outlineLevel="1" x14ac:dyDescent="0.2">
      <c r="A51" s="90"/>
      <c r="B51" s="91">
        <v>50</v>
      </c>
      <c r="C51" s="83" t="s">
        <v>4922</v>
      </c>
      <c r="D51" s="83" t="s">
        <v>4921</v>
      </c>
      <c r="E51" s="83" t="s">
        <v>4920</v>
      </c>
      <c r="F51" s="83"/>
      <c r="G51" s="83"/>
      <c r="H51" s="83"/>
    </row>
    <row r="52" spans="1:8" outlineLevel="1" x14ac:dyDescent="0.2">
      <c r="A52" s="90"/>
      <c r="B52" s="91">
        <v>51</v>
      </c>
      <c r="C52" s="83" t="s">
        <v>4912</v>
      </c>
      <c r="D52" s="83" t="s">
        <v>4913</v>
      </c>
      <c r="E52" s="83" t="s">
        <v>4914</v>
      </c>
      <c r="F52" s="83"/>
      <c r="G52" s="83"/>
      <c r="H52" s="83"/>
    </row>
    <row r="53" spans="1:8" outlineLevel="1" x14ac:dyDescent="0.2">
      <c r="A53" s="90"/>
      <c r="B53" s="91">
        <v>52</v>
      </c>
      <c r="C53" s="83" t="s">
        <v>4873</v>
      </c>
      <c r="D53" s="83" t="s">
        <v>5027</v>
      </c>
      <c r="E53" s="83" t="s">
        <v>4872</v>
      </c>
      <c r="F53" s="83"/>
      <c r="G53" s="83"/>
      <c r="H53" s="83"/>
    </row>
    <row r="54" spans="1:8" outlineLevel="1" x14ac:dyDescent="0.2">
      <c r="A54" s="90"/>
      <c r="B54" s="91">
        <v>53</v>
      </c>
      <c r="C54" s="83" t="s">
        <v>4861</v>
      </c>
      <c r="D54" s="83" t="s">
        <v>4860</v>
      </c>
      <c r="E54" s="83" t="s">
        <v>4853</v>
      </c>
      <c r="F54" s="83"/>
      <c r="G54" s="83"/>
      <c r="H54" s="83"/>
    </row>
    <row r="55" spans="1:8" outlineLevel="1" x14ac:dyDescent="0.2">
      <c r="A55" s="90"/>
      <c r="B55" s="91">
        <v>54</v>
      </c>
      <c r="C55" s="83" t="s">
        <v>4850</v>
      </c>
      <c r="D55" s="83" t="s">
        <v>4851</v>
      </c>
      <c r="E55" s="83" t="s">
        <v>4852</v>
      </c>
      <c r="F55" s="83"/>
      <c r="G55" s="83"/>
      <c r="H55" s="83"/>
    </row>
    <row r="56" spans="1:8" outlineLevel="1" x14ac:dyDescent="0.2">
      <c r="A56" s="90"/>
      <c r="B56" s="91">
        <v>55</v>
      </c>
      <c r="C56" s="83" t="s">
        <v>4840</v>
      </c>
      <c r="D56" s="83" t="s">
        <v>4841</v>
      </c>
      <c r="E56" s="83" t="s">
        <v>4842</v>
      </c>
      <c r="F56" s="83"/>
      <c r="G56" s="83"/>
      <c r="H56" s="83"/>
    </row>
    <row r="57" spans="1:8" outlineLevel="1" x14ac:dyDescent="0.2">
      <c r="A57" s="90"/>
      <c r="B57" s="91">
        <v>56</v>
      </c>
      <c r="C57" s="83" t="s">
        <v>4843</v>
      </c>
      <c r="D57" s="83" t="s">
        <v>4844</v>
      </c>
      <c r="E57" s="83" t="s">
        <v>4845</v>
      </c>
      <c r="F57" s="83"/>
      <c r="G57" s="83"/>
      <c r="H57" s="83"/>
    </row>
    <row r="58" spans="1:8" outlineLevel="1" x14ac:dyDescent="0.2">
      <c r="A58" s="90"/>
      <c r="B58" s="91">
        <v>57</v>
      </c>
      <c r="C58" s="83" t="s">
        <v>4846</v>
      </c>
      <c r="D58" s="83" t="s">
        <v>4847</v>
      </c>
      <c r="E58" s="83" t="s">
        <v>4848</v>
      </c>
      <c r="F58" s="83"/>
      <c r="G58" s="83"/>
      <c r="H58" s="83"/>
    </row>
    <row r="59" spans="1:8" outlineLevel="1" x14ac:dyDescent="0.2">
      <c r="A59" s="90"/>
      <c r="B59" s="91">
        <v>58</v>
      </c>
      <c r="C59" s="83" t="s">
        <v>4904</v>
      </c>
      <c r="D59" s="83" t="s">
        <v>5041</v>
      </c>
      <c r="E59" s="83" t="s">
        <v>4955</v>
      </c>
      <c r="F59" s="83"/>
      <c r="G59" s="83"/>
      <c r="H59" s="83"/>
    </row>
    <row r="60" spans="1:8" outlineLevel="1" x14ac:dyDescent="0.2">
      <c r="A60" s="90"/>
      <c r="B60" s="91">
        <v>59</v>
      </c>
      <c r="C60" s="83" t="s">
        <v>4903</v>
      </c>
      <c r="D60" s="83" t="s">
        <v>5042</v>
      </c>
      <c r="E60" s="83" t="s">
        <v>4956</v>
      </c>
      <c r="F60" s="83"/>
      <c r="G60" s="83"/>
      <c r="H60" s="83"/>
    </row>
    <row r="61" spans="1:8" outlineLevel="1" x14ac:dyDescent="0.2">
      <c r="A61" s="90"/>
      <c r="B61" s="91">
        <v>60</v>
      </c>
      <c r="C61" s="83" t="s">
        <v>4902</v>
      </c>
      <c r="D61" s="83" t="s">
        <v>4947</v>
      </c>
      <c r="E61" s="83" t="s">
        <v>4957</v>
      </c>
      <c r="F61" s="83"/>
      <c r="G61" s="83"/>
      <c r="H61" s="83"/>
    </row>
    <row r="62" spans="1:8" outlineLevel="1" x14ac:dyDescent="0.2">
      <c r="A62" s="90"/>
      <c r="B62" s="91">
        <v>61</v>
      </c>
      <c r="C62" s="83" t="s">
        <v>4905</v>
      </c>
      <c r="D62" s="83" t="s">
        <v>4906</v>
      </c>
      <c r="E62" s="83" t="s">
        <v>4910</v>
      </c>
      <c r="F62" s="83"/>
      <c r="G62" s="83"/>
      <c r="H62" s="83"/>
    </row>
    <row r="63" spans="1:8" outlineLevel="1" x14ac:dyDescent="0.2">
      <c r="A63" s="90"/>
      <c r="B63" s="91">
        <v>62</v>
      </c>
      <c r="C63" s="83" t="s">
        <v>4934</v>
      </c>
      <c r="D63" s="83" t="s">
        <v>4933</v>
      </c>
      <c r="E63" s="83" t="s">
        <v>4935</v>
      </c>
      <c r="F63" s="83"/>
      <c r="G63" s="83"/>
      <c r="H63" s="83"/>
    </row>
    <row r="64" spans="1:8" outlineLevel="1" x14ac:dyDescent="0.2">
      <c r="A64" s="90"/>
      <c r="B64" s="91">
        <v>63</v>
      </c>
      <c r="C64" s="83" t="s">
        <v>4908</v>
      </c>
      <c r="D64" s="83" t="s">
        <v>4907</v>
      </c>
      <c r="E64" s="83" t="s">
        <v>4909</v>
      </c>
      <c r="F64" s="83"/>
      <c r="G64" s="83"/>
      <c r="H64" s="83"/>
    </row>
    <row r="65" spans="1:8" outlineLevel="1" x14ac:dyDescent="0.2">
      <c r="A65" s="90"/>
      <c r="B65" s="91">
        <v>64</v>
      </c>
      <c r="C65" s="83" t="s">
        <v>4882</v>
      </c>
      <c r="D65" s="83" t="s">
        <v>4886</v>
      </c>
      <c r="E65" s="83" t="s">
        <v>4894</v>
      </c>
      <c r="F65" s="83"/>
      <c r="G65" s="83"/>
      <c r="H65" s="83"/>
    </row>
    <row r="66" spans="1:8" outlineLevel="1" x14ac:dyDescent="0.2">
      <c r="A66" s="90"/>
      <c r="B66" s="91">
        <v>65</v>
      </c>
      <c r="C66" s="83" t="s">
        <v>4936</v>
      </c>
      <c r="D66" s="83" t="s">
        <v>4937</v>
      </c>
      <c r="E66" s="83" t="s">
        <v>4954</v>
      </c>
      <c r="F66" s="83"/>
      <c r="G66" s="83"/>
      <c r="H66" s="83"/>
    </row>
    <row r="67" spans="1:8" outlineLevel="1" x14ac:dyDescent="0.2">
      <c r="A67" s="90"/>
      <c r="B67" s="91">
        <v>66</v>
      </c>
      <c r="C67" s="83"/>
      <c r="D67" s="83"/>
      <c r="E67" s="83"/>
      <c r="F67" s="83"/>
      <c r="G67" s="83"/>
      <c r="H67" s="83"/>
    </row>
    <row r="68" spans="1:8" outlineLevel="1" x14ac:dyDescent="0.2">
      <c r="A68" s="90"/>
      <c r="B68" s="91">
        <v>67</v>
      </c>
      <c r="C68" s="83" t="s">
        <v>4942</v>
      </c>
      <c r="D68" s="83" t="s">
        <v>4946</v>
      </c>
      <c r="E68" s="83" t="s">
        <v>4941</v>
      </c>
      <c r="F68" s="83"/>
      <c r="G68" s="83"/>
      <c r="H68" s="83"/>
    </row>
    <row r="69" spans="1:8" outlineLevel="1" x14ac:dyDescent="0.2">
      <c r="A69" s="90"/>
      <c r="B69" s="91">
        <v>68</v>
      </c>
      <c r="C69" s="83" t="s">
        <v>4943</v>
      </c>
      <c r="D69" s="83" t="s">
        <v>4945</v>
      </c>
      <c r="E69" s="83" t="s">
        <v>4944</v>
      </c>
      <c r="F69" s="83"/>
      <c r="G69" s="83"/>
      <c r="H69" s="83"/>
    </row>
    <row r="70" spans="1:8" outlineLevel="1" x14ac:dyDescent="0.2">
      <c r="A70" s="90"/>
      <c r="B70" s="91">
        <v>69</v>
      </c>
      <c r="C70" s="83"/>
      <c r="D70" s="83"/>
      <c r="E70" s="83"/>
      <c r="F70" s="83"/>
      <c r="G70" s="83"/>
      <c r="H70" s="83"/>
    </row>
    <row r="71" spans="1:8" outlineLevel="1" x14ac:dyDescent="0.2">
      <c r="A71" s="90"/>
      <c r="B71" s="91">
        <v>70</v>
      </c>
      <c r="C71" s="83"/>
      <c r="D71" s="83"/>
      <c r="E71" s="83"/>
      <c r="F71" s="83"/>
      <c r="G71" s="83"/>
      <c r="H71" s="83"/>
    </row>
    <row r="72" spans="1:8" outlineLevel="1" x14ac:dyDescent="0.2">
      <c r="A72" s="90"/>
      <c r="B72" s="91">
        <v>71</v>
      </c>
      <c r="C72" s="83"/>
      <c r="D72" s="83"/>
      <c r="E72" s="83"/>
      <c r="F72" s="83"/>
      <c r="G72" s="83"/>
      <c r="H72" s="83"/>
    </row>
    <row r="73" spans="1:8" outlineLevel="1" x14ac:dyDescent="0.2">
      <c r="A73" s="90"/>
      <c r="B73" s="91">
        <v>72</v>
      </c>
      <c r="C73" s="83"/>
      <c r="D73" s="83"/>
      <c r="E73" s="83"/>
      <c r="F73" s="83"/>
      <c r="G73" s="83"/>
      <c r="H73" s="83"/>
    </row>
    <row r="74" spans="1:8" outlineLevel="1" x14ac:dyDescent="0.2">
      <c r="A74" s="90"/>
      <c r="B74" s="91">
        <v>73</v>
      </c>
      <c r="C74" s="83" t="s">
        <v>4985</v>
      </c>
      <c r="D74" s="83" t="s">
        <v>5022</v>
      </c>
      <c r="E74" s="83" t="s">
        <v>4920</v>
      </c>
      <c r="F74" s="83"/>
      <c r="G74" s="83"/>
      <c r="H74" s="83"/>
    </row>
    <row r="75" spans="1:8" ht="25.5" outlineLevel="1" x14ac:dyDescent="0.2">
      <c r="A75" s="90"/>
      <c r="B75" s="91">
        <v>74</v>
      </c>
      <c r="C75" s="83" t="s">
        <v>4929</v>
      </c>
      <c r="D75" s="83" t="s">
        <v>4930</v>
      </c>
      <c r="E75" s="83" t="s">
        <v>4958</v>
      </c>
      <c r="F75" s="83"/>
      <c r="G75" s="83"/>
      <c r="H75" s="83"/>
    </row>
    <row r="76" spans="1:8" outlineLevel="1" x14ac:dyDescent="0.2">
      <c r="A76" s="90"/>
      <c r="B76" s="91">
        <v>75</v>
      </c>
      <c r="C76" s="83" t="s">
        <v>4926</v>
      </c>
      <c r="D76" s="83" t="s">
        <v>4927</v>
      </c>
      <c r="E76" s="83" t="s">
        <v>4959</v>
      </c>
      <c r="F76" s="83"/>
      <c r="G76" s="83"/>
      <c r="H76" s="83"/>
    </row>
    <row r="77" spans="1:8" outlineLevel="1" x14ac:dyDescent="0.2">
      <c r="A77" s="90"/>
      <c r="B77" s="91">
        <v>76</v>
      </c>
      <c r="C77" s="83" t="s">
        <v>4925</v>
      </c>
      <c r="D77" s="83" t="s">
        <v>5021</v>
      </c>
      <c r="E77" s="83" t="s">
        <v>4960</v>
      </c>
      <c r="F77" s="83"/>
      <c r="G77" s="83"/>
      <c r="H77" s="83"/>
    </row>
    <row r="78" spans="1:8" outlineLevel="1" x14ac:dyDescent="0.2">
      <c r="A78" s="90"/>
      <c r="B78" s="91">
        <v>77</v>
      </c>
      <c r="C78" s="83" t="s">
        <v>4931</v>
      </c>
      <c r="D78" s="83" t="s">
        <v>4928</v>
      </c>
      <c r="E78" s="83" t="s">
        <v>4961</v>
      </c>
      <c r="F78" s="83"/>
      <c r="G78" s="83"/>
      <c r="H78" s="83"/>
    </row>
    <row r="79" spans="1:8" outlineLevel="1" x14ac:dyDescent="0.2">
      <c r="A79" s="90"/>
      <c r="B79" s="91">
        <v>78</v>
      </c>
      <c r="C79" s="83" t="s">
        <v>4964</v>
      </c>
      <c r="D79" s="83" t="s">
        <v>4962</v>
      </c>
      <c r="E79" s="83" t="s">
        <v>4963</v>
      </c>
      <c r="F79" s="83"/>
      <c r="G79" s="83"/>
      <c r="H79" s="83"/>
    </row>
    <row r="80" spans="1:8" outlineLevel="1" x14ac:dyDescent="0.2">
      <c r="A80" s="90"/>
      <c r="B80" s="91">
        <v>79</v>
      </c>
      <c r="C80" s="83"/>
      <c r="D80" s="83"/>
      <c r="E80" s="83"/>
      <c r="F80" s="83"/>
      <c r="G80" s="83"/>
      <c r="H80" s="83"/>
    </row>
    <row r="81" spans="1:8" outlineLevel="1" x14ac:dyDescent="0.2">
      <c r="A81" s="90"/>
      <c r="B81" s="91">
        <v>80</v>
      </c>
      <c r="C81" s="83" t="s">
        <v>4901</v>
      </c>
      <c r="D81" s="83" t="s">
        <v>4951</v>
      </c>
      <c r="E81" s="83" t="s">
        <v>4948</v>
      </c>
      <c r="F81" s="83"/>
      <c r="G81" s="83"/>
      <c r="H81" s="83"/>
    </row>
    <row r="82" spans="1:8" outlineLevel="1" x14ac:dyDescent="0.2">
      <c r="A82" s="90"/>
      <c r="B82" s="91">
        <v>81</v>
      </c>
      <c r="C82" s="83" t="s">
        <v>4898</v>
      </c>
      <c r="D82" s="83" t="s">
        <v>4949</v>
      </c>
      <c r="E82" s="83" t="s">
        <v>4952</v>
      </c>
      <c r="F82" s="83"/>
      <c r="G82" s="83"/>
      <c r="H82" s="83"/>
    </row>
    <row r="83" spans="1:8" outlineLevel="1" x14ac:dyDescent="0.2">
      <c r="A83" s="90"/>
      <c r="B83" s="91">
        <v>82</v>
      </c>
      <c r="C83" s="83" t="s">
        <v>4899</v>
      </c>
      <c r="D83" s="83" t="s">
        <v>4950</v>
      </c>
      <c r="E83" s="83" t="s">
        <v>4953</v>
      </c>
      <c r="F83" s="83"/>
      <c r="G83" s="83"/>
      <c r="H83" s="83"/>
    </row>
    <row r="84" spans="1:8" outlineLevel="1" x14ac:dyDescent="0.2">
      <c r="A84" s="90"/>
      <c r="B84" s="91">
        <v>83</v>
      </c>
      <c r="C84" s="83" t="s">
        <v>4846</v>
      </c>
      <c r="D84" s="83" t="s">
        <v>4847</v>
      </c>
      <c r="E84" s="83" t="s">
        <v>4986</v>
      </c>
      <c r="F84" s="83"/>
      <c r="G84" s="83"/>
      <c r="H84" s="83"/>
    </row>
    <row r="85" spans="1:8" outlineLevel="1" x14ac:dyDescent="0.2">
      <c r="A85" s="90"/>
      <c r="B85" s="91">
        <v>84</v>
      </c>
      <c r="C85" s="83"/>
      <c r="D85" s="83"/>
      <c r="E85" s="83"/>
      <c r="F85" s="83"/>
      <c r="G85" s="83"/>
      <c r="H85" s="83"/>
    </row>
    <row r="86" spans="1:8" outlineLevel="1" x14ac:dyDescent="0.2">
      <c r="A86" s="90"/>
      <c r="B86" s="91">
        <v>85</v>
      </c>
      <c r="C86" s="83"/>
      <c r="D86" s="83"/>
      <c r="E86" s="83"/>
      <c r="F86" s="83"/>
      <c r="G86" s="83"/>
      <c r="H86" s="83"/>
    </row>
    <row r="87" spans="1:8" outlineLevel="1" x14ac:dyDescent="0.2">
      <c r="A87" s="90"/>
      <c r="B87" s="91">
        <v>86</v>
      </c>
      <c r="C87" s="83"/>
      <c r="D87" s="83"/>
      <c r="E87" s="83"/>
      <c r="F87" s="83"/>
      <c r="G87" s="83"/>
      <c r="H87" s="83"/>
    </row>
    <row r="88" spans="1:8" outlineLevel="1" x14ac:dyDescent="0.2">
      <c r="A88" s="90"/>
      <c r="B88" s="91">
        <v>87</v>
      </c>
      <c r="C88" s="83"/>
      <c r="D88" s="83"/>
      <c r="E88" s="83"/>
      <c r="F88" s="83"/>
      <c r="G88" s="83"/>
      <c r="H88" s="83"/>
    </row>
    <row r="89" spans="1:8" outlineLevel="1" x14ac:dyDescent="0.2">
      <c r="A89" s="90"/>
      <c r="B89" s="91">
        <v>88</v>
      </c>
      <c r="C89" s="83"/>
      <c r="D89" s="83"/>
      <c r="E89" s="83"/>
      <c r="F89" s="83"/>
      <c r="G89" s="83"/>
      <c r="H89" s="83"/>
    </row>
    <row r="90" spans="1:8" outlineLevel="1" x14ac:dyDescent="0.2">
      <c r="A90" s="90"/>
      <c r="B90" s="91">
        <v>89</v>
      </c>
      <c r="C90" s="83"/>
      <c r="D90" s="83"/>
      <c r="E90" s="83"/>
      <c r="F90" s="83"/>
      <c r="G90" s="83"/>
      <c r="H90" s="83"/>
    </row>
    <row r="91" spans="1:8" outlineLevel="1" x14ac:dyDescent="0.2">
      <c r="A91" s="90"/>
      <c r="B91" s="91">
        <v>90</v>
      </c>
      <c r="C91" s="83"/>
      <c r="D91" s="83"/>
      <c r="E91" s="83"/>
      <c r="F91" s="83"/>
      <c r="G91" s="83"/>
      <c r="H91" s="83"/>
    </row>
    <row r="92" spans="1:8" outlineLevel="1" x14ac:dyDescent="0.2">
      <c r="A92" s="90"/>
      <c r="B92" s="91">
        <v>91</v>
      </c>
      <c r="C92" s="83"/>
      <c r="D92" s="83"/>
      <c r="E92" s="83"/>
      <c r="F92" s="83"/>
      <c r="G92" s="83"/>
      <c r="H92" s="83"/>
    </row>
    <row r="93" spans="1:8" outlineLevel="1" x14ac:dyDescent="0.2">
      <c r="A93" s="90"/>
      <c r="B93" s="91">
        <v>92</v>
      </c>
      <c r="C93" s="83"/>
      <c r="D93" s="83"/>
      <c r="E93" s="83"/>
      <c r="F93" s="83"/>
      <c r="G93" s="83"/>
      <c r="H93" s="83"/>
    </row>
    <row r="94" spans="1:8" outlineLevel="1" x14ac:dyDescent="0.2">
      <c r="A94" s="90"/>
      <c r="B94" s="91">
        <v>93</v>
      </c>
      <c r="C94" s="83"/>
      <c r="D94" s="83"/>
      <c r="E94" s="83"/>
      <c r="F94" s="83"/>
      <c r="G94" s="83"/>
      <c r="H94" s="83"/>
    </row>
    <row r="95" spans="1:8" outlineLevel="1" x14ac:dyDescent="0.2">
      <c r="A95" s="90"/>
      <c r="B95" s="91">
        <v>94</v>
      </c>
      <c r="C95" s="83"/>
      <c r="D95" s="83"/>
      <c r="E95" s="83"/>
      <c r="F95" s="83"/>
      <c r="G95" s="83"/>
      <c r="H95" s="83"/>
    </row>
    <row r="96" spans="1:8" outlineLevel="1" x14ac:dyDescent="0.2">
      <c r="A96" s="90"/>
      <c r="B96" s="91">
        <v>95</v>
      </c>
      <c r="C96" s="83"/>
      <c r="D96" s="83"/>
      <c r="E96" s="83"/>
      <c r="F96" s="83"/>
      <c r="G96" s="83"/>
      <c r="H96" s="83"/>
    </row>
    <row r="97" spans="1:8" outlineLevel="1" x14ac:dyDescent="0.2">
      <c r="A97" s="90"/>
      <c r="B97" s="91">
        <v>96</v>
      </c>
      <c r="C97" s="83"/>
      <c r="D97" s="83"/>
      <c r="E97" s="83"/>
      <c r="F97" s="83"/>
      <c r="G97" s="83"/>
      <c r="H97" s="83"/>
    </row>
    <row r="98" spans="1:8" outlineLevel="1" x14ac:dyDescent="0.2">
      <c r="A98" s="90"/>
      <c r="B98" s="91">
        <v>97</v>
      </c>
      <c r="C98" s="83"/>
      <c r="D98" s="83"/>
      <c r="E98" s="83"/>
      <c r="F98" s="83"/>
      <c r="G98" s="83"/>
      <c r="H98" s="83"/>
    </row>
    <row r="99" spans="1:8" outlineLevel="1" x14ac:dyDescent="0.2">
      <c r="A99" s="90"/>
      <c r="B99" s="91">
        <v>98</v>
      </c>
      <c r="C99" s="83"/>
      <c r="D99" s="83"/>
      <c r="E99" s="83"/>
      <c r="F99" s="83"/>
      <c r="G99" s="83"/>
      <c r="H99" s="83"/>
    </row>
    <row r="100" spans="1:8" outlineLevel="1" x14ac:dyDescent="0.2">
      <c r="A100" s="90"/>
      <c r="B100" s="91">
        <v>99</v>
      </c>
      <c r="C100" s="83"/>
      <c r="D100" s="83"/>
      <c r="E100" s="83"/>
      <c r="F100" s="83"/>
      <c r="G100" s="83"/>
      <c r="H100" s="83"/>
    </row>
    <row r="101" spans="1:8" x14ac:dyDescent="0.2">
      <c r="A101" s="86" t="s">
        <v>4706</v>
      </c>
      <c r="B101" s="85">
        <v>100</v>
      </c>
      <c r="C101" s="20" t="s">
        <v>4716</v>
      </c>
      <c r="D101" s="20" t="s">
        <v>4717</v>
      </c>
      <c r="E101" s="20" t="s">
        <v>4718</v>
      </c>
      <c r="F101" s="20"/>
      <c r="G101" s="20"/>
      <c r="H101" s="20"/>
    </row>
    <row r="102" spans="1:8" outlineLevel="1" x14ac:dyDescent="0.2">
      <c r="A102" s="84"/>
      <c r="B102" s="85">
        <v>101</v>
      </c>
      <c r="C102" s="20" t="s">
        <v>4602</v>
      </c>
      <c r="D102" s="20" t="s">
        <v>4617</v>
      </c>
      <c r="E102" s="20" t="s">
        <v>4647</v>
      </c>
      <c r="F102" s="20"/>
      <c r="G102" s="20"/>
      <c r="H102" s="20"/>
    </row>
    <row r="103" spans="1:8" outlineLevel="1" x14ac:dyDescent="0.2">
      <c r="A103" s="84"/>
      <c r="B103" s="85">
        <v>102</v>
      </c>
      <c r="C103" s="20" t="s">
        <v>4603</v>
      </c>
      <c r="D103" s="20" t="s">
        <v>4632</v>
      </c>
      <c r="E103" s="20" t="s">
        <v>4648</v>
      </c>
      <c r="F103" s="20"/>
      <c r="G103" s="20"/>
      <c r="H103" s="20"/>
    </row>
    <row r="104" spans="1:8" outlineLevel="1" x14ac:dyDescent="0.2">
      <c r="A104" s="84"/>
      <c r="B104" s="85">
        <v>103</v>
      </c>
      <c r="C104" s="20" t="s">
        <v>4604</v>
      </c>
      <c r="D104" s="20" t="s">
        <v>4604</v>
      </c>
      <c r="E104" s="20" t="s">
        <v>4649</v>
      </c>
      <c r="F104" s="20"/>
      <c r="G104" s="20"/>
      <c r="H104" s="20"/>
    </row>
    <row r="105" spans="1:8" outlineLevel="1" x14ac:dyDescent="0.2">
      <c r="A105" s="84"/>
      <c r="B105" s="85">
        <v>104</v>
      </c>
      <c r="C105" s="20" t="s">
        <v>4605</v>
      </c>
      <c r="D105" s="20" t="s">
        <v>4618</v>
      </c>
      <c r="E105" s="20" t="s">
        <v>4650</v>
      </c>
      <c r="F105" s="20"/>
      <c r="G105" s="20"/>
      <c r="H105" s="20"/>
    </row>
    <row r="106" spans="1:8" ht="89.25" outlineLevel="1" x14ac:dyDescent="0.2">
      <c r="A106" s="84"/>
      <c r="B106" s="85">
        <v>105</v>
      </c>
      <c r="C106" s="20" t="s">
        <v>4606</v>
      </c>
      <c r="D106" s="20" t="s">
        <v>4633</v>
      </c>
      <c r="E106" s="20" t="s">
        <v>4651</v>
      </c>
      <c r="F106" s="20"/>
      <c r="G106" s="20"/>
      <c r="H106" s="20"/>
    </row>
    <row r="107" spans="1:8" outlineLevel="1" x14ac:dyDescent="0.2">
      <c r="A107" s="84"/>
      <c r="B107" s="85">
        <v>106</v>
      </c>
      <c r="C107" s="20"/>
      <c r="D107" s="20"/>
      <c r="E107" s="20"/>
      <c r="F107" s="20"/>
      <c r="G107" s="20"/>
      <c r="H107" s="20"/>
    </row>
    <row r="108" spans="1:8" outlineLevel="1" x14ac:dyDescent="0.2">
      <c r="A108" s="84"/>
      <c r="B108" s="85">
        <v>107</v>
      </c>
      <c r="C108" s="20"/>
      <c r="D108" s="20"/>
      <c r="E108" s="20"/>
      <c r="F108" s="20"/>
      <c r="G108" s="20"/>
      <c r="H108" s="20"/>
    </row>
    <row r="109" spans="1:8" outlineLevel="1" x14ac:dyDescent="0.2">
      <c r="A109" s="84"/>
      <c r="B109" s="85">
        <v>108</v>
      </c>
      <c r="C109" s="20"/>
      <c r="D109" s="20"/>
      <c r="E109" s="20"/>
      <c r="F109" s="20"/>
      <c r="G109" s="20"/>
      <c r="H109" s="20"/>
    </row>
    <row r="110" spans="1:8" outlineLevel="1" x14ac:dyDescent="0.2">
      <c r="A110" s="84"/>
      <c r="B110" s="85">
        <v>109</v>
      </c>
      <c r="C110" s="93" t="s">
        <v>4625</v>
      </c>
      <c r="D110" s="93" t="s">
        <v>4645</v>
      </c>
      <c r="E110" s="93" t="s">
        <v>4661</v>
      </c>
      <c r="F110" s="93"/>
      <c r="G110" s="93"/>
      <c r="H110" s="93"/>
    </row>
    <row r="111" spans="1:8" outlineLevel="1" x14ac:dyDescent="0.2">
      <c r="A111" s="84"/>
      <c r="B111" s="85">
        <v>110</v>
      </c>
      <c r="C111" s="20" t="s">
        <v>4608</v>
      </c>
      <c r="D111" s="20" t="s">
        <v>4720</v>
      </c>
      <c r="E111" s="20" t="s">
        <v>4652</v>
      </c>
      <c r="F111" s="20"/>
      <c r="G111" s="20"/>
      <c r="H111" s="20"/>
    </row>
    <row r="112" spans="1:8" outlineLevel="1" x14ac:dyDescent="0.2">
      <c r="A112" s="84"/>
      <c r="B112" s="85">
        <v>111</v>
      </c>
      <c r="C112" s="20" t="s">
        <v>4609</v>
      </c>
      <c r="D112" s="20" t="s">
        <v>4634</v>
      </c>
      <c r="E112" s="20" t="s">
        <v>4653</v>
      </c>
      <c r="F112" s="20"/>
      <c r="G112" s="20"/>
      <c r="H112" s="20"/>
    </row>
    <row r="113" spans="1:8" outlineLevel="1" x14ac:dyDescent="0.2">
      <c r="A113" s="84"/>
      <c r="B113" s="85">
        <v>112</v>
      </c>
      <c r="C113" s="20"/>
      <c r="D113" s="20"/>
      <c r="E113" s="20"/>
      <c r="F113" s="20"/>
      <c r="G113" s="20"/>
      <c r="H113" s="20"/>
    </row>
    <row r="114" spans="1:8" outlineLevel="1" x14ac:dyDescent="0.2">
      <c r="A114" s="84"/>
      <c r="B114" s="85">
        <v>113</v>
      </c>
      <c r="C114" s="20"/>
      <c r="D114" s="20"/>
      <c r="E114" s="20"/>
      <c r="F114" s="20"/>
      <c r="G114" s="20"/>
      <c r="H114" s="20"/>
    </row>
    <row r="115" spans="1:8" outlineLevel="1" x14ac:dyDescent="0.2">
      <c r="A115" s="84"/>
      <c r="B115" s="85">
        <v>114</v>
      </c>
      <c r="C115" s="93" t="s">
        <v>4610</v>
      </c>
      <c r="D115" s="93" t="s">
        <v>4635</v>
      </c>
      <c r="E115" s="93" t="s">
        <v>4654</v>
      </c>
      <c r="F115" s="93"/>
      <c r="G115" s="93"/>
      <c r="H115" s="93"/>
    </row>
    <row r="116" spans="1:8" ht="63.75" outlineLevel="1" x14ac:dyDescent="0.2">
      <c r="A116" s="84"/>
      <c r="B116" s="85">
        <v>115</v>
      </c>
      <c r="C116" s="20" t="s">
        <v>5017</v>
      </c>
      <c r="D116" s="20" t="s">
        <v>4733</v>
      </c>
      <c r="E116" s="20" t="s">
        <v>4734</v>
      </c>
      <c r="F116" s="20"/>
      <c r="G116" s="20"/>
      <c r="H116" s="20"/>
    </row>
    <row r="117" spans="1:8" outlineLevel="1" x14ac:dyDescent="0.2">
      <c r="A117" s="84"/>
      <c r="B117" s="85">
        <v>116</v>
      </c>
      <c r="C117" s="20" t="s">
        <v>4619</v>
      </c>
      <c r="D117" s="20" t="s">
        <v>4640</v>
      </c>
      <c r="E117" s="20" t="s">
        <v>4655</v>
      </c>
      <c r="F117" s="20"/>
      <c r="G117" s="20"/>
      <c r="H117" s="20"/>
    </row>
    <row r="118" spans="1:8" outlineLevel="1" x14ac:dyDescent="0.2">
      <c r="A118" s="84"/>
      <c r="B118" s="85">
        <v>117</v>
      </c>
      <c r="C118" s="20" t="s">
        <v>4620</v>
      </c>
      <c r="D118" s="20" t="s">
        <v>4641</v>
      </c>
      <c r="E118" s="20" t="s">
        <v>4656</v>
      </c>
      <c r="F118" s="20"/>
      <c r="G118" s="20"/>
      <c r="H118" s="20"/>
    </row>
    <row r="119" spans="1:8" outlineLevel="1" x14ac:dyDescent="0.2">
      <c r="A119" s="84"/>
      <c r="B119" s="85">
        <v>118</v>
      </c>
      <c r="C119" s="20" t="s">
        <v>4621</v>
      </c>
      <c r="D119" s="20" t="s">
        <v>4642</v>
      </c>
      <c r="E119" s="20" t="s">
        <v>4657</v>
      </c>
      <c r="F119" s="20"/>
      <c r="G119" s="20"/>
      <c r="H119" s="20"/>
    </row>
    <row r="120" spans="1:8" outlineLevel="1" x14ac:dyDescent="0.2">
      <c r="A120" s="84"/>
      <c r="B120" s="85">
        <v>119</v>
      </c>
      <c r="C120" s="20" t="s">
        <v>4741</v>
      </c>
      <c r="D120" s="20" t="s">
        <v>4740</v>
      </c>
      <c r="E120" s="20" t="s">
        <v>4742</v>
      </c>
      <c r="F120" s="20"/>
      <c r="G120" s="20"/>
      <c r="H120" s="20"/>
    </row>
    <row r="121" spans="1:8" outlineLevel="1" x14ac:dyDescent="0.2">
      <c r="A121" s="84"/>
      <c r="B121" s="85">
        <v>120</v>
      </c>
      <c r="C121" s="20" t="s">
        <v>4623</v>
      </c>
      <c r="D121" s="20" t="s">
        <v>4643</v>
      </c>
      <c r="E121" s="20" t="s">
        <v>4658</v>
      </c>
      <c r="F121" s="20"/>
      <c r="G121" s="20"/>
      <c r="H121" s="20"/>
    </row>
    <row r="122" spans="1:8" ht="38.25" outlineLevel="1" x14ac:dyDescent="0.2">
      <c r="A122" s="84"/>
      <c r="B122" s="85">
        <v>121</v>
      </c>
      <c r="C122" s="20" t="s">
        <v>4762</v>
      </c>
      <c r="D122" s="20" t="s">
        <v>4735</v>
      </c>
      <c r="E122" s="20" t="s">
        <v>4659</v>
      </c>
      <c r="F122" s="20"/>
      <c r="G122" s="20"/>
      <c r="H122" s="20"/>
    </row>
    <row r="123" spans="1:8" outlineLevel="1" x14ac:dyDescent="0.2">
      <c r="A123" s="84"/>
      <c r="B123" s="85">
        <v>122</v>
      </c>
      <c r="C123" s="20" t="s">
        <v>4624</v>
      </c>
      <c r="D123" s="20" t="s">
        <v>4644</v>
      </c>
      <c r="E123" s="20" t="s">
        <v>4660</v>
      </c>
      <c r="F123" s="20"/>
      <c r="G123" s="20"/>
      <c r="H123" s="20"/>
    </row>
    <row r="124" spans="1:8" ht="51" outlineLevel="1" x14ac:dyDescent="0.2">
      <c r="A124" s="84"/>
      <c r="B124" s="85">
        <v>123</v>
      </c>
      <c r="C124" s="20" t="s">
        <v>5019</v>
      </c>
      <c r="D124" s="20" t="s">
        <v>5020</v>
      </c>
      <c r="E124" s="20" t="s">
        <v>5018</v>
      </c>
      <c r="F124" s="20"/>
      <c r="G124" s="20"/>
      <c r="H124" s="20"/>
    </row>
    <row r="125" spans="1:8" outlineLevel="1" x14ac:dyDescent="0.2">
      <c r="A125" s="84"/>
      <c r="B125" s="85">
        <v>124</v>
      </c>
      <c r="C125" s="20"/>
      <c r="D125" s="20"/>
      <c r="E125" s="20"/>
      <c r="F125" s="20"/>
      <c r="G125" s="20"/>
      <c r="H125" s="20"/>
    </row>
    <row r="126" spans="1:8" outlineLevel="1" x14ac:dyDescent="0.2">
      <c r="A126" s="84"/>
      <c r="B126" s="85">
        <v>125</v>
      </c>
      <c r="C126" s="93" t="s">
        <v>4611</v>
      </c>
      <c r="D126" s="93" t="s">
        <v>4636</v>
      </c>
      <c r="E126" s="93" t="s">
        <v>4667</v>
      </c>
      <c r="F126" s="93"/>
      <c r="G126" s="93"/>
      <c r="H126" s="93"/>
    </row>
    <row r="127" spans="1:8" ht="51" outlineLevel="1" x14ac:dyDescent="0.2">
      <c r="A127" s="84"/>
      <c r="B127" s="85">
        <v>126</v>
      </c>
      <c r="C127" s="20" t="s">
        <v>4677</v>
      </c>
      <c r="D127" s="20" t="s">
        <v>4678</v>
      </c>
      <c r="E127" s="20" t="s">
        <v>4679</v>
      </c>
      <c r="F127" s="20"/>
      <c r="G127" s="20"/>
      <c r="H127" s="20"/>
    </row>
    <row r="128" spans="1:8" outlineLevel="1" x14ac:dyDescent="0.2">
      <c r="A128" s="84"/>
      <c r="B128" s="85">
        <v>127</v>
      </c>
      <c r="C128" s="20" t="s">
        <v>4674</v>
      </c>
      <c r="D128" s="20" t="s">
        <v>4675</v>
      </c>
      <c r="E128" s="20" t="s">
        <v>4676</v>
      </c>
      <c r="F128" s="20"/>
      <c r="G128" s="20"/>
      <c r="H128" s="20"/>
    </row>
    <row r="129" spans="1:8" ht="63.75" outlineLevel="1" x14ac:dyDescent="0.2">
      <c r="A129" s="84"/>
      <c r="B129" s="85">
        <v>128</v>
      </c>
      <c r="C129" s="20" t="s">
        <v>4725</v>
      </c>
      <c r="D129" s="20" t="s">
        <v>4726</v>
      </c>
      <c r="E129" s="20" t="s">
        <v>4727</v>
      </c>
      <c r="F129" s="20"/>
      <c r="G129" s="20"/>
      <c r="H129" s="20"/>
    </row>
    <row r="130" spans="1:8" ht="63.75" outlineLevel="1" x14ac:dyDescent="0.2">
      <c r="A130" s="84"/>
      <c r="B130" s="85">
        <v>129</v>
      </c>
      <c r="C130" s="20" t="s">
        <v>4769</v>
      </c>
      <c r="D130" s="20" t="s">
        <v>4767</v>
      </c>
      <c r="E130" s="20" t="s">
        <v>4770</v>
      </c>
      <c r="F130" s="20"/>
      <c r="G130" s="20"/>
      <c r="H130" s="20"/>
    </row>
    <row r="131" spans="1:8" outlineLevel="1" x14ac:dyDescent="0.2">
      <c r="A131" s="84"/>
      <c r="B131" s="85">
        <v>130</v>
      </c>
      <c r="C131" s="20" t="s">
        <v>4768</v>
      </c>
      <c r="D131" s="20" t="s">
        <v>4637</v>
      </c>
      <c r="E131" s="20" t="s">
        <v>4666</v>
      </c>
      <c r="F131" s="20"/>
      <c r="G131" s="20"/>
      <c r="H131" s="20"/>
    </row>
    <row r="132" spans="1:8" ht="25.5" outlineLevel="1" x14ac:dyDescent="0.2">
      <c r="A132" s="84"/>
      <c r="B132" s="85">
        <v>131</v>
      </c>
      <c r="C132" s="20" t="s">
        <v>4730</v>
      </c>
      <c r="D132" s="20" t="s">
        <v>4729</v>
      </c>
      <c r="E132" s="20" t="s">
        <v>4662</v>
      </c>
      <c r="F132" s="20"/>
      <c r="G132" s="20"/>
      <c r="H132" s="20"/>
    </row>
    <row r="133" spans="1:8" outlineLevel="1" x14ac:dyDescent="0.2">
      <c r="A133" s="84"/>
      <c r="B133" s="85">
        <v>132</v>
      </c>
      <c r="C133" s="20"/>
      <c r="D133" s="20"/>
      <c r="E133" s="20"/>
      <c r="F133" s="20"/>
      <c r="G133" s="20"/>
      <c r="H133" s="20"/>
    </row>
    <row r="134" spans="1:8" outlineLevel="1" x14ac:dyDescent="0.2">
      <c r="A134" s="84"/>
      <c r="B134" s="85">
        <v>133</v>
      </c>
      <c r="C134" s="20"/>
      <c r="D134" s="20"/>
      <c r="E134" s="20"/>
      <c r="F134" s="20"/>
      <c r="G134" s="20"/>
      <c r="H134" s="20"/>
    </row>
    <row r="135" spans="1:8" outlineLevel="1" x14ac:dyDescent="0.2">
      <c r="A135" s="84"/>
      <c r="B135" s="85">
        <v>134</v>
      </c>
      <c r="C135" s="20"/>
      <c r="D135" s="20"/>
      <c r="E135" s="20"/>
      <c r="F135" s="20"/>
      <c r="G135" s="20"/>
      <c r="H135" s="20"/>
    </row>
    <row r="136" spans="1:8" outlineLevel="1" x14ac:dyDescent="0.2">
      <c r="A136" s="84"/>
      <c r="B136" s="85">
        <v>135</v>
      </c>
      <c r="C136" s="94" t="s">
        <v>4722</v>
      </c>
      <c r="D136" s="94" t="s">
        <v>4723</v>
      </c>
      <c r="E136" s="94" t="s">
        <v>4724</v>
      </c>
      <c r="F136" s="94"/>
      <c r="G136" s="94"/>
      <c r="H136" s="94"/>
    </row>
    <row r="137" spans="1:8" ht="38.25" outlineLevel="1" x14ac:dyDescent="0.2">
      <c r="A137" s="84"/>
      <c r="B137" s="85">
        <v>136</v>
      </c>
      <c r="C137" s="20" t="s">
        <v>4823</v>
      </c>
      <c r="D137" s="20" t="s">
        <v>4824</v>
      </c>
      <c r="E137" s="20" t="s">
        <v>4825</v>
      </c>
      <c r="F137" s="20"/>
      <c r="G137" s="20"/>
      <c r="H137" s="20"/>
    </row>
    <row r="138" spans="1:8" outlineLevel="1" x14ac:dyDescent="0.2">
      <c r="A138" s="84"/>
      <c r="B138" s="85">
        <v>137</v>
      </c>
      <c r="C138" s="20" t="s">
        <v>4822</v>
      </c>
      <c r="D138" s="20" t="s">
        <v>4827</v>
      </c>
      <c r="E138" s="20" t="s">
        <v>4826</v>
      </c>
      <c r="F138" s="20"/>
      <c r="G138" s="20"/>
      <c r="H138" s="20"/>
    </row>
    <row r="139" spans="1:8" outlineLevel="1" x14ac:dyDescent="0.2">
      <c r="A139" s="84"/>
      <c r="B139" s="85">
        <v>138</v>
      </c>
      <c r="C139" s="20" t="s">
        <v>4612</v>
      </c>
      <c r="D139" s="20" t="s">
        <v>4638</v>
      </c>
      <c r="E139" s="20" t="s">
        <v>4665</v>
      </c>
      <c r="F139" s="20"/>
      <c r="G139" s="20"/>
      <c r="H139" s="20"/>
    </row>
    <row r="140" spans="1:8" ht="38.25" outlineLevel="1" x14ac:dyDescent="0.2">
      <c r="A140" s="84"/>
      <c r="B140" s="85">
        <v>139</v>
      </c>
      <c r="C140" s="20" t="s">
        <v>4835</v>
      </c>
      <c r="D140" s="20" t="s">
        <v>4836</v>
      </c>
      <c r="E140" s="20" t="s">
        <v>4736</v>
      </c>
      <c r="F140" s="20"/>
      <c r="G140" s="20"/>
      <c r="H140" s="20"/>
    </row>
    <row r="141" spans="1:8" outlineLevel="1" x14ac:dyDescent="0.2">
      <c r="A141" s="84"/>
      <c r="B141" s="85">
        <v>140</v>
      </c>
      <c r="C141" s="93" t="s">
        <v>4613</v>
      </c>
      <c r="D141" s="93" t="s">
        <v>4639</v>
      </c>
      <c r="E141" s="93" t="s">
        <v>4664</v>
      </c>
      <c r="F141" s="93"/>
      <c r="G141" s="93"/>
      <c r="H141" s="93"/>
    </row>
    <row r="142" spans="1:8" ht="76.5" outlineLevel="1" x14ac:dyDescent="0.2">
      <c r="A142" s="84"/>
      <c r="B142" s="85">
        <v>141</v>
      </c>
      <c r="C142" s="20" t="s">
        <v>4833</v>
      </c>
      <c r="D142" s="20" t="s">
        <v>5024</v>
      </c>
      <c r="E142" s="20" t="s">
        <v>5025</v>
      </c>
      <c r="F142" s="20"/>
      <c r="G142" s="20"/>
      <c r="H142" s="20"/>
    </row>
    <row r="143" spans="1:8" outlineLevel="1" x14ac:dyDescent="0.2">
      <c r="A143" s="84"/>
      <c r="B143" s="85">
        <v>142</v>
      </c>
      <c r="C143" s="20" t="s">
        <v>4731</v>
      </c>
      <c r="D143" s="20"/>
      <c r="E143" s="20"/>
      <c r="F143" s="20"/>
      <c r="G143" s="20"/>
      <c r="H143" s="20"/>
    </row>
    <row r="144" spans="1:8" outlineLevel="1" x14ac:dyDescent="0.2">
      <c r="A144" s="84"/>
      <c r="B144" s="85">
        <v>143</v>
      </c>
      <c r="C144" s="93" t="s">
        <v>4481</v>
      </c>
      <c r="D144" s="93" t="s">
        <v>4461</v>
      </c>
      <c r="E144" s="93" t="s">
        <v>4663</v>
      </c>
      <c r="F144" s="93"/>
      <c r="G144" s="93"/>
      <c r="H144" s="93"/>
    </row>
    <row r="145" spans="1:8" outlineLevel="1" x14ac:dyDescent="0.2">
      <c r="A145" s="84"/>
      <c r="B145" s="85">
        <v>144</v>
      </c>
      <c r="C145" s="20" t="s">
        <v>4785</v>
      </c>
      <c r="D145" s="20" t="s">
        <v>4786</v>
      </c>
      <c r="E145" s="20" t="s">
        <v>4787</v>
      </c>
      <c r="F145" s="20"/>
      <c r="G145" s="20"/>
      <c r="H145" s="20"/>
    </row>
    <row r="146" spans="1:8" ht="25.5" outlineLevel="1" x14ac:dyDescent="0.2">
      <c r="A146" s="84"/>
      <c r="B146" s="85">
        <v>145</v>
      </c>
      <c r="C146" s="20" t="s">
        <v>4763</v>
      </c>
      <c r="D146" s="20" t="s">
        <v>4765</v>
      </c>
      <c r="E146" s="20" t="s">
        <v>4766</v>
      </c>
      <c r="F146" s="20"/>
      <c r="G146" s="20"/>
      <c r="H146" s="20"/>
    </row>
    <row r="147" spans="1:8" outlineLevel="1" x14ac:dyDescent="0.2">
      <c r="A147" s="84"/>
      <c r="B147" s="85">
        <v>146</v>
      </c>
      <c r="C147" s="20" t="s">
        <v>4764</v>
      </c>
      <c r="D147" s="20"/>
      <c r="E147" s="20"/>
      <c r="F147" s="20"/>
      <c r="G147" s="20"/>
      <c r="H147" s="20"/>
    </row>
    <row r="148" spans="1:8" outlineLevel="1" x14ac:dyDescent="0.2">
      <c r="A148" s="84"/>
      <c r="B148" s="85">
        <v>147</v>
      </c>
      <c r="C148" s="93" t="s">
        <v>4802</v>
      </c>
      <c r="D148" s="93" t="s">
        <v>4803</v>
      </c>
      <c r="E148" s="93" t="s">
        <v>4804</v>
      </c>
      <c r="F148" s="93"/>
      <c r="G148" s="93"/>
      <c r="H148" s="93"/>
    </row>
    <row r="149" spans="1:8" outlineLevel="1" x14ac:dyDescent="0.2">
      <c r="A149" s="84"/>
      <c r="B149" s="85">
        <v>148</v>
      </c>
      <c r="C149" s="20" t="s">
        <v>4791</v>
      </c>
      <c r="D149" s="20" t="s">
        <v>4792</v>
      </c>
      <c r="E149" s="20" t="s">
        <v>4793</v>
      </c>
      <c r="F149" s="20"/>
      <c r="G149" s="20"/>
      <c r="H149" s="20"/>
    </row>
    <row r="150" spans="1:8" outlineLevel="1" x14ac:dyDescent="0.2">
      <c r="A150" s="84"/>
      <c r="B150" s="85">
        <v>149</v>
      </c>
      <c r="C150" s="20" t="s">
        <v>4795</v>
      </c>
      <c r="D150" s="20" t="s">
        <v>4796</v>
      </c>
      <c r="E150" s="20" t="s">
        <v>4797</v>
      </c>
      <c r="F150" s="20"/>
      <c r="G150" s="20"/>
      <c r="H150" s="20"/>
    </row>
    <row r="151" spans="1:8" ht="25.5" outlineLevel="1" x14ac:dyDescent="0.2">
      <c r="A151" s="92" t="s">
        <v>4719</v>
      </c>
      <c r="B151" s="85">
        <v>150</v>
      </c>
      <c r="C151" s="83" t="s">
        <v>4988</v>
      </c>
      <c r="D151" s="83" t="s">
        <v>5026</v>
      </c>
      <c r="E151" s="83" t="s">
        <v>5032</v>
      </c>
      <c r="F151" s="83" t="s">
        <v>4875</v>
      </c>
      <c r="G151" s="83" t="s">
        <v>5031</v>
      </c>
      <c r="H151" s="83" t="s">
        <v>4889</v>
      </c>
    </row>
    <row r="152" spans="1:8" ht="38.25" outlineLevel="1" x14ac:dyDescent="0.2">
      <c r="A152" s="92" t="s">
        <v>4720</v>
      </c>
      <c r="B152" s="85">
        <v>151</v>
      </c>
      <c r="C152" s="83" t="s">
        <v>4970</v>
      </c>
      <c r="D152" s="83" t="s">
        <v>4971</v>
      </c>
      <c r="E152" s="83" t="s">
        <v>4977</v>
      </c>
      <c r="F152" s="83" t="s">
        <v>4876</v>
      </c>
      <c r="G152" s="83" t="s">
        <v>4884</v>
      </c>
      <c r="H152" s="83" t="s">
        <v>4890</v>
      </c>
    </row>
    <row r="153" spans="1:8" ht="76.5" outlineLevel="1" x14ac:dyDescent="0.2">
      <c r="A153" s="92" t="s">
        <v>4634</v>
      </c>
      <c r="B153" s="85">
        <v>152</v>
      </c>
      <c r="C153" s="83" t="s">
        <v>4972</v>
      </c>
      <c r="D153" s="83" t="s">
        <v>4979</v>
      </c>
      <c r="E153" s="83" t="s">
        <v>4980</v>
      </c>
      <c r="F153" s="83" t="s">
        <v>4877</v>
      </c>
      <c r="G153" s="83" t="s">
        <v>4885</v>
      </c>
      <c r="H153" s="83" t="s">
        <v>4891</v>
      </c>
    </row>
    <row r="154" spans="1:8" outlineLevel="1" x14ac:dyDescent="0.2">
      <c r="A154" s="92" t="s">
        <v>4721</v>
      </c>
      <c r="B154" s="85">
        <v>153</v>
      </c>
      <c r="C154" s="83"/>
      <c r="D154" s="83"/>
      <c r="E154" s="83"/>
      <c r="F154" s="83"/>
      <c r="G154" s="83"/>
      <c r="H154" s="83"/>
    </row>
    <row r="155" spans="1:8" outlineLevel="1" x14ac:dyDescent="0.2">
      <c r="A155" s="84"/>
      <c r="B155" s="85">
        <v>154</v>
      </c>
      <c r="C155" s="122"/>
      <c r="D155" s="122"/>
      <c r="E155" s="122"/>
      <c r="F155" s="122"/>
      <c r="G155" s="122"/>
      <c r="H155" s="122"/>
    </row>
    <row r="156" spans="1:8" outlineLevel="1" x14ac:dyDescent="0.2">
      <c r="A156" s="84"/>
      <c r="B156" s="85">
        <v>155</v>
      </c>
      <c r="C156" s="122"/>
      <c r="D156" s="122"/>
      <c r="E156" s="122"/>
      <c r="F156" s="122"/>
      <c r="G156" s="122"/>
      <c r="H156" s="122"/>
    </row>
    <row r="157" spans="1:8" outlineLevel="1" x14ac:dyDescent="0.2">
      <c r="A157" s="84"/>
      <c r="B157" s="85">
        <v>156</v>
      </c>
      <c r="C157" s="122"/>
      <c r="D157" s="122"/>
      <c r="E157" s="122"/>
      <c r="F157" s="122"/>
      <c r="G157" s="122"/>
      <c r="H157" s="122"/>
    </row>
    <row r="158" spans="1:8" outlineLevel="1" x14ac:dyDescent="0.2">
      <c r="A158" s="84"/>
      <c r="B158" s="85">
        <v>157</v>
      </c>
      <c r="C158" s="122"/>
      <c r="D158" s="122"/>
      <c r="E158" s="122"/>
      <c r="F158" s="122"/>
      <c r="G158" s="122"/>
      <c r="H158" s="122"/>
    </row>
    <row r="159" spans="1:8" outlineLevel="1" x14ac:dyDescent="0.2">
      <c r="A159" s="84"/>
      <c r="B159" s="85">
        <v>158</v>
      </c>
      <c r="C159" s="122"/>
      <c r="D159" s="122"/>
      <c r="E159" s="122"/>
      <c r="F159" s="122"/>
      <c r="G159" s="122"/>
      <c r="H159" s="122"/>
    </row>
    <row r="160" spans="1:8" outlineLevel="1" x14ac:dyDescent="0.2">
      <c r="A160" s="84"/>
      <c r="B160" s="85">
        <v>159</v>
      </c>
      <c r="C160" s="122"/>
      <c r="D160" s="122"/>
      <c r="E160" s="122"/>
      <c r="F160" s="122"/>
      <c r="G160" s="122"/>
      <c r="H160" s="122"/>
    </row>
    <row r="161" spans="1:8" ht="38.25" outlineLevel="1" x14ac:dyDescent="0.2">
      <c r="A161" s="92" t="s">
        <v>4737</v>
      </c>
      <c r="B161" s="85">
        <v>160</v>
      </c>
      <c r="C161" s="83" t="s">
        <v>4878</v>
      </c>
      <c r="D161" s="83" t="s">
        <v>4888</v>
      </c>
      <c r="E161" s="83" t="s">
        <v>4892</v>
      </c>
      <c r="F161" s="83" t="s">
        <v>4878</v>
      </c>
      <c r="G161" s="83" t="s">
        <v>4888</v>
      </c>
      <c r="H161" s="83" t="s">
        <v>4892</v>
      </c>
    </row>
    <row r="162" spans="1:8" outlineLevel="1" x14ac:dyDescent="0.2">
      <c r="A162" s="92" t="s">
        <v>4737</v>
      </c>
      <c r="B162" s="85">
        <v>161</v>
      </c>
      <c r="C162" s="83"/>
      <c r="D162" s="83"/>
      <c r="E162" s="83"/>
      <c r="F162" s="83"/>
      <c r="G162" s="83"/>
      <c r="H162" s="83"/>
    </row>
    <row r="163" spans="1:8" outlineLevel="1" x14ac:dyDescent="0.2">
      <c r="A163" s="92" t="s">
        <v>4737</v>
      </c>
      <c r="B163" s="85">
        <v>162</v>
      </c>
      <c r="C163" s="83"/>
      <c r="D163" s="83"/>
      <c r="E163" s="83"/>
      <c r="F163" s="83"/>
      <c r="G163" s="83"/>
      <c r="H163" s="83"/>
    </row>
    <row r="164" spans="1:8" outlineLevel="1" x14ac:dyDescent="0.2">
      <c r="A164" s="92" t="s">
        <v>4737</v>
      </c>
      <c r="B164" s="85">
        <v>163</v>
      </c>
      <c r="C164" s="83"/>
      <c r="D164" s="83"/>
      <c r="E164" s="83"/>
      <c r="F164" s="83"/>
      <c r="G164" s="83"/>
      <c r="H164" s="83"/>
    </row>
    <row r="165" spans="1:8" outlineLevel="1" x14ac:dyDescent="0.2">
      <c r="A165" s="84"/>
      <c r="B165" s="85">
        <v>164</v>
      </c>
      <c r="C165" s="122"/>
      <c r="D165" s="122"/>
      <c r="E165" s="122"/>
      <c r="F165" s="122"/>
      <c r="G165" s="122"/>
      <c r="H165" s="122"/>
    </row>
    <row r="166" spans="1:8" outlineLevel="1" x14ac:dyDescent="0.2">
      <c r="A166" s="84"/>
      <c r="B166" s="85">
        <v>165</v>
      </c>
      <c r="C166" s="122"/>
      <c r="D166" s="122"/>
      <c r="E166" s="122"/>
      <c r="F166" s="122"/>
      <c r="G166" s="122"/>
      <c r="H166" s="122"/>
    </row>
    <row r="167" spans="1:8" outlineLevel="1" x14ac:dyDescent="0.2">
      <c r="A167" s="84"/>
      <c r="B167" s="85">
        <v>166</v>
      </c>
      <c r="C167" s="122"/>
      <c r="D167" s="122"/>
      <c r="E167" s="122"/>
      <c r="F167" s="122"/>
      <c r="G167" s="122"/>
      <c r="H167" s="122"/>
    </row>
    <row r="168" spans="1:8" outlineLevel="1" x14ac:dyDescent="0.2">
      <c r="A168" s="84"/>
      <c r="B168" s="85">
        <v>167</v>
      </c>
      <c r="C168" s="122"/>
      <c r="D168" s="122"/>
      <c r="E168" s="122"/>
      <c r="F168" s="122"/>
      <c r="G168" s="122"/>
      <c r="H168" s="122"/>
    </row>
    <row r="169" spans="1:8" outlineLevel="1" x14ac:dyDescent="0.2">
      <c r="A169" s="84"/>
      <c r="B169" s="85">
        <v>168</v>
      </c>
      <c r="C169" s="122"/>
      <c r="D169" s="122"/>
      <c r="E169" s="122"/>
      <c r="F169" s="122"/>
      <c r="G169" s="122"/>
      <c r="H169" s="122"/>
    </row>
    <row r="170" spans="1:8" outlineLevel="1" x14ac:dyDescent="0.2">
      <c r="A170" s="84"/>
      <c r="B170" s="85">
        <v>169</v>
      </c>
      <c r="C170" s="122"/>
      <c r="D170" s="122"/>
      <c r="E170" s="122"/>
      <c r="F170" s="122"/>
      <c r="G170" s="122"/>
      <c r="H170" s="122"/>
    </row>
    <row r="171" spans="1:8" outlineLevel="1" x14ac:dyDescent="0.2">
      <c r="A171" s="92" t="s">
        <v>4738</v>
      </c>
      <c r="B171" s="85">
        <v>170</v>
      </c>
      <c r="C171" s="121" t="s">
        <v>4973</v>
      </c>
      <c r="D171" s="121" t="s">
        <v>4974</v>
      </c>
      <c r="E171" s="121" t="s">
        <v>4975</v>
      </c>
      <c r="F171" s="121" t="s">
        <v>4879</v>
      </c>
      <c r="G171" s="121" t="s">
        <v>4880</v>
      </c>
      <c r="H171" s="121" t="s">
        <v>4893</v>
      </c>
    </row>
    <row r="172" spans="1:8" outlineLevel="1" x14ac:dyDescent="0.2">
      <c r="A172" s="84"/>
      <c r="B172" s="85">
        <v>171</v>
      </c>
      <c r="C172" s="83" t="s">
        <v>2</v>
      </c>
      <c r="D172" s="83" t="s">
        <v>2</v>
      </c>
      <c r="E172" s="83" t="s">
        <v>2</v>
      </c>
      <c r="F172" s="83" t="s">
        <v>2</v>
      </c>
      <c r="G172" s="83" t="s">
        <v>2</v>
      </c>
      <c r="H172" s="83" t="s">
        <v>2</v>
      </c>
    </row>
    <row r="173" spans="1:8" ht="106.5" customHeight="1" outlineLevel="1" x14ac:dyDescent="0.2">
      <c r="A173" s="84"/>
      <c r="B173" s="85">
        <v>172</v>
      </c>
      <c r="C173" s="83" t="s">
        <v>4982</v>
      </c>
      <c r="D173" s="83" t="s">
        <v>4983</v>
      </c>
      <c r="E173" s="83" t="s">
        <v>4984</v>
      </c>
      <c r="F173" s="83" t="s">
        <v>4881</v>
      </c>
      <c r="G173" s="83" t="s">
        <v>4896</v>
      </c>
      <c r="H173" s="83" t="s">
        <v>4897</v>
      </c>
    </row>
    <row r="174" spans="1:8" outlineLevel="1" x14ac:dyDescent="0.2">
      <c r="A174" s="84"/>
      <c r="B174" s="85">
        <v>173</v>
      </c>
      <c r="C174" s="121" t="s">
        <v>4882</v>
      </c>
      <c r="D174" s="121" t="s">
        <v>4886</v>
      </c>
      <c r="E174" s="121" t="s">
        <v>4894</v>
      </c>
      <c r="F174" s="121" t="s">
        <v>4882</v>
      </c>
      <c r="G174" s="121" t="s">
        <v>4886</v>
      </c>
      <c r="H174" s="121" t="s">
        <v>4894</v>
      </c>
    </row>
    <row r="175" spans="1:8" outlineLevel="1" x14ac:dyDescent="0.2">
      <c r="A175" s="84"/>
      <c r="B175" s="85">
        <v>174</v>
      </c>
      <c r="C175" s="83" t="s">
        <v>2</v>
      </c>
      <c r="D175" s="83" t="s">
        <v>2</v>
      </c>
      <c r="E175" s="83" t="s">
        <v>2</v>
      </c>
      <c r="F175" s="83" t="s">
        <v>2</v>
      </c>
      <c r="G175" s="83" t="s">
        <v>2</v>
      </c>
      <c r="H175" s="83" t="s">
        <v>2</v>
      </c>
    </row>
    <row r="176" spans="1:8" ht="51" outlineLevel="1" x14ac:dyDescent="0.2">
      <c r="A176" s="84"/>
      <c r="B176" s="85">
        <v>175</v>
      </c>
      <c r="C176" s="83" t="s">
        <v>4976</v>
      </c>
      <c r="D176" s="83" t="s">
        <v>4978</v>
      </c>
      <c r="E176" s="83" t="s">
        <v>4981</v>
      </c>
      <c r="F176" s="83" t="s">
        <v>4883</v>
      </c>
      <c r="G176" s="83" t="s">
        <v>4887</v>
      </c>
      <c r="H176" s="83" t="s">
        <v>4895</v>
      </c>
    </row>
    <row r="177" spans="1:8" outlineLevel="1" x14ac:dyDescent="0.2">
      <c r="A177" s="84"/>
      <c r="B177" s="85">
        <v>176</v>
      </c>
      <c r="C177" s="121"/>
      <c r="D177" s="121"/>
      <c r="E177" s="121"/>
      <c r="F177" s="121"/>
      <c r="G177" s="121"/>
      <c r="H177" s="121"/>
    </row>
    <row r="178" spans="1:8" outlineLevel="1" x14ac:dyDescent="0.2">
      <c r="A178" s="84"/>
      <c r="B178" s="85">
        <v>177</v>
      </c>
      <c r="C178" s="83"/>
      <c r="D178" s="83"/>
      <c r="E178" s="83"/>
      <c r="F178" s="83"/>
      <c r="G178" s="83"/>
      <c r="H178" s="83"/>
    </row>
    <row r="179" spans="1:8" outlineLevel="1" x14ac:dyDescent="0.2">
      <c r="A179" s="84"/>
      <c r="B179" s="85">
        <v>178</v>
      </c>
      <c r="C179" s="83"/>
      <c r="D179" s="83"/>
      <c r="E179" s="83"/>
      <c r="F179" s="83"/>
      <c r="G179" s="83"/>
      <c r="H179" s="83"/>
    </row>
    <row r="180" spans="1:8" outlineLevel="1" x14ac:dyDescent="0.2">
      <c r="A180" s="84"/>
      <c r="B180" s="85">
        <v>179</v>
      </c>
      <c r="C180" s="83"/>
      <c r="D180" s="83"/>
      <c r="E180" s="83"/>
      <c r="F180" s="83"/>
      <c r="G180" s="83"/>
      <c r="H180" s="83"/>
    </row>
    <row r="181" spans="1:8" outlineLevel="1" x14ac:dyDescent="0.2">
      <c r="A181" s="92" t="s">
        <v>4739</v>
      </c>
      <c r="B181" s="85">
        <v>180</v>
      </c>
      <c r="C181" s="121"/>
      <c r="D181" s="121"/>
      <c r="E181" s="121"/>
      <c r="F181" s="121"/>
      <c r="G181" s="121"/>
      <c r="H181" s="121"/>
    </row>
    <row r="182" spans="1:8" outlineLevel="1" x14ac:dyDescent="0.2">
      <c r="A182" s="84"/>
      <c r="B182" s="85">
        <v>181</v>
      </c>
      <c r="C182" s="83"/>
      <c r="D182" s="83"/>
      <c r="E182" s="83"/>
      <c r="F182" s="83"/>
      <c r="G182" s="83"/>
      <c r="H182" s="83"/>
    </row>
    <row r="183" spans="1:8" outlineLevel="1" x14ac:dyDescent="0.2">
      <c r="A183" s="84"/>
      <c r="B183" s="85">
        <v>182</v>
      </c>
      <c r="C183" s="121"/>
      <c r="D183" s="121"/>
      <c r="E183" s="121"/>
      <c r="F183" s="121"/>
      <c r="G183" s="121"/>
      <c r="H183" s="121"/>
    </row>
    <row r="184" spans="1:8" outlineLevel="1" x14ac:dyDescent="0.2">
      <c r="A184" s="84"/>
      <c r="B184" s="85">
        <v>183</v>
      </c>
      <c r="C184" s="83"/>
      <c r="D184" s="83"/>
      <c r="E184" s="83"/>
      <c r="F184" s="83"/>
      <c r="G184" s="83"/>
      <c r="H184" s="83"/>
    </row>
    <row r="185" spans="1:8" outlineLevel="1" x14ac:dyDescent="0.2">
      <c r="A185" s="84"/>
      <c r="B185" s="85">
        <v>184</v>
      </c>
      <c r="C185" s="121"/>
      <c r="D185" s="121"/>
      <c r="E185" s="121"/>
      <c r="F185" s="121"/>
      <c r="G185" s="121"/>
      <c r="H185" s="121"/>
    </row>
    <row r="186" spans="1:8" outlineLevel="1" x14ac:dyDescent="0.2">
      <c r="A186" s="84"/>
      <c r="B186" s="85">
        <v>185</v>
      </c>
      <c r="C186" s="83"/>
      <c r="D186" s="83"/>
      <c r="E186" s="83"/>
      <c r="F186" s="83"/>
      <c r="G186" s="83"/>
      <c r="H186" s="83"/>
    </row>
    <row r="187" spans="1:8" outlineLevel="1" x14ac:dyDescent="0.2">
      <c r="A187" s="84"/>
      <c r="B187" s="85">
        <v>186</v>
      </c>
      <c r="C187" s="121"/>
      <c r="D187" s="121"/>
      <c r="E187" s="121"/>
      <c r="F187" s="121"/>
      <c r="G187" s="121"/>
      <c r="H187" s="121"/>
    </row>
    <row r="188" spans="1:8" outlineLevel="1" x14ac:dyDescent="0.2">
      <c r="A188" s="84"/>
      <c r="B188" s="85">
        <v>187</v>
      </c>
      <c r="C188" s="83"/>
      <c r="D188" s="83"/>
      <c r="E188" s="83"/>
      <c r="F188" s="83"/>
      <c r="G188" s="83"/>
      <c r="H188" s="83"/>
    </row>
    <row r="189" spans="1:8" outlineLevel="1" x14ac:dyDescent="0.2">
      <c r="A189" s="84"/>
      <c r="B189" s="85">
        <v>188</v>
      </c>
      <c r="C189" s="83"/>
      <c r="D189" s="83"/>
      <c r="E189" s="83"/>
      <c r="F189" s="83"/>
      <c r="G189" s="83"/>
      <c r="H189" s="83"/>
    </row>
    <row r="190" spans="1:8" outlineLevel="1" x14ac:dyDescent="0.2">
      <c r="A190" s="84"/>
      <c r="B190" s="85">
        <v>189</v>
      </c>
      <c r="C190" s="83"/>
      <c r="D190" s="83"/>
      <c r="E190" s="83"/>
      <c r="F190" s="83"/>
      <c r="G190" s="83"/>
      <c r="H190" s="83"/>
    </row>
    <row r="191" spans="1:8" outlineLevel="1" x14ac:dyDescent="0.2">
      <c r="A191" s="84"/>
      <c r="B191" s="85">
        <v>190</v>
      </c>
      <c r="C191" s="83"/>
      <c r="D191" s="83"/>
      <c r="E191" s="83"/>
      <c r="F191" s="83"/>
      <c r="G191" s="83"/>
      <c r="H191" s="83"/>
    </row>
    <row r="192" spans="1:8" outlineLevel="1" x14ac:dyDescent="0.2">
      <c r="A192" s="84"/>
      <c r="B192" s="85">
        <v>191</v>
      </c>
      <c r="C192" s="83"/>
      <c r="D192" s="83"/>
      <c r="E192" s="83"/>
      <c r="F192" s="83"/>
      <c r="G192" s="83"/>
      <c r="H192" s="83"/>
    </row>
    <row r="193" spans="1:8" outlineLevel="1" x14ac:dyDescent="0.2">
      <c r="A193" s="84"/>
      <c r="B193" s="85">
        <v>192</v>
      </c>
      <c r="C193" s="83"/>
      <c r="D193" s="83"/>
      <c r="E193" s="83"/>
      <c r="F193" s="83"/>
      <c r="G193" s="83"/>
      <c r="H193" s="83"/>
    </row>
    <row r="194" spans="1:8" outlineLevel="1" x14ac:dyDescent="0.2">
      <c r="A194" s="84"/>
      <c r="B194" s="85">
        <v>193</v>
      </c>
      <c r="C194" s="83"/>
      <c r="D194" s="83"/>
      <c r="E194" s="83"/>
      <c r="F194" s="83"/>
      <c r="G194" s="83"/>
      <c r="H194" s="83"/>
    </row>
    <row r="195" spans="1:8" outlineLevel="1" x14ac:dyDescent="0.2">
      <c r="A195" s="84"/>
      <c r="B195" s="85">
        <v>194</v>
      </c>
      <c r="C195" s="83"/>
      <c r="D195" s="83"/>
      <c r="E195" s="83"/>
      <c r="F195" s="83"/>
      <c r="G195" s="83"/>
      <c r="H195" s="83"/>
    </row>
    <row r="196" spans="1:8" outlineLevel="1" x14ac:dyDescent="0.2">
      <c r="A196" s="92" t="s">
        <v>4728</v>
      </c>
      <c r="B196" s="85">
        <v>195</v>
      </c>
      <c r="C196" s="83"/>
      <c r="D196" s="83"/>
      <c r="E196" s="83"/>
      <c r="F196" s="83"/>
      <c r="G196" s="83"/>
      <c r="H196" s="83"/>
    </row>
    <row r="197" spans="1:8" outlineLevel="1" x14ac:dyDescent="0.2">
      <c r="A197" s="84"/>
      <c r="B197" s="85">
        <v>196</v>
      </c>
      <c r="C197" s="122"/>
      <c r="D197" s="122"/>
      <c r="E197" s="122"/>
      <c r="F197" s="122"/>
      <c r="G197" s="122"/>
      <c r="H197" s="122"/>
    </row>
    <row r="198" spans="1:8" outlineLevel="1" x14ac:dyDescent="0.2">
      <c r="A198" s="84"/>
      <c r="B198" s="85">
        <v>197</v>
      </c>
      <c r="C198" s="122"/>
      <c r="D198" s="122"/>
      <c r="E198" s="122"/>
      <c r="F198" s="122"/>
      <c r="G198" s="122"/>
      <c r="H198" s="122"/>
    </row>
    <row r="199" spans="1:8" outlineLevel="1" x14ac:dyDescent="0.2">
      <c r="A199" s="84"/>
      <c r="B199" s="85">
        <v>198</v>
      </c>
      <c r="C199" s="122"/>
      <c r="D199" s="122"/>
      <c r="E199" s="122"/>
      <c r="F199" s="122"/>
      <c r="G199" s="122"/>
      <c r="H199" s="122"/>
    </row>
    <row r="200" spans="1:8" outlineLevel="1" x14ac:dyDescent="0.2">
      <c r="A200" s="84"/>
      <c r="B200" s="85">
        <v>199</v>
      </c>
      <c r="C200" s="122"/>
      <c r="D200" s="122"/>
      <c r="E200" s="122"/>
      <c r="F200" s="122"/>
      <c r="G200" s="122"/>
      <c r="H200" s="122"/>
    </row>
    <row r="201" spans="1:8" x14ac:dyDescent="0.2">
      <c r="A201" s="87" t="s">
        <v>4604</v>
      </c>
      <c r="B201" s="82">
        <v>200</v>
      </c>
      <c r="C201" s="20" t="s">
        <v>4614</v>
      </c>
      <c r="D201" s="20" t="s">
        <v>4672</v>
      </c>
      <c r="E201" s="20" t="s">
        <v>4669</v>
      </c>
      <c r="F201" s="20"/>
      <c r="G201" s="20"/>
      <c r="H201" s="20"/>
    </row>
    <row r="202" spans="1:8" outlineLevel="1" x14ac:dyDescent="0.2">
      <c r="A202" s="80"/>
      <c r="B202" s="82">
        <v>201</v>
      </c>
      <c r="C202" s="20" t="s">
        <v>4615</v>
      </c>
      <c r="D202" s="20" t="s">
        <v>4673</v>
      </c>
      <c r="E202" s="20" t="s">
        <v>4670</v>
      </c>
      <c r="F202" s="20"/>
      <c r="G202" s="20"/>
      <c r="H202" s="20"/>
    </row>
    <row r="203" spans="1:8" outlineLevel="1" x14ac:dyDescent="0.2">
      <c r="A203" s="80"/>
      <c r="B203" s="82">
        <v>202</v>
      </c>
      <c r="C203" s="20" t="s">
        <v>4616</v>
      </c>
      <c r="D203" s="20" t="s">
        <v>4646</v>
      </c>
      <c r="E203" s="20" t="s">
        <v>4668</v>
      </c>
      <c r="F203" s="20"/>
      <c r="G203" s="20"/>
      <c r="H203" s="20"/>
    </row>
    <row r="204" spans="1:8" outlineLevel="1" x14ac:dyDescent="0.2">
      <c r="A204" s="80"/>
      <c r="B204" s="82">
        <v>203</v>
      </c>
      <c r="C204" s="20" t="s">
        <v>4682</v>
      </c>
      <c r="D204" s="20" t="s">
        <v>4681</v>
      </c>
      <c r="E204" s="20" t="s">
        <v>4683</v>
      </c>
      <c r="F204" s="20"/>
      <c r="G204" s="20"/>
      <c r="H204" s="20"/>
    </row>
    <row r="205" spans="1:8" outlineLevel="1" x14ac:dyDescent="0.2">
      <c r="A205" s="80"/>
      <c r="B205" s="82">
        <v>204</v>
      </c>
      <c r="C205" s="20" t="s">
        <v>4810</v>
      </c>
      <c r="D205" s="20" t="s">
        <v>4812</v>
      </c>
      <c r="E205" s="20" t="s">
        <v>4811</v>
      </c>
      <c r="F205" s="20"/>
      <c r="G205" s="20"/>
      <c r="H205" s="20"/>
    </row>
    <row r="206" spans="1:8" outlineLevel="1" x14ac:dyDescent="0.2">
      <c r="A206" s="80"/>
      <c r="B206" s="82">
        <v>205</v>
      </c>
      <c r="C206" s="20" t="s">
        <v>4691</v>
      </c>
      <c r="D206" s="20" t="s">
        <v>4693</v>
      </c>
      <c r="E206" s="20" t="s">
        <v>4692</v>
      </c>
      <c r="F206" s="20"/>
      <c r="G206" s="20"/>
      <c r="H206" s="20"/>
    </row>
    <row r="207" spans="1:8" outlineLevel="1" x14ac:dyDescent="0.2">
      <c r="A207" s="80"/>
      <c r="B207" s="82">
        <v>206</v>
      </c>
      <c r="C207" s="20" t="s">
        <v>4694</v>
      </c>
      <c r="D207" s="20" t="s">
        <v>4695</v>
      </c>
      <c r="E207" s="20" t="s">
        <v>4701</v>
      </c>
      <c r="F207" s="20"/>
      <c r="G207" s="20"/>
      <c r="H207" s="20"/>
    </row>
    <row r="208" spans="1:8" outlineLevel="1" x14ac:dyDescent="0.2">
      <c r="A208" s="80"/>
      <c r="B208" s="82">
        <v>207</v>
      </c>
      <c r="C208" s="20" t="s">
        <v>4696</v>
      </c>
      <c r="D208" s="20" t="s">
        <v>4700</v>
      </c>
      <c r="E208" s="20" t="s">
        <v>4702</v>
      </c>
      <c r="F208" s="20"/>
      <c r="G208" s="20"/>
      <c r="H208" s="20"/>
    </row>
    <row r="209" spans="1:8" ht="38.25" outlineLevel="1" x14ac:dyDescent="0.2">
      <c r="A209" s="80"/>
      <c r="B209" s="82">
        <v>208</v>
      </c>
      <c r="C209" s="20" t="s">
        <v>4799</v>
      </c>
      <c r="D209" s="20" t="s">
        <v>5028</v>
      </c>
      <c r="E209" s="20" t="s">
        <v>4798</v>
      </c>
      <c r="F209" s="20"/>
      <c r="G209" s="20"/>
      <c r="H209" s="20"/>
    </row>
    <row r="210" spans="1:8" ht="38.25" outlineLevel="1" x14ac:dyDescent="0.2">
      <c r="A210" s="80"/>
      <c r="B210" s="82">
        <v>209</v>
      </c>
      <c r="C210" s="20" t="s">
        <v>4801</v>
      </c>
      <c r="D210" s="20" t="s">
        <v>5029</v>
      </c>
      <c r="E210" s="20" t="s">
        <v>4800</v>
      </c>
      <c r="F210" s="20"/>
      <c r="G210" s="20"/>
      <c r="H210" s="20"/>
    </row>
    <row r="211" spans="1:8" outlineLevel="1" x14ac:dyDescent="0.2">
      <c r="A211" s="80"/>
      <c r="B211" s="82">
        <v>210</v>
      </c>
      <c r="C211" s="20" t="s">
        <v>4684</v>
      </c>
      <c r="D211" s="20" t="s">
        <v>4685</v>
      </c>
      <c r="E211" s="20" t="s">
        <v>4686</v>
      </c>
      <c r="F211" s="20"/>
      <c r="G211" s="20"/>
      <c r="H211" s="20"/>
    </row>
    <row r="212" spans="1:8" outlineLevel="1" x14ac:dyDescent="0.2">
      <c r="A212" s="80"/>
      <c r="B212" s="82">
        <v>211</v>
      </c>
      <c r="C212" s="20" t="s">
        <v>4760</v>
      </c>
      <c r="D212" s="20" t="s">
        <v>4759</v>
      </c>
      <c r="E212" s="20" t="s">
        <v>4761</v>
      </c>
      <c r="F212" s="20"/>
      <c r="G212" s="20"/>
      <c r="H212" s="20"/>
    </row>
    <row r="213" spans="1:8" outlineLevel="1" x14ac:dyDescent="0.2">
      <c r="A213" s="80"/>
      <c r="B213" s="82">
        <v>212</v>
      </c>
      <c r="C213" s="20"/>
      <c r="D213" s="20"/>
      <c r="E213" s="20"/>
      <c r="F213" s="20"/>
      <c r="G213" s="20"/>
      <c r="H213" s="20"/>
    </row>
    <row r="214" spans="1:8" outlineLevel="1" x14ac:dyDescent="0.2">
      <c r="A214" s="80"/>
      <c r="B214" s="82">
        <v>213</v>
      </c>
      <c r="C214" s="20"/>
      <c r="D214" s="20"/>
      <c r="E214" s="20"/>
      <c r="F214" s="20"/>
      <c r="G214" s="20"/>
      <c r="H214" s="20"/>
    </row>
    <row r="215" spans="1:8" outlineLevel="1" x14ac:dyDescent="0.2">
      <c r="A215" s="80"/>
      <c r="B215" s="82">
        <v>214</v>
      </c>
      <c r="C215" s="20"/>
      <c r="D215" s="20"/>
      <c r="E215" s="20"/>
      <c r="F215" s="20"/>
      <c r="G215" s="20"/>
      <c r="H215" s="20"/>
    </row>
    <row r="216" spans="1:8" outlineLevel="1" x14ac:dyDescent="0.2">
      <c r="A216" s="80"/>
      <c r="B216" s="82">
        <v>215</v>
      </c>
      <c r="C216" s="20"/>
      <c r="D216" s="20"/>
      <c r="E216" s="20"/>
      <c r="F216" s="20"/>
      <c r="G216" s="20"/>
      <c r="H216" s="20"/>
    </row>
    <row r="217" spans="1:8" outlineLevel="1" x14ac:dyDescent="0.2">
      <c r="A217" s="80"/>
      <c r="B217" s="82">
        <v>216</v>
      </c>
      <c r="C217" s="20"/>
      <c r="D217" s="20"/>
      <c r="E217" s="20"/>
      <c r="F217" s="20"/>
      <c r="G217" s="20"/>
      <c r="H217" s="20"/>
    </row>
    <row r="218" spans="1:8" outlineLevel="1" x14ac:dyDescent="0.2">
      <c r="A218" s="80"/>
      <c r="B218" s="82">
        <v>217</v>
      </c>
      <c r="C218" s="20"/>
      <c r="D218" s="20"/>
      <c r="E218" s="20"/>
      <c r="F218" s="20"/>
      <c r="G218" s="20"/>
      <c r="H218" s="20"/>
    </row>
    <row r="219" spans="1:8" outlineLevel="1" x14ac:dyDescent="0.2">
      <c r="A219" s="80"/>
      <c r="B219" s="82">
        <v>218</v>
      </c>
      <c r="C219" s="20"/>
      <c r="D219" s="20"/>
      <c r="E219" s="20"/>
      <c r="F219" s="20"/>
      <c r="G219" s="20"/>
      <c r="H219" s="20"/>
    </row>
    <row r="220" spans="1:8" outlineLevel="1" x14ac:dyDescent="0.2">
      <c r="A220" s="80"/>
      <c r="B220" s="82">
        <v>219</v>
      </c>
      <c r="C220" s="20"/>
      <c r="D220" s="20"/>
      <c r="E220" s="20"/>
      <c r="F220" s="20"/>
      <c r="G220" s="20"/>
      <c r="H220" s="20"/>
    </row>
    <row r="221" spans="1:8" outlineLevel="1" x14ac:dyDescent="0.2">
      <c r="A221" s="80"/>
      <c r="B221" s="82">
        <v>220</v>
      </c>
      <c r="C221" s="20" t="s">
        <v>4688</v>
      </c>
      <c r="D221" s="20" t="s">
        <v>4689</v>
      </c>
      <c r="E221" s="20" t="s">
        <v>4697</v>
      </c>
      <c r="F221" s="20"/>
      <c r="G221" s="20"/>
      <c r="H221" s="20"/>
    </row>
    <row r="222" spans="1:8" outlineLevel="1" x14ac:dyDescent="0.2">
      <c r="A222" s="80"/>
      <c r="B222" s="82">
        <v>221</v>
      </c>
      <c r="C222" s="20" t="s">
        <v>4532</v>
      </c>
      <c r="D222" s="20" t="s">
        <v>4687</v>
      </c>
      <c r="E222" s="20" t="s">
        <v>4698</v>
      </c>
      <c r="F222" s="20"/>
      <c r="G222" s="20"/>
      <c r="H222" s="20"/>
    </row>
    <row r="223" spans="1:8" ht="25.5" outlineLevel="1" x14ac:dyDescent="0.2">
      <c r="A223" s="80"/>
      <c r="B223" s="82">
        <v>222</v>
      </c>
      <c r="C223" s="83" t="s">
        <v>4749</v>
      </c>
      <c r="D223" s="83" t="s">
        <v>5030</v>
      </c>
      <c r="E223" s="83" t="s">
        <v>4757</v>
      </c>
      <c r="F223" s="83" t="s">
        <v>4749</v>
      </c>
      <c r="G223" s="83" t="s">
        <v>5030</v>
      </c>
      <c r="H223" s="83" t="s">
        <v>4757</v>
      </c>
    </row>
    <row r="224" spans="1:8" ht="25.5" outlineLevel="1" x14ac:dyDescent="0.2">
      <c r="A224" s="80"/>
      <c r="B224" s="82">
        <v>223</v>
      </c>
      <c r="C224" s="83" t="s">
        <v>4750</v>
      </c>
      <c r="D224" s="83" t="s">
        <v>4751</v>
      </c>
      <c r="E224" s="83" t="s">
        <v>4758</v>
      </c>
      <c r="F224" s="83" t="s">
        <v>4750</v>
      </c>
      <c r="G224" s="83" t="s">
        <v>4751</v>
      </c>
      <c r="H224" s="83" t="s">
        <v>4758</v>
      </c>
    </row>
    <row r="225" spans="1:8" ht="25.5" outlineLevel="1" x14ac:dyDescent="0.2">
      <c r="A225" s="80"/>
      <c r="B225" s="82">
        <v>224</v>
      </c>
      <c r="C225" s="83" t="s">
        <v>4752</v>
      </c>
      <c r="D225" s="83" t="s">
        <v>4753</v>
      </c>
      <c r="E225" s="83" t="s">
        <v>4756</v>
      </c>
      <c r="F225" s="83" t="s">
        <v>4752</v>
      </c>
      <c r="G225" s="83" t="s">
        <v>4753</v>
      </c>
      <c r="H225" s="83" t="s">
        <v>4756</v>
      </c>
    </row>
    <row r="226" spans="1:8" outlineLevel="1" x14ac:dyDescent="0.2">
      <c r="A226" s="80"/>
      <c r="B226" s="82">
        <v>225</v>
      </c>
      <c r="C226" s="83" t="s">
        <v>5044</v>
      </c>
      <c r="D226" s="83" t="s">
        <v>4754</v>
      </c>
      <c r="E226" s="83" t="s">
        <v>4755</v>
      </c>
      <c r="F226" s="83" t="s">
        <v>4748</v>
      </c>
      <c r="G226" s="83" t="s">
        <v>4754</v>
      </c>
      <c r="H226" s="83" t="s">
        <v>4755</v>
      </c>
    </row>
    <row r="227" spans="1:8" outlineLevel="1" x14ac:dyDescent="0.2">
      <c r="A227" s="80"/>
      <c r="B227" s="82">
        <v>226</v>
      </c>
      <c r="C227" s="83"/>
      <c r="D227" s="83"/>
      <c r="E227" s="83"/>
      <c r="F227" s="83"/>
      <c r="G227" s="83"/>
      <c r="H227" s="83"/>
    </row>
    <row r="228" spans="1:8" outlineLevel="1" x14ac:dyDescent="0.2">
      <c r="A228" s="80"/>
      <c r="B228" s="82">
        <v>227</v>
      </c>
      <c r="C228" s="83"/>
      <c r="D228" s="83"/>
      <c r="E228" s="83"/>
      <c r="F228" s="83"/>
      <c r="G228" s="83"/>
      <c r="H228" s="83"/>
    </row>
    <row r="229" spans="1:8" outlineLevel="1" x14ac:dyDescent="0.2">
      <c r="A229" s="80"/>
      <c r="B229" s="82">
        <v>228</v>
      </c>
      <c r="C229" s="83"/>
      <c r="D229" s="83"/>
      <c r="E229" s="83"/>
      <c r="F229" s="83"/>
      <c r="G229" s="83"/>
      <c r="H229" s="83"/>
    </row>
    <row r="230" spans="1:8" outlineLevel="1" x14ac:dyDescent="0.2">
      <c r="A230" s="80"/>
      <c r="B230" s="82">
        <v>229</v>
      </c>
      <c r="C230" s="83"/>
      <c r="D230" s="83"/>
      <c r="E230" s="83"/>
      <c r="F230" s="83"/>
      <c r="G230" s="83"/>
      <c r="H230" s="83"/>
    </row>
    <row r="231" spans="1:8" outlineLevel="1" x14ac:dyDescent="0.2">
      <c r="A231" s="80"/>
      <c r="B231" s="82">
        <v>230</v>
      </c>
      <c r="C231" s="83"/>
      <c r="D231" s="83"/>
      <c r="E231" s="83"/>
      <c r="F231" s="83"/>
      <c r="G231" s="83"/>
      <c r="H231" s="83"/>
    </row>
    <row r="232" spans="1:8" outlineLevel="1" x14ac:dyDescent="0.2">
      <c r="A232" s="80"/>
      <c r="B232" s="82">
        <v>231</v>
      </c>
      <c r="C232" s="20"/>
      <c r="D232" s="20"/>
      <c r="E232" s="20"/>
      <c r="F232" s="20"/>
      <c r="G232" s="20"/>
      <c r="H232" s="20"/>
    </row>
    <row r="233" spans="1:8" outlineLevel="1" x14ac:dyDescent="0.2">
      <c r="A233" s="80"/>
      <c r="B233" s="82">
        <v>232</v>
      </c>
      <c r="C233" s="20"/>
      <c r="D233" s="20"/>
      <c r="E233" s="20"/>
      <c r="F233" s="20"/>
      <c r="G233" s="20"/>
      <c r="H233" s="20"/>
    </row>
    <row r="234" spans="1:8" outlineLevel="1" x14ac:dyDescent="0.2">
      <c r="A234" s="80"/>
      <c r="B234" s="82">
        <v>233</v>
      </c>
      <c r="C234" s="20"/>
      <c r="D234" s="20"/>
      <c r="E234" s="20"/>
      <c r="F234" s="20"/>
      <c r="G234" s="20"/>
      <c r="H234" s="20"/>
    </row>
    <row r="235" spans="1:8" outlineLevel="1" x14ac:dyDescent="0.2">
      <c r="A235" s="80"/>
      <c r="B235" s="82">
        <v>234</v>
      </c>
      <c r="C235" s="20"/>
      <c r="D235" s="20"/>
      <c r="E235" s="20"/>
      <c r="F235" s="20"/>
      <c r="G235" s="20"/>
      <c r="H235" s="20"/>
    </row>
    <row r="236" spans="1:8" outlineLevel="1" x14ac:dyDescent="0.2">
      <c r="A236" s="80"/>
      <c r="B236" s="82">
        <v>235</v>
      </c>
      <c r="C236" s="20"/>
      <c r="D236" s="20"/>
      <c r="E236" s="20"/>
      <c r="F236" s="20"/>
      <c r="G236" s="20"/>
      <c r="H236" s="20"/>
    </row>
    <row r="237" spans="1:8" outlineLevel="1" x14ac:dyDescent="0.2">
      <c r="A237" s="80"/>
      <c r="B237" s="82">
        <v>236</v>
      </c>
      <c r="C237" s="20"/>
      <c r="D237" s="20"/>
      <c r="E237" s="20"/>
      <c r="F237" s="20"/>
      <c r="G237" s="20"/>
      <c r="H237" s="20"/>
    </row>
    <row r="238" spans="1:8" outlineLevel="1" x14ac:dyDescent="0.2">
      <c r="A238" s="80"/>
      <c r="B238" s="82">
        <v>237</v>
      </c>
      <c r="C238" s="20"/>
      <c r="D238" s="20"/>
      <c r="E238" s="20"/>
      <c r="F238" s="20"/>
      <c r="G238" s="20"/>
      <c r="H238" s="20"/>
    </row>
    <row r="239" spans="1:8" outlineLevel="1" x14ac:dyDescent="0.2">
      <c r="A239" s="80"/>
      <c r="B239" s="82">
        <v>238</v>
      </c>
      <c r="C239" s="20"/>
      <c r="D239" s="20"/>
      <c r="E239" s="20"/>
      <c r="F239" s="20"/>
      <c r="G239" s="20"/>
      <c r="H239" s="20"/>
    </row>
    <row r="240" spans="1:8" outlineLevel="1" x14ac:dyDescent="0.2">
      <c r="A240" s="80"/>
      <c r="B240" s="82">
        <v>239</v>
      </c>
      <c r="C240" s="20"/>
      <c r="D240" s="20"/>
      <c r="E240" s="20"/>
      <c r="F240" s="20"/>
      <c r="G240" s="20"/>
      <c r="H240" s="20"/>
    </row>
    <row r="241" spans="1:8" outlineLevel="1" x14ac:dyDescent="0.2">
      <c r="A241" s="80"/>
      <c r="B241" s="82">
        <v>240</v>
      </c>
      <c r="C241" s="20" t="s">
        <v>4607</v>
      </c>
      <c r="D241" s="20" t="s">
        <v>4607</v>
      </c>
      <c r="E241" s="20" t="s">
        <v>4607</v>
      </c>
      <c r="F241" s="20"/>
      <c r="G241" s="20"/>
      <c r="H241" s="20"/>
    </row>
    <row r="242" spans="1:8" ht="140.25" outlineLevel="1" x14ac:dyDescent="0.2">
      <c r="A242" s="80"/>
      <c r="B242" s="82">
        <v>241</v>
      </c>
      <c r="C242" s="20" t="s">
        <v>4704</v>
      </c>
      <c r="D242" s="20" t="s">
        <v>4703</v>
      </c>
      <c r="E242" s="20" t="s">
        <v>4705</v>
      </c>
      <c r="F242" s="20"/>
      <c r="G242" s="20"/>
      <c r="H242" s="20"/>
    </row>
    <row r="243" spans="1:8" outlineLevel="1" x14ac:dyDescent="0.2">
      <c r="A243" s="80"/>
      <c r="B243" s="82">
        <v>242</v>
      </c>
      <c r="C243" s="20"/>
      <c r="D243" s="20"/>
      <c r="E243" s="20"/>
      <c r="F243" s="20"/>
      <c r="G243" s="20"/>
      <c r="H243" s="20"/>
    </row>
    <row r="244" spans="1:8" outlineLevel="1" x14ac:dyDescent="0.2">
      <c r="A244" s="80"/>
      <c r="B244" s="82">
        <v>243</v>
      </c>
      <c r="C244" s="20"/>
      <c r="D244" s="20"/>
      <c r="E244" s="20"/>
      <c r="F244" s="20"/>
      <c r="G244" s="20"/>
      <c r="H244" s="20"/>
    </row>
    <row r="245" spans="1:8" outlineLevel="1" x14ac:dyDescent="0.2">
      <c r="A245" s="80"/>
      <c r="B245" s="82">
        <v>244</v>
      </c>
      <c r="C245" s="20"/>
      <c r="D245" s="20"/>
      <c r="E245" s="20"/>
      <c r="F245" s="20"/>
      <c r="G245" s="20"/>
      <c r="H245" s="20"/>
    </row>
    <row r="246" spans="1:8" outlineLevel="1" x14ac:dyDescent="0.2">
      <c r="A246" s="80"/>
      <c r="B246" s="82">
        <v>245</v>
      </c>
      <c r="C246" s="20"/>
      <c r="D246" s="20"/>
      <c r="E246" s="20"/>
      <c r="F246" s="20"/>
      <c r="G246" s="20"/>
      <c r="H246" s="20"/>
    </row>
    <row r="247" spans="1:8" outlineLevel="1" x14ac:dyDescent="0.2">
      <c r="A247" s="80"/>
      <c r="B247" s="82">
        <v>246</v>
      </c>
      <c r="C247" s="20"/>
      <c r="D247" s="20"/>
      <c r="E247" s="20"/>
      <c r="F247" s="20"/>
      <c r="G247" s="20"/>
      <c r="H247" s="20"/>
    </row>
    <row r="248" spans="1:8" outlineLevel="1" x14ac:dyDescent="0.2">
      <c r="A248" s="80"/>
      <c r="B248" s="82">
        <v>247</v>
      </c>
      <c r="C248" s="20"/>
      <c r="D248" s="20"/>
      <c r="E248" s="20"/>
      <c r="F248" s="20"/>
      <c r="G248" s="20"/>
      <c r="H248" s="20"/>
    </row>
    <row r="249" spans="1:8" outlineLevel="1" x14ac:dyDescent="0.2">
      <c r="A249" s="80"/>
      <c r="B249" s="82">
        <v>248</v>
      </c>
      <c r="C249" s="20"/>
      <c r="D249" s="20"/>
      <c r="E249" s="20"/>
      <c r="F249" s="20"/>
      <c r="G249" s="20"/>
      <c r="H249" s="20"/>
    </row>
    <row r="250" spans="1:8" outlineLevel="1" x14ac:dyDescent="0.2">
      <c r="A250" s="80"/>
      <c r="B250" s="82">
        <v>249</v>
      </c>
      <c r="C250" s="20"/>
      <c r="D250" s="20"/>
      <c r="E250" s="20"/>
      <c r="F250" s="20"/>
      <c r="G250" s="20"/>
      <c r="H250" s="20"/>
    </row>
    <row r="251" spans="1:8" outlineLevel="1" x14ac:dyDescent="0.2">
      <c r="A251" s="80"/>
      <c r="B251" s="82">
        <v>250</v>
      </c>
      <c r="C251" s="20"/>
      <c r="D251" s="20"/>
      <c r="E251" s="20"/>
      <c r="F251" s="20"/>
      <c r="G251" s="20"/>
      <c r="H251" s="20"/>
    </row>
    <row r="252" spans="1:8" x14ac:dyDescent="0.2">
      <c r="A252" s="88" t="s">
        <v>4707</v>
      </c>
      <c r="B252" s="81">
        <v>251</v>
      </c>
      <c r="C252" s="20"/>
      <c r="D252" s="20"/>
      <c r="E252" s="20"/>
      <c r="F252" s="20"/>
      <c r="G252" s="20"/>
      <c r="H252" s="20"/>
    </row>
    <row r="253" spans="1:8" x14ac:dyDescent="0.2">
      <c r="B253" s="81">
        <v>252</v>
      </c>
      <c r="C253" s="20"/>
      <c r="D253" s="20"/>
      <c r="E253" s="20"/>
      <c r="F253" s="20"/>
      <c r="G253" s="20"/>
      <c r="H253" s="20"/>
    </row>
    <row r="254" spans="1:8" x14ac:dyDescent="0.2">
      <c r="B254" s="81">
        <v>253</v>
      </c>
      <c r="C254" s="20"/>
      <c r="D254" s="20"/>
      <c r="E254" s="20"/>
      <c r="F254" s="20"/>
      <c r="G254" s="20"/>
      <c r="H254" s="20"/>
    </row>
    <row r="255" spans="1:8" x14ac:dyDescent="0.2">
      <c r="B255" s="81">
        <v>254</v>
      </c>
      <c r="C255" s="20"/>
      <c r="D255" s="20"/>
      <c r="E255" s="20"/>
      <c r="F255" s="20"/>
      <c r="G255" s="20"/>
      <c r="H255" s="20"/>
    </row>
    <row r="256" spans="1:8" x14ac:dyDescent="0.2">
      <c r="B256" s="81">
        <v>255</v>
      </c>
      <c r="C256" s="20"/>
      <c r="D256" s="20"/>
      <c r="E256" s="20"/>
      <c r="F256" s="20"/>
      <c r="G256" s="20"/>
      <c r="H256" s="20"/>
    </row>
    <row r="257" spans="2:8" x14ac:dyDescent="0.2">
      <c r="B257" s="81">
        <v>256</v>
      </c>
      <c r="C257" s="20"/>
      <c r="D257" s="20"/>
      <c r="E257" s="20"/>
      <c r="F257" s="20"/>
      <c r="G257" s="20"/>
      <c r="H257" s="20"/>
    </row>
    <row r="258" spans="2:8" x14ac:dyDescent="0.2">
      <c r="B258" s="81">
        <v>257</v>
      </c>
      <c r="C258" s="20"/>
      <c r="D258" s="20"/>
      <c r="E258" s="20"/>
      <c r="F258" s="20"/>
      <c r="G258" s="20"/>
      <c r="H258" s="20"/>
    </row>
    <row r="259" spans="2:8" x14ac:dyDescent="0.2">
      <c r="B259" s="81">
        <v>258</v>
      </c>
      <c r="C259" s="20"/>
      <c r="D259" s="20"/>
      <c r="E259" s="20"/>
      <c r="F259" s="20"/>
      <c r="G259" s="20"/>
      <c r="H259" s="20"/>
    </row>
    <row r="260" spans="2:8" x14ac:dyDescent="0.2">
      <c r="B260" s="81">
        <v>259</v>
      </c>
      <c r="C260" s="20"/>
      <c r="D260" s="20"/>
      <c r="E260" s="20"/>
      <c r="F260" s="20"/>
      <c r="G260" s="20"/>
      <c r="H260" s="20"/>
    </row>
    <row r="261" spans="2:8" x14ac:dyDescent="0.2">
      <c r="B261" s="81">
        <v>260</v>
      </c>
      <c r="C261" s="20"/>
      <c r="D261" s="20"/>
      <c r="E261" s="20"/>
      <c r="F261" s="20"/>
      <c r="G261" s="20"/>
      <c r="H261" s="20"/>
    </row>
    <row r="262" spans="2:8" x14ac:dyDescent="0.2">
      <c r="B262" s="81">
        <v>261</v>
      </c>
      <c r="C262" s="20"/>
      <c r="D262" s="20"/>
      <c r="E262" s="20"/>
      <c r="F262" s="20"/>
      <c r="G262" s="20"/>
      <c r="H262" s="20"/>
    </row>
    <row r="263" spans="2:8" x14ac:dyDescent="0.2">
      <c r="B263" s="81">
        <v>262</v>
      </c>
      <c r="C263" s="20"/>
      <c r="D263" s="20"/>
      <c r="E263" s="20"/>
      <c r="F263" s="20"/>
      <c r="G263" s="20"/>
      <c r="H263" s="20"/>
    </row>
    <row r="264" spans="2:8" x14ac:dyDescent="0.2">
      <c r="B264" s="81">
        <v>263</v>
      </c>
      <c r="C264" s="20"/>
      <c r="D264" s="20"/>
      <c r="E264" s="20"/>
      <c r="F264" s="20"/>
      <c r="G264" s="20"/>
      <c r="H264" s="20"/>
    </row>
    <row r="265" spans="2:8" x14ac:dyDescent="0.2">
      <c r="B265" s="81">
        <v>264</v>
      </c>
      <c r="C265" s="20"/>
      <c r="D265" s="20"/>
      <c r="E265" s="20"/>
      <c r="F265" s="20"/>
      <c r="G265" s="20"/>
      <c r="H265" s="20"/>
    </row>
    <row r="266" spans="2:8" x14ac:dyDescent="0.2">
      <c r="B266" s="81">
        <v>265</v>
      </c>
      <c r="C266" s="20"/>
      <c r="D266" s="20"/>
      <c r="E266" s="20"/>
      <c r="F266" s="20"/>
      <c r="G266" s="20"/>
      <c r="H266" s="20"/>
    </row>
    <row r="267" spans="2:8" x14ac:dyDescent="0.2">
      <c r="B267" s="81">
        <v>266</v>
      </c>
      <c r="C267" s="20"/>
      <c r="D267" s="20"/>
      <c r="E267" s="20"/>
      <c r="F267" s="20"/>
      <c r="G267" s="20"/>
      <c r="H267" s="20"/>
    </row>
    <row r="268" spans="2:8" x14ac:dyDescent="0.2">
      <c r="B268" s="81">
        <v>267</v>
      </c>
      <c r="C268" s="20"/>
      <c r="D268" s="20"/>
      <c r="E268" s="20"/>
      <c r="F268" s="20"/>
      <c r="G268" s="20"/>
      <c r="H268" s="20"/>
    </row>
    <row r="269" spans="2:8" x14ac:dyDescent="0.2">
      <c r="B269" s="81">
        <v>268</v>
      </c>
      <c r="C269" s="20"/>
      <c r="D269" s="20"/>
      <c r="E269" s="20"/>
      <c r="F269" s="20"/>
      <c r="G269" s="20"/>
      <c r="H269" s="20"/>
    </row>
    <row r="270" spans="2:8" x14ac:dyDescent="0.2">
      <c r="B270" s="81">
        <v>269</v>
      </c>
      <c r="C270" s="20"/>
      <c r="D270" s="20"/>
      <c r="E270" s="20"/>
      <c r="F270" s="20"/>
      <c r="G270" s="20"/>
      <c r="H270" s="20"/>
    </row>
    <row r="271" spans="2:8" x14ac:dyDescent="0.2">
      <c r="B271" s="81">
        <v>270</v>
      </c>
      <c r="C271" s="20"/>
      <c r="D271" s="20"/>
      <c r="E271" s="20"/>
      <c r="F271" s="20"/>
      <c r="G271" s="20"/>
      <c r="H271" s="20"/>
    </row>
    <row r="272" spans="2:8" x14ac:dyDescent="0.2">
      <c r="B272" s="81">
        <v>271</v>
      </c>
      <c r="C272" s="20"/>
      <c r="D272" s="20"/>
      <c r="E272" s="20"/>
      <c r="F272" s="20"/>
      <c r="G272" s="20"/>
      <c r="H272" s="20"/>
    </row>
    <row r="273" spans="2:8" x14ac:dyDescent="0.2">
      <c r="B273" s="81">
        <v>272</v>
      </c>
      <c r="C273" s="20"/>
      <c r="D273" s="20"/>
      <c r="E273" s="20"/>
      <c r="F273" s="20"/>
      <c r="G273" s="20"/>
      <c r="H273" s="20"/>
    </row>
    <row r="274" spans="2:8" x14ac:dyDescent="0.2">
      <c r="B274" s="81">
        <v>273</v>
      </c>
      <c r="C274" s="20"/>
      <c r="D274" s="20"/>
      <c r="E274" s="20"/>
      <c r="F274" s="20"/>
      <c r="G274" s="20"/>
      <c r="H274" s="20"/>
    </row>
    <row r="275" spans="2:8" x14ac:dyDescent="0.2">
      <c r="B275" s="81">
        <v>274</v>
      </c>
      <c r="C275" s="20"/>
      <c r="D275" s="20"/>
      <c r="E275" s="20"/>
      <c r="F275" s="20"/>
      <c r="G275" s="20"/>
      <c r="H275" s="20"/>
    </row>
    <row r="276" spans="2:8" x14ac:dyDescent="0.2">
      <c r="B276" s="81">
        <v>275</v>
      </c>
      <c r="C276" s="20"/>
      <c r="D276" s="20"/>
      <c r="E276" s="20"/>
      <c r="F276" s="20"/>
      <c r="G276" s="20"/>
      <c r="H276" s="20"/>
    </row>
    <row r="277" spans="2:8" x14ac:dyDescent="0.2">
      <c r="B277" s="81">
        <v>276</v>
      </c>
      <c r="C277" s="20"/>
      <c r="D277" s="20"/>
      <c r="E277" s="20"/>
      <c r="F277" s="20"/>
      <c r="G277" s="20"/>
      <c r="H277" s="20"/>
    </row>
    <row r="278" spans="2:8" x14ac:dyDescent="0.2">
      <c r="B278" s="81">
        <v>277</v>
      </c>
      <c r="C278" s="20"/>
      <c r="D278" s="20"/>
      <c r="E278" s="20"/>
      <c r="F278" s="20"/>
      <c r="G278" s="20"/>
      <c r="H278" s="20"/>
    </row>
    <row r="279" spans="2:8" x14ac:dyDescent="0.2">
      <c r="B279" s="81">
        <v>278</v>
      </c>
      <c r="C279" s="20"/>
      <c r="D279" s="20"/>
      <c r="E279" s="20"/>
      <c r="F279" s="20"/>
      <c r="G279" s="20"/>
      <c r="H279" s="20"/>
    </row>
    <row r="280" spans="2:8" x14ac:dyDescent="0.2">
      <c r="B280" s="81">
        <v>279</v>
      </c>
      <c r="C280" s="20"/>
      <c r="D280" s="20"/>
      <c r="E280" s="20"/>
      <c r="F280" s="20"/>
      <c r="G280" s="20"/>
      <c r="H280" s="20"/>
    </row>
    <row r="281" spans="2:8" x14ac:dyDescent="0.2">
      <c r="B281" s="81">
        <v>280</v>
      </c>
      <c r="C281" s="20"/>
      <c r="D281" s="20"/>
      <c r="E281" s="20"/>
      <c r="F281" s="20"/>
      <c r="G281" s="20"/>
      <c r="H281" s="20"/>
    </row>
    <row r="282" spans="2:8" x14ac:dyDescent="0.2">
      <c r="B282" s="81">
        <v>281</v>
      </c>
      <c r="C282" s="20"/>
      <c r="D282" s="20"/>
      <c r="E282" s="20"/>
      <c r="F282" s="20"/>
      <c r="G282" s="20"/>
      <c r="H282" s="20"/>
    </row>
    <row r="283" spans="2:8" x14ac:dyDescent="0.2">
      <c r="B283" s="81">
        <v>282</v>
      </c>
      <c r="C283" s="20"/>
      <c r="D283" s="20"/>
      <c r="E283" s="20"/>
      <c r="F283" s="20"/>
      <c r="G283" s="20"/>
      <c r="H283" s="20"/>
    </row>
    <row r="284" spans="2:8" x14ac:dyDescent="0.2">
      <c r="B284" s="81">
        <v>283</v>
      </c>
      <c r="C284" s="20"/>
      <c r="D284" s="20"/>
      <c r="E284" s="20"/>
      <c r="F284" s="20"/>
      <c r="G284" s="20"/>
      <c r="H284" s="20"/>
    </row>
    <row r="285" spans="2:8" x14ac:dyDescent="0.2">
      <c r="B285" s="81">
        <v>284</v>
      </c>
      <c r="C285" s="20"/>
      <c r="D285" s="20"/>
      <c r="E285" s="20"/>
      <c r="F285" s="20"/>
      <c r="G285" s="20"/>
      <c r="H285" s="20"/>
    </row>
    <row r="286" spans="2:8" x14ac:dyDescent="0.2">
      <c r="B286" s="81">
        <v>285</v>
      </c>
      <c r="C286" s="20"/>
      <c r="D286" s="20"/>
      <c r="E286" s="20"/>
      <c r="F286" s="20"/>
      <c r="G286" s="20"/>
      <c r="H286" s="20"/>
    </row>
    <row r="287" spans="2:8" x14ac:dyDescent="0.2">
      <c r="B287" s="81">
        <v>286</v>
      </c>
      <c r="C287" s="20"/>
      <c r="D287" s="20"/>
      <c r="E287" s="20"/>
      <c r="F287" s="20"/>
      <c r="G287" s="20"/>
      <c r="H287" s="20"/>
    </row>
    <row r="288" spans="2:8" x14ac:dyDescent="0.2">
      <c r="B288" s="81">
        <v>287</v>
      </c>
      <c r="C288" s="20"/>
      <c r="D288" s="20"/>
      <c r="E288" s="20"/>
      <c r="F288" s="20"/>
      <c r="G288" s="20"/>
      <c r="H288" s="20"/>
    </row>
    <row r="289" spans="2:8" x14ac:dyDescent="0.2">
      <c r="B289" s="81">
        <v>288</v>
      </c>
      <c r="C289" s="20"/>
      <c r="D289" s="20"/>
      <c r="E289" s="20"/>
      <c r="F289" s="20"/>
      <c r="G289" s="20"/>
      <c r="H289" s="20"/>
    </row>
    <row r="290" spans="2:8" x14ac:dyDescent="0.2">
      <c r="B290" s="81">
        <v>289</v>
      </c>
      <c r="C290" s="20"/>
      <c r="D290" s="20"/>
      <c r="E290" s="20"/>
      <c r="F290" s="20"/>
      <c r="G290" s="20"/>
      <c r="H290" s="20"/>
    </row>
    <row r="291" spans="2:8" x14ac:dyDescent="0.2">
      <c r="B291" s="81">
        <v>290</v>
      </c>
      <c r="C291" s="20"/>
      <c r="D291" s="20"/>
      <c r="E291" s="20"/>
      <c r="F291" s="20"/>
      <c r="G291" s="20"/>
      <c r="H291" s="20"/>
    </row>
    <row r="292" spans="2:8" x14ac:dyDescent="0.2">
      <c r="B292" s="81">
        <v>291</v>
      </c>
      <c r="C292" s="20"/>
      <c r="D292" s="20"/>
      <c r="E292" s="20"/>
      <c r="F292" s="20"/>
      <c r="G292" s="20"/>
      <c r="H292" s="20"/>
    </row>
    <row r="293" spans="2:8" x14ac:dyDescent="0.2">
      <c r="B293" s="81">
        <v>292</v>
      </c>
      <c r="C293" s="20"/>
      <c r="D293" s="20"/>
      <c r="E293" s="20"/>
      <c r="F293" s="20"/>
      <c r="G293" s="20"/>
      <c r="H293" s="20"/>
    </row>
    <row r="294" spans="2:8" x14ac:dyDescent="0.2">
      <c r="B294" s="81">
        <v>293</v>
      </c>
      <c r="C294" s="20"/>
      <c r="D294" s="20"/>
      <c r="E294" s="20"/>
      <c r="F294" s="20"/>
      <c r="G294" s="20"/>
      <c r="H294" s="20"/>
    </row>
    <row r="295" spans="2:8" x14ac:dyDescent="0.2">
      <c r="B295" s="81">
        <v>294</v>
      </c>
      <c r="C295" s="20"/>
      <c r="D295" s="20"/>
      <c r="E295" s="20"/>
      <c r="F295" s="20"/>
      <c r="G295" s="20"/>
      <c r="H295" s="20"/>
    </row>
    <row r="296" spans="2:8" x14ac:dyDescent="0.2">
      <c r="B296" s="81">
        <v>295</v>
      </c>
      <c r="C296" s="20"/>
      <c r="D296" s="20"/>
      <c r="E296" s="20"/>
      <c r="F296" s="20"/>
      <c r="G296" s="20"/>
      <c r="H296" s="20"/>
    </row>
    <row r="297" spans="2:8" x14ac:dyDescent="0.2">
      <c r="B297" s="81">
        <v>296</v>
      </c>
      <c r="C297" s="20"/>
      <c r="D297" s="20"/>
      <c r="E297" s="20"/>
      <c r="F297" s="20"/>
      <c r="G297" s="20"/>
      <c r="H297" s="20"/>
    </row>
    <row r="298" spans="2:8" x14ac:dyDescent="0.2">
      <c r="B298" s="81">
        <v>297</v>
      </c>
      <c r="C298" s="20"/>
      <c r="D298" s="20"/>
      <c r="E298" s="20"/>
      <c r="F298" s="20"/>
      <c r="G298" s="20"/>
      <c r="H298" s="20"/>
    </row>
    <row r="299" spans="2:8" x14ac:dyDescent="0.2">
      <c r="B299" s="81">
        <v>298</v>
      </c>
      <c r="C299" s="20"/>
      <c r="D299" s="20"/>
      <c r="E299" s="20"/>
      <c r="F299" s="20"/>
      <c r="G299" s="20"/>
      <c r="H299" s="20"/>
    </row>
    <row r="300" spans="2:8" x14ac:dyDescent="0.2">
      <c r="B300" s="81">
        <v>299</v>
      </c>
      <c r="C300" s="20"/>
      <c r="D300" s="20"/>
      <c r="E300" s="20"/>
      <c r="F300" s="20"/>
      <c r="G300" s="20"/>
      <c r="H300" s="20"/>
    </row>
    <row r="301" spans="2:8" x14ac:dyDescent="0.2">
      <c r="B301" s="81">
        <v>300</v>
      </c>
      <c r="C301" s="20"/>
      <c r="D301" s="20"/>
      <c r="E301" s="20"/>
      <c r="F301" s="20"/>
      <c r="G301" s="20"/>
      <c r="H301" s="20"/>
    </row>
    <row r="302" spans="2:8" x14ac:dyDescent="0.2">
      <c r="B302" s="81">
        <v>301</v>
      </c>
      <c r="C302" s="20"/>
      <c r="D302" s="20"/>
      <c r="E302" s="20"/>
      <c r="F302" s="20"/>
      <c r="G302" s="20"/>
      <c r="H302" s="20"/>
    </row>
    <row r="303" spans="2:8" x14ac:dyDescent="0.2">
      <c r="B303" s="81">
        <v>302</v>
      </c>
      <c r="C303" s="20"/>
      <c r="D303" s="20"/>
      <c r="E303" s="20"/>
      <c r="F303" s="20"/>
      <c r="G303" s="20"/>
      <c r="H303" s="20"/>
    </row>
    <row r="304" spans="2:8" x14ac:dyDescent="0.2">
      <c r="B304" s="81">
        <v>303</v>
      </c>
      <c r="C304" s="20"/>
      <c r="D304" s="20"/>
      <c r="E304" s="20"/>
      <c r="F304" s="20"/>
      <c r="G304" s="20"/>
      <c r="H304" s="20"/>
    </row>
    <row r="305" spans="2:8" x14ac:dyDescent="0.2">
      <c r="B305" s="81">
        <v>304</v>
      </c>
      <c r="C305" s="20"/>
      <c r="D305" s="20"/>
      <c r="E305" s="20"/>
      <c r="F305" s="20"/>
      <c r="G305" s="20"/>
      <c r="H305" s="20"/>
    </row>
    <row r="306" spans="2:8" x14ac:dyDescent="0.2">
      <c r="B306" s="81">
        <v>305</v>
      </c>
      <c r="C306" s="20"/>
      <c r="D306" s="20"/>
      <c r="E306" s="20"/>
      <c r="F306" s="20"/>
      <c r="G306" s="20"/>
      <c r="H306" s="20"/>
    </row>
    <row r="307" spans="2:8" x14ac:dyDescent="0.2">
      <c r="B307" s="81">
        <v>306</v>
      </c>
      <c r="C307" s="20"/>
      <c r="D307" s="20"/>
      <c r="E307" s="20"/>
      <c r="F307" s="20"/>
      <c r="G307" s="20"/>
      <c r="H307" s="20"/>
    </row>
    <row r="308" spans="2:8" x14ac:dyDescent="0.2">
      <c r="B308" s="81">
        <v>307</v>
      </c>
      <c r="C308" s="20"/>
      <c r="D308" s="20"/>
      <c r="E308" s="20"/>
      <c r="F308" s="20"/>
      <c r="G308" s="20"/>
      <c r="H308" s="20"/>
    </row>
    <row r="309" spans="2:8" x14ac:dyDescent="0.2">
      <c r="B309" s="81">
        <v>308</v>
      </c>
      <c r="C309" s="20"/>
      <c r="D309" s="20"/>
      <c r="E309" s="20"/>
      <c r="F309" s="20"/>
      <c r="G309" s="20"/>
      <c r="H309" s="20"/>
    </row>
    <row r="310" spans="2:8" x14ac:dyDescent="0.2">
      <c r="B310" s="81">
        <v>309</v>
      </c>
      <c r="C310" s="20"/>
      <c r="D310" s="20"/>
      <c r="E310" s="20"/>
      <c r="F310" s="20"/>
      <c r="G310" s="20"/>
      <c r="H310" s="20"/>
    </row>
    <row r="311" spans="2:8" x14ac:dyDescent="0.2">
      <c r="B311" s="81">
        <v>310</v>
      </c>
      <c r="C311" s="20"/>
      <c r="D311" s="20"/>
      <c r="E311" s="20"/>
      <c r="F311" s="20"/>
      <c r="G311" s="20"/>
      <c r="H311" s="20"/>
    </row>
    <row r="312" spans="2:8" x14ac:dyDescent="0.2">
      <c r="B312" s="81">
        <v>311</v>
      </c>
      <c r="C312" s="20"/>
      <c r="D312" s="20"/>
      <c r="E312" s="20"/>
      <c r="F312" s="20"/>
      <c r="G312" s="20"/>
      <c r="H312" s="20"/>
    </row>
    <row r="313" spans="2:8" x14ac:dyDescent="0.2">
      <c r="B313" s="81">
        <v>312</v>
      </c>
      <c r="C313" s="20"/>
      <c r="D313" s="20"/>
      <c r="E313" s="20"/>
      <c r="F313" s="20"/>
      <c r="G313" s="20"/>
      <c r="H313" s="20"/>
    </row>
    <row r="314" spans="2:8" x14ac:dyDescent="0.2">
      <c r="B314" s="81">
        <v>313</v>
      </c>
      <c r="C314" s="20"/>
      <c r="D314" s="20"/>
      <c r="E314" s="20"/>
      <c r="F314" s="20"/>
      <c r="G314" s="20"/>
      <c r="H314" s="20"/>
    </row>
    <row r="315" spans="2:8" x14ac:dyDescent="0.2">
      <c r="B315" s="81">
        <v>314</v>
      </c>
      <c r="C315" s="20"/>
      <c r="D315" s="20"/>
      <c r="E315" s="20"/>
      <c r="F315" s="20"/>
      <c r="G315" s="20"/>
      <c r="H315" s="20"/>
    </row>
    <row r="316" spans="2:8" x14ac:dyDescent="0.2">
      <c r="B316" s="81">
        <v>315</v>
      </c>
      <c r="C316" s="20"/>
      <c r="D316" s="20"/>
      <c r="E316" s="20"/>
      <c r="F316" s="20"/>
      <c r="G316" s="20"/>
      <c r="H316" s="20"/>
    </row>
    <row r="317" spans="2:8" x14ac:dyDescent="0.2">
      <c r="B317" s="81">
        <v>316</v>
      </c>
      <c r="C317" s="20"/>
      <c r="D317" s="20"/>
      <c r="E317" s="20"/>
      <c r="F317" s="20"/>
      <c r="G317" s="20"/>
      <c r="H317" s="20"/>
    </row>
    <row r="318" spans="2:8" x14ac:dyDescent="0.2">
      <c r="B318" s="81">
        <v>317</v>
      </c>
      <c r="C318" s="20"/>
      <c r="D318" s="20"/>
      <c r="E318" s="20"/>
      <c r="F318" s="20"/>
      <c r="G318" s="20"/>
      <c r="H318" s="20"/>
    </row>
    <row r="319" spans="2:8" x14ac:dyDescent="0.2">
      <c r="B319" s="81">
        <v>318</v>
      </c>
      <c r="C319" s="20"/>
      <c r="D319" s="20"/>
      <c r="E319" s="20"/>
      <c r="F319" s="20"/>
      <c r="G319" s="20"/>
      <c r="H319" s="20"/>
    </row>
    <row r="320" spans="2:8" x14ac:dyDescent="0.2">
      <c r="B320" s="81">
        <v>319</v>
      </c>
      <c r="C320" s="20"/>
      <c r="D320" s="20"/>
      <c r="E320" s="20"/>
      <c r="F320" s="20"/>
      <c r="G320" s="20"/>
      <c r="H320" s="20"/>
    </row>
    <row r="321" spans="2:8" x14ac:dyDescent="0.2">
      <c r="B321" s="81">
        <v>320</v>
      </c>
      <c r="C321" s="20"/>
      <c r="D321" s="20"/>
      <c r="E321" s="20"/>
      <c r="F321" s="20"/>
      <c r="G321" s="20"/>
      <c r="H321" s="20"/>
    </row>
    <row r="322" spans="2:8" x14ac:dyDescent="0.2">
      <c r="B322" s="81">
        <v>321</v>
      </c>
      <c r="C322" s="20"/>
      <c r="D322" s="20"/>
      <c r="E322" s="20"/>
      <c r="F322" s="20"/>
      <c r="G322" s="20"/>
      <c r="H322" s="20"/>
    </row>
    <row r="323" spans="2:8" x14ac:dyDescent="0.2">
      <c r="B323" s="81">
        <v>322</v>
      </c>
      <c r="C323" s="20"/>
      <c r="D323" s="20"/>
      <c r="E323" s="20"/>
      <c r="F323" s="20"/>
      <c r="G323" s="20"/>
      <c r="H323" s="20"/>
    </row>
    <row r="324" spans="2:8" x14ac:dyDescent="0.2">
      <c r="B324" s="81">
        <v>323</v>
      </c>
      <c r="C324" s="20"/>
      <c r="D324" s="20"/>
      <c r="E324" s="20"/>
      <c r="F324" s="20"/>
      <c r="G324" s="20"/>
      <c r="H324" s="20"/>
    </row>
    <row r="325" spans="2:8" x14ac:dyDescent="0.2">
      <c r="B325" s="81">
        <v>324</v>
      </c>
      <c r="C325" s="20"/>
      <c r="D325" s="20"/>
      <c r="E325" s="20"/>
      <c r="F325" s="20"/>
      <c r="G325" s="20"/>
      <c r="H325" s="20"/>
    </row>
    <row r="326" spans="2:8" x14ac:dyDescent="0.2">
      <c r="B326" s="81">
        <v>325</v>
      </c>
      <c r="C326" s="20"/>
      <c r="D326" s="20"/>
      <c r="E326" s="20"/>
      <c r="F326" s="20"/>
      <c r="G326" s="20"/>
      <c r="H326" s="20"/>
    </row>
    <row r="327" spans="2:8" x14ac:dyDescent="0.2">
      <c r="B327" s="81">
        <v>326</v>
      </c>
      <c r="C327" s="20"/>
      <c r="D327" s="20"/>
      <c r="E327" s="20"/>
      <c r="F327" s="20"/>
      <c r="G327" s="20"/>
      <c r="H327" s="20"/>
    </row>
    <row r="328" spans="2:8" x14ac:dyDescent="0.2">
      <c r="B328" s="81">
        <v>327</v>
      </c>
      <c r="C328" s="20"/>
      <c r="D328" s="20"/>
      <c r="E328" s="20"/>
      <c r="F328" s="20"/>
      <c r="G328" s="20"/>
      <c r="H328" s="20"/>
    </row>
    <row r="329" spans="2:8" x14ac:dyDescent="0.2">
      <c r="B329" s="81">
        <v>328</v>
      </c>
      <c r="C329" s="20"/>
      <c r="D329" s="20"/>
      <c r="E329" s="20"/>
      <c r="F329" s="20"/>
      <c r="G329" s="20"/>
      <c r="H329" s="20"/>
    </row>
    <row r="330" spans="2:8" x14ac:dyDescent="0.2">
      <c r="B330" s="81">
        <v>329</v>
      </c>
      <c r="C330" s="20"/>
      <c r="D330" s="20"/>
      <c r="E330" s="20"/>
      <c r="F330" s="20"/>
      <c r="G330" s="20"/>
      <c r="H330" s="20"/>
    </row>
    <row r="331" spans="2:8" x14ac:dyDescent="0.2">
      <c r="B331" s="81">
        <v>330</v>
      </c>
      <c r="C331" s="20"/>
      <c r="D331" s="20"/>
      <c r="E331" s="20"/>
      <c r="F331" s="20"/>
      <c r="G331" s="20"/>
      <c r="H331" s="20"/>
    </row>
    <row r="332" spans="2:8" x14ac:dyDescent="0.2">
      <c r="B332" s="81">
        <v>331</v>
      </c>
      <c r="C332" s="20"/>
      <c r="D332" s="20"/>
      <c r="E332" s="20"/>
      <c r="F332" s="20"/>
      <c r="G332" s="20"/>
      <c r="H332" s="20"/>
    </row>
    <row r="333" spans="2:8" x14ac:dyDescent="0.2">
      <c r="B333" s="81">
        <v>332</v>
      </c>
      <c r="C333" s="20"/>
      <c r="D333" s="20"/>
      <c r="E333" s="20"/>
      <c r="F333" s="20"/>
      <c r="G333" s="20"/>
      <c r="H333" s="20"/>
    </row>
    <row r="334" spans="2:8" x14ac:dyDescent="0.2">
      <c r="B334" s="81">
        <v>333</v>
      </c>
      <c r="C334" s="20"/>
      <c r="D334" s="20"/>
      <c r="E334" s="20"/>
      <c r="F334" s="20"/>
      <c r="G334" s="20"/>
      <c r="H334" s="20"/>
    </row>
    <row r="335" spans="2:8" x14ac:dyDescent="0.2">
      <c r="B335" s="81">
        <v>334</v>
      </c>
      <c r="C335" s="20"/>
      <c r="D335" s="20"/>
      <c r="E335" s="20"/>
      <c r="F335" s="20"/>
      <c r="G335" s="20"/>
      <c r="H335" s="20"/>
    </row>
    <row r="336" spans="2:8" x14ac:dyDescent="0.2">
      <c r="B336" s="81">
        <v>335</v>
      </c>
      <c r="C336" s="20"/>
      <c r="D336" s="20"/>
      <c r="E336" s="20"/>
      <c r="F336" s="20"/>
      <c r="G336" s="20"/>
      <c r="H336" s="20"/>
    </row>
    <row r="337" spans="2:8" x14ac:dyDescent="0.2">
      <c r="B337" s="81">
        <v>336</v>
      </c>
      <c r="C337" s="20"/>
      <c r="D337" s="20"/>
      <c r="E337" s="20"/>
      <c r="F337" s="20"/>
      <c r="G337" s="20"/>
      <c r="H337" s="20"/>
    </row>
    <row r="338" spans="2:8" x14ac:dyDescent="0.2">
      <c r="B338" s="81">
        <v>337</v>
      </c>
      <c r="C338" s="20"/>
      <c r="D338" s="20"/>
      <c r="E338" s="20"/>
      <c r="F338" s="20"/>
      <c r="G338" s="20"/>
      <c r="H338" s="20"/>
    </row>
    <row r="339" spans="2:8" x14ac:dyDescent="0.2">
      <c r="B339" s="81">
        <v>338</v>
      </c>
      <c r="C339" s="20"/>
      <c r="D339" s="20"/>
      <c r="E339" s="20"/>
      <c r="F339" s="20"/>
      <c r="G339" s="20"/>
      <c r="H339" s="20"/>
    </row>
    <row r="340" spans="2:8" x14ac:dyDescent="0.2">
      <c r="B340" s="81">
        <v>339</v>
      </c>
      <c r="C340" s="20"/>
      <c r="D340" s="20"/>
      <c r="E340" s="20"/>
      <c r="F340" s="20"/>
      <c r="G340" s="20"/>
      <c r="H340" s="20"/>
    </row>
    <row r="341" spans="2:8" x14ac:dyDescent="0.2">
      <c r="B341" s="81">
        <v>340</v>
      </c>
      <c r="C341" s="20"/>
      <c r="D341" s="20"/>
      <c r="E341" s="20"/>
      <c r="F341" s="20"/>
      <c r="G341" s="20"/>
      <c r="H341" s="20"/>
    </row>
    <row r="342" spans="2:8" x14ac:dyDescent="0.2">
      <c r="B342" s="81">
        <v>341</v>
      </c>
      <c r="C342" s="20"/>
      <c r="D342" s="20"/>
      <c r="E342" s="20"/>
      <c r="F342" s="20"/>
      <c r="G342" s="20"/>
      <c r="H342" s="20"/>
    </row>
    <row r="343" spans="2:8" x14ac:dyDescent="0.2">
      <c r="B343" s="81">
        <v>342</v>
      </c>
      <c r="C343" s="20"/>
      <c r="D343" s="20"/>
      <c r="E343" s="20"/>
      <c r="F343" s="20"/>
      <c r="G343" s="20"/>
      <c r="H343" s="20"/>
    </row>
    <row r="344" spans="2:8" x14ac:dyDescent="0.2">
      <c r="B344" s="81">
        <v>343</v>
      </c>
      <c r="C344" s="20"/>
      <c r="D344" s="20"/>
      <c r="E344" s="20"/>
      <c r="F344" s="20"/>
      <c r="G344" s="20"/>
      <c r="H344" s="20"/>
    </row>
    <row r="345" spans="2:8" x14ac:dyDescent="0.2">
      <c r="B345" s="81">
        <v>344</v>
      </c>
      <c r="C345" s="20"/>
      <c r="D345" s="20"/>
      <c r="E345" s="20"/>
      <c r="F345" s="20"/>
      <c r="G345" s="20"/>
      <c r="H345" s="20"/>
    </row>
    <row r="346" spans="2:8" x14ac:dyDescent="0.2">
      <c r="B346" s="81">
        <v>345</v>
      </c>
      <c r="C346" s="20"/>
      <c r="D346" s="20"/>
      <c r="E346" s="20"/>
      <c r="F346" s="20"/>
      <c r="G346" s="20"/>
      <c r="H346" s="20"/>
    </row>
    <row r="347" spans="2:8" x14ac:dyDescent="0.2">
      <c r="B347" s="81">
        <v>346</v>
      </c>
      <c r="C347" s="20"/>
      <c r="D347" s="20"/>
      <c r="E347" s="20"/>
      <c r="F347" s="20"/>
      <c r="G347" s="20"/>
      <c r="H347" s="20"/>
    </row>
    <row r="348" spans="2:8" x14ac:dyDescent="0.2">
      <c r="B348" s="81">
        <v>347</v>
      </c>
      <c r="C348" s="20"/>
      <c r="D348" s="20"/>
      <c r="E348" s="20"/>
      <c r="F348" s="20"/>
      <c r="G348" s="20"/>
      <c r="H348" s="20"/>
    </row>
    <row r="349" spans="2:8" x14ac:dyDescent="0.2">
      <c r="B349" s="81">
        <v>348</v>
      </c>
      <c r="C349" s="20"/>
      <c r="D349" s="20"/>
      <c r="E349" s="20"/>
      <c r="F349" s="20"/>
      <c r="G349" s="20"/>
      <c r="H349" s="20"/>
    </row>
    <row r="350" spans="2:8" x14ac:dyDescent="0.2">
      <c r="B350" s="81">
        <v>349</v>
      </c>
      <c r="C350" s="20"/>
      <c r="D350" s="20"/>
      <c r="E350" s="20"/>
      <c r="F350" s="20"/>
      <c r="G350" s="20"/>
      <c r="H350" s="20"/>
    </row>
    <row r="351" spans="2:8" x14ac:dyDescent="0.2">
      <c r="B351" s="81">
        <v>350</v>
      </c>
      <c r="C351" s="20"/>
      <c r="D351" s="20"/>
      <c r="E351" s="20"/>
      <c r="F351" s="20"/>
      <c r="G351" s="20"/>
      <c r="H351" s="20"/>
    </row>
    <row r="352" spans="2:8" x14ac:dyDescent="0.2">
      <c r="B352" s="81">
        <v>351</v>
      </c>
      <c r="C352" s="20"/>
      <c r="D352" s="20"/>
      <c r="E352" s="20"/>
      <c r="F352" s="20"/>
      <c r="G352" s="20"/>
      <c r="H352" s="20"/>
    </row>
    <row r="353" spans="2:8" x14ac:dyDescent="0.2">
      <c r="B353" s="81">
        <v>352</v>
      </c>
      <c r="C353" s="20"/>
      <c r="D353" s="20"/>
      <c r="E353" s="20"/>
      <c r="F353" s="20"/>
      <c r="G353" s="20"/>
      <c r="H353" s="20"/>
    </row>
    <row r="354" spans="2:8" x14ac:dyDescent="0.2">
      <c r="B354" s="81">
        <v>353</v>
      </c>
      <c r="C354" s="20"/>
      <c r="D354" s="20"/>
      <c r="E354" s="20"/>
      <c r="F354" s="20"/>
      <c r="G354" s="20"/>
      <c r="H354" s="20"/>
    </row>
    <row r="355" spans="2:8" x14ac:dyDescent="0.2">
      <c r="B355" s="81">
        <v>354</v>
      </c>
      <c r="C355" s="20"/>
      <c r="D355" s="20"/>
      <c r="E355" s="20"/>
      <c r="F355" s="20"/>
      <c r="G355" s="20"/>
      <c r="H355" s="20"/>
    </row>
    <row r="356" spans="2:8" x14ac:dyDescent="0.2">
      <c r="B356" s="81">
        <v>355</v>
      </c>
      <c r="C356" s="20"/>
      <c r="D356" s="20"/>
      <c r="E356" s="20"/>
      <c r="F356" s="20"/>
      <c r="G356" s="20"/>
      <c r="H356" s="20"/>
    </row>
    <row r="357" spans="2:8" x14ac:dyDescent="0.2">
      <c r="B357" s="81">
        <v>356</v>
      </c>
      <c r="C357" s="20"/>
      <c r="D357" s="20"/>
      <c r="E357" s="20"/>
      <c r="F357" s="20"/>
      <c r="G357" s="20"/>
      <c r="H357" s="20"/>
    </row>
    <row r="358" spans="2:8" x14ac:dyDescent="0.2">
      <c r="B358" s="81">
        <v>357</v>
      </c>
      <c r="C358" s="20"/>
      <c r="D358" s="20"/>
      <c r="E358" s="20"/>
      <c r="F358" s="20"/>
      <c r="G358" s="20"/>
      <c r="H358" s="20"/>
    </row>
    <row r="359" spans="2:8" x14ac:dyDescent="0.2">
      <c r="B359" s="81">
        <v>358</v>
      </c>
      <c r="C359" s="20"/>
      <c r="D359" s="20"/>
      <c r="E359" s="20"/>
      <c r="F359" s="20"/>
      <c r="G359" s="20"/>
      <c r="H359" s="20"/>
    </row>
    <row r="360" spans="2:8" x14ac:dyDescent="0.2">
      <c r="B360" s="81">
        <v>359</v>
      </c>
      <c r="C360" s="20"/>
      <c r="D360" s="20"/>
      <c r="E360" s="20"/>
      <c r="F360" s="20"/>
      <c r="G360" s="20"/>
      <c r="H360" s="20"/>
    </row>
    <row r="361" spans="2:8" x14ac:dyDescent="0.2">
      <c r="B361" s="81">
        <v>360</v>
      </c>
      <c r="C361" s="20"/>
      <c r="D361" s="20"/>
      <c r="E361" s="20"/>
      <c r="F361" s="20"/>
      <c r="G361" s="20"/>
      <c r="H361" s="20"/>
    </row>
    <row r="362" spans="2:8" x14ac:dyDescent="0.2">
      <c r="B362" s="81">
        <v>361</v>
      </c>
      <c r="C362" s="20"/>
      <c r="D362" s="20"/>
      <c r="E362" s="20"/>
      <c r="F362" s="20"/>
      <c r="G362" s="20"/>
      <c r="H362" s="20"/>
    </row>
    <row r="363" spans="2:8" x14ac:dyDescent="0.2">
      <c r="B363" s="81">
        <v>362</v>
      </c>
      <c r="C363" s="20"/>
      <c r="D363" s="20"/>
      <c r="E363" s="20"/>
      <c r="F363" s="20"/>
      <c r="G363" s="20"/>
      <c r="H363" s="20"/>
    </row>
    <row r="364" spans="2:8" x14ac:dyDescent="0.2">
      <c r="B364" s="81">
        <v>363</v>
      </c>
      <c r="C364" s="20"/>
      <c r="D364" s="20"/>
      <c r="E364" s="20"/>
      <c r="F364" s="20"/>
      <c r="G364" s="20"/>
      <c r="H364" s="20"/>
    </row>
    <row r="365" spans="2:8" x14ac:dyDescent="0.2">
      <c r="B365" s="81">
        <v>364</v>
      </c>
      <c r="C365" s="20"/>
      <c r="D365" s="20"/>
      <c r="E365" s="20"/>
      <c r="F365" s="20"/>
      <c r="G365" s="20"/>
      <c r="H365" s="20"/>
    </row>
    <row r="366" spans="2:8" x14ac:dyDescent="0.2">
      <c r="B366" s="81">
        <v>365</v>
      </c>
      <c r="C366" s="20"/>
      <c r="D366" s="20"/>
      <c r="E366" s="20"/>
      <c r="F366" s="20"/>
      <c r="G366" s="20"/>
      <c r="H366" s="20"/>
    </row>
    <row r="367" spans="2:8" x14ac:dyDescent="0.2">
      <c r="B367" s="81">
        <v>366</v>
      </c>
      <c r="C367" s="20"/>
      <c r="D367" s="20"/>
      <c r="E367" s="20"/>
      <c r="F367" s="20"/>
      <c r="G367" s="20"/>
      <c r="H367" s="20"/>
    </row>
    <row r="368" spans="2:8" x14ac:dyDescent="0.2">
      <c r="B368" s="81">
        <v>367</v>
      </c>
      <c r="C368" s="20"/>
      <c r="D368" s="20"/>
      <c r="E368" s="20"/>
      <c r="F368" s="20"/>
      <c r="G368" s="20"/>
      <c r="H368" s="20"/>
    </row>
    <row r="369" spans="2:8" x14ac:dyDescent="0.2">
      <c r="B369" s="81">
        <v>368</v>
      </c>
      <c r="C369" s="20"/>
      <c r="D369" s="20"/>
      <c r="E369" s="20"/>
      <c r="F369" s="20"/>
      <c r="G369" s="20"/>
      <c r="H369" s="20"/>
    </row>
    <row r="370" spans="2:8" x14ac:dyDescent="0.2">
      <c r="B370" s="81">
        <v>369</v>
      </c>
      <c r="C370" s="20"/>
      <c r="D370" s="20"/>
      <c r="E370" s="20"/>
      <c r="F370" s="20"/>
      <c r="G370" s="20"/>
      <c r="H370" s="20"/>
    </row>
    <row r="371" spans="2:8" x14ac:dyDescent="0.2">
      <c r="B371" s="81">
        <v>370</v>
      </c>
      <c r="C371" s="20"/>
      <c r="D371" s="20"/>
      <c r="E371" s="20"/>
      <c r="F371" s="20"/>
      <c r="G371" s="20"/>
      <c r="H371" s="20"/>
    </row>
    <row r="372" spans="2:8" x14ac:dyDescent="0.2">
      <c r="B372" s="81">
        <v>371</v>
      </c>
      <c r="C372" s="20"/>
      <c r="D372" s="20"/>
      <c r="E372" s="20"/>
      <c r="F372" s="20"/>
      <c r="G372" s="20"/>
      <c r="H372" s="20"/>
    </row>
    <row r="373" spans="2:8" x14ac:dyDescent="0.2">
      <c r="B373" s="81">
        <v>372</v>
      </c>
      <c r="C373" s="20"/>
      <c r="D373" s="20"/>
      <c r="E373" s="20"/>
      <c r="F373" s="20"/>
      <c r="G373" s="20"/>
      <c r="H373" s="20"/>
    </row>
    <row r="374" spans="2:8" x14ac:dyDescent="0.2">
      <c r="B374" s="81">
        <v>373</v>
      </c>
      <c r="C374" s="20"/>
      <c r="D374" s="20"/>
      <c r="E374" s="20"/>
      <c r="F374" s="20"/>
      <c r="G374" s="20"/>
      <c r="H374" s="20"/>
    </row>
    <row r="375" spans="2:8" x14ac:dyDescent="0.2">
      <c r="B375" s="81">
        <v>374</v>
      </c>
      <c r="C375" s="20"/>
      <c r="D375" s="20"/>
      <c r="E375" s="20"/>
      <c r="F375" s="20"/>
      <c r="G375" s="20"/>
      <c r="H375" s="20"/>
    </row>
    <row r="376" spans="2:8" x14ac:dyDescent="0.2">
      <c r="B376" s="81">
        <v>375</v>
      </c>
      <c r="C376" s="20"/>
      <c r="D376" s="20"/>
      <c r="E376" s="20"/>
      <c r="F376" s="20"/>
      <c r="G376" s="20"/>
      <c r="H376" s="20"/>
    </row>
    <row r="377" spans="2:8" x14ac:dyDescent="0.2">
      <c r="B377" s="81">
        <v>376</v>
      </c>
      <c r="C377" s="20"/>
      <c r="D377" s="20"/>
      <c r="E377" s="20"/>
      <c r="F377" s="20"/>
      <c r="G377" s="20"/>
      <c r="H377" s="20"/>
    </row>
    <row r="378" spans="2:8" x14ac:dyDescent="0.2">
      <c r="B378" s="81">
        <v>377</v>
      </c>
      <c r="C378" s="20"/>
      <c r="D378" s="20"/>
      <c r="E378" s="20"/>
      <c r="F378" s="20"/>
      <c r="G378" s="20"/>
      <c r="H378" s="20"/>
    </row>
    <row r="379" spans="2:8" x14ac:dyDescent="0.2">
      <c r="B379" s="81">
        <v>378</v>
      </c>
      <c r="C379" s="20"/>
      <c r="D379" s="20"/>
      <c r="E379" s="20"/>
      <c r="F379" s="20"/>
      <c r="G379" s="20"/>
      <c r="H379" s="20"/>
    </row>
    <row r="380" spans="2:8" x14ac:dyDescent="0.2">
      <c r="B380" s="81">
        <v>379</v>
      </c>
      <c r="C380" s="20"/>
      <c r="D380" s="20"/>
      <c r="E380" s="20"/>
      <c r="F380" s="20"/>
      <c r="G380" s="20"/>
      <c r="H380" s="20"/>
    </row>
    <row r="381" spans="2:8" x14ac:dyDescent="0.2">
      <c r="B381" s="81">
        <v>380</v>
      </c>
      <c r="C381" s="20"/>
      <c r="D381" s="20"/>
      <c r="E381" s="20"/>
      <c r="F381" s="20"/>
      <c r="G381" s="20"/>
      <c r="H381" s="20"/>
    </row>
    <row r="382" spans="2:8" x14ac:dyDescent="0.2">
      <c r="B382" s="81">
        <v>381</v>
      </c>
      <c r="C382" s="20"/>
      <c r="D382" s="20"/>
      <c r="E382" s="20"/>
      <c r="F382" s="20"/>
      <c r="G382" s="20"/>
      <c r="H382" s="20"/>
    </row>
    <row r="383" spans="2:8" x14ac:dyDescent="0.2">
      <c r="B383" s="81">
        <v>382</v>
      </c>
      <c r="C383" s="20"/>
      <c r="D383" s="20"/>
      <c r="E383" s="20"/>
      <c r="F383" s="20"/>
      <c r="G383" s="20"/>
      <c r="H383" s="20"/>
    </row>
    <row r="384" spans="2:8" x14ac:dyDescent="0.2">
      <c r="B384" s="81">
        <v>383</v>
      </c>
      <c r="C384" s="20"/>
      <c r="D384" s="20"/>
      <c r="E384" s="20"/>
      <c r="F384" s="20"/>
      <c r="G384" s="20"/>
      <c r="H384" s="20"/>
    </row>
    <row r="385" spans="2:8" x14ac:dyDescent="0.2">
      <c r="B385" s="81">
        <v>384</v>
      </c>
      <c r="C385" s="20"/>
      <c r="D385" s="20"/>
      <c r="E385" s="20"/>
      <c r="F385" s="20"/>
      <c r="G385" s="20"/>
      <c r="H385" s="20"/>
    </row>
    <row r="386" spans="2:8" x14ac:dyDescent="0.2">
      <c r="B386" s="81">
        <v>385</v>
      </c>
      <c r="C386" s="20"/>
      <c r="D386" s="20"/>
      <c r="E386" s="20"/>
      <c r="F386" s="20"/>
      <c r="G386" s="20"/>
      <c r="H386" s="20"/>
    </row>
    <row r="387" spans="2:8" x14ac:dyDescent="0.2">
      <c r="B387" s="81">
        <v>386</v>
      </c>
      <c r="C387" s="20"/>
      <c r="D387" s="20"/>
      <c r="E387" s="20"/>
      <c r="F387" s="20"/>
      <c r="G387" s="20"/>
      <c r="H387" s="20"/>
    </row>
    <row r="388" spans="2:8" x14ac:dyDescent="0.2">
      <c r="B388" s="81">
        <v>387</v>
      </c>
      <c r="C388" s="20"/>
      <c r="D388" s="20"/>
      <c r="E388" s="20"/>
      <c r="F388" s="20"/>
      <c r="G388" s="20"/>
      <c r="H388" s="20"/>
    </row>
    <row r="389" spans="2:8" x14ac:dyDescent="0.2">
      <c r="B389" s="81">
        <v>388</v>
      </c>
      <c r="C389" s="20"/>
      <c r="D389" s="20"/>
      <c r="E389" s="20"/>
      <c r="F389" s="20"/>
      <c r="G389" s="20"/>
      <c r="H389" s="20"/>
    </row>
    <row r="390" spans="2:8" x14ac:dyDescent="0.2">
      <c r="B390" s="81">
        <v>389</v>
      </c>
      <c r="C390" s="20"/>
      <c r="D390" s="20"/>
      <c r="E390" s="20"/>
      <c r="F390" s="20"/>
      <c r="G390" s="20"/>
      <c r="H390" s="20"/>
    </row>
    <row r="391" spans="2:8" x14ac:dyDescent="0.2">
      <c r="B391" s="81">
        <v>390</v>
      </c>
      <c r="C391" s="20"/>
      <c r="D391" s="20"/>
      <c r="E391" s="20"/>
      <c r="F391" s="20"/>
      <c r="G391" s="20"/>
      <c r="H391" s="20"/>
    </row>
    <row r="392" spans="2:8" x14ac:dyDescent="0.2">
      <c r="B392" s="81">
        <v>391</v>
      </c>
      <c r="C392" s="20"/>
      <c r="D392" s="20"/>
      <c r="E392" s="20"/>
      <c r="F392" s="20"/>
      <c r="G392" s="20"/>
      <c r="H392" s="20"/>
    </row>
    <row r="393" spans="2:8" x14ac:dyDescent="0.2">
      <c r="B393" s="81">
        <v>392</v>
      </c>
      <c r="C393" s="20"/>
      <c r="D393" s="20"/>
      <c r="E393" s="20"/>
      <c r="F393" s="20"/>
      <c r="G393" s="20"/>
      <c r="H393" s="20"/>
    </row>
    <row r="394" spans="2:8" x14ac:dyDescent="0.2">
      <c r="B394" s="81">
        <v>393</v>
      </c>
      <c r="C394" s="20"/>
      <c r="D394" s="20"/>
      <c r="E394" s="20"/>
      <c r="F394" s="20"/>
      <c r="G394" s="20"/>
      <c r="H394" s="20"/>
    </row>
    <row r="395" spans="2:8" x14ac:dyDescent="0.2">
      <c r="B395" s="81">
        <v>394</v>
      </c>
      <c r="C395" s="20"/>
      <c r="D395" s="20"/>
      <c r="E395" s="20"/>
      <c r="F395" s="20"/>
      <c r="G395" s="20"/>
      <c r="H395" s="20"/>
    </row>
    <row r="396" spans="2:8" x14ac:dyDescent="0.2">
      <c r="B396" s="81">
        <v>395</v>
      </c>
      <c r="C396" s="20"/>
      <c r="D396" s="20"/>
      <c r="E396" s="20"/>
      <c r="F396" s="20"/>
      <c r="G396" s="20"/>
      <c r="H396" s="20"/>
    </row>
    <row r="397" spans="2:8" x14ac:dyDescent="0.2">
      <c r="B397" s="81">
        <v>396</v>
      </c>
      <c r="C397" s="20"/>
      <c r="D397" s="20"/>
      <c r="E397" s="20"/>
      <c r="F397" s="20"/>
      <c r="G397" s="20"/>
      <c r="H397" s="20"/>
    </row>
    <row r="398" spans="2:8" x14ac:dyDescent="0.2">
      <c r="B398" s="81">
        <v>397</v>
      </c>
      <c r="C398" s="20"/>
      <c r="D398" s="20"/>
      <c r="E398" s="20"/>
      <c r="F398" s="20"/>
      <c r="G398" s="20"/>
      <c r="H398" s="20"/>
    </row>
    <row r="399" spans="2:8" x14ac:dyDescent="0.2">
      <c r="B399" s="81">
        <v>398</v>
      </c>
      <c r="C399" s="20"/>
      <c r="D399" s="20"/>
      <c r="E399" s="20"/>
      <c r="F399" s="20"/>
      <c r="G399" s="20"/>
      <c r="H399" s="20"/>
    </row>
    <row r="400" spans="2:8" x14ac:dyDescent="0.2">
      <c r="B400" s="81">
        <v>399</v>
      </c>
      <c r="C400" s="20"/>
      <c r="D400" s="20"/>
      <c r="E400" s="20"/>
      <c r="F400" s="20"/>
      <c r="G400" s="20"/>
      <c r="H400" s="20"/>
    </row>
    <row r="401" spans="2:8" x14ac:dyDescent="0.2">
      <c r="B401" s="81">
        <v>400</v>
      </c>
      <c r="C401" s="20"/>
      <c r="D401" s="20"/>
      <c r="E401" s="20"/>
      <c r="F401" s="20"/>
      <c r="G401" s="20"/>
      <c r="H401" s="20"/>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workbookViewId="0">
      <selection activeCell="H37" sqref="H37"/>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4464</v>
      </c>
      <c r="G1" s="18" t="s">
        <v>4538</v>
      </c>
      <c r="H1" s="18" t="s">
        <v>4539</v>
      </c>
      <c r="J1" s="1" t="s">
        <v>4597</v>
      </c>
      <c r="K1" s="1" t="s">
        <v>4596</v>
      </c>
      <c r="L1" s="1"/>
    </row>
    <row r="2" spans="1:12" x14ac:dyDescent="0.2">
      <c r="A2" s="3">
        <v>8914</v>
      </c>
      <c r="B2" s="3" t="s">
        <v>6</v>
      </c>
      <c r="C2" s="3" t="s">
        <v>6</v>
      </c>
      <c r="D2" s="3" t="s">
        <v>7</v>
      </c>
      <c r="E2" s="3" t="str" cm="1">
        <f t="array" ref="E2:E2147">_xlfn.UNIQUE(C2:C4112)</f>
        <v>Aeugst am Albis</v>
      </c>
      <c r="G2" s="17">
        <v>1000</v>
      </c>
      <c r="H2" s="17" t="s">
        <v>4540</v>
      </c>
      <c r="J2" s="3" t="s">
        <v>4545</v>
      </c>
      <c r="K2" s="3" t="s">
        <v>532</v>
      </c>
      <c r="L2" s="19">
        <v>6.1380821917808221</v>
      </c>
    </row>
    <row r="3" spans="1:12" x14ac:dyDescent="0.2">
      <c r="A3" s="3">
        <v>8914</v>
      </c>
      <c r="B3" s="3" t="s">
        <v>8</v>
      </c>
      <c r="C3" s="3" t="s">
        <v>6</v>
      </c>
      <c r="D3" s="3" t="s">
        <v>7</v>
      </c>
      <c r="E3" s="3" t="str">
        <v>Affoltern am Albis</v>
      </c>
      <c r="G3" s="17">
        <v>1003</v>
      </c>
      <c r="H3" s="17" t="s">
        <v>4540</v>
      </c>
      <c r="J3" s="3" t="s">
        <v>4546</v>
      </c>
      <c r="K3" s="3" t="s">
        <v>3357</v>
      </c>
      <c r="L3" s="19">
        <v>10.096438356164384</v>
      </c>
    </row>
    <row r="4" spans="1:12" x14ac:dyDescent="0.2">
      <c r="A4" s="3">
        <v>8909</v>
      </c>
      <c r="B4" s="3" t="s">
        <v>9</v>
      </c>
      <c r="C4" s="3" t="s">
        <v>10</v>
      </c>
      <c r="D4" s="3" t="s">
        <v>7</v>
      </c>
      <c r="E4" s="3" t="str">
        <v>Bonstetten</v>
      </c>
      <c r="G4" s="17">
        <v>1004</v>
      </c>
      <c r="H4" s="17" t="s">
        <v>4540</v>
      </c>
      <c r="J4" s="3" t="s">
        <v>4563</v>
      </c>
      <c r="K4" s="3" t="s">
        <v>4581</v>
      </c>
      <c r="L4" s="19">
        <v>9.9652054794520541</v>
      </c>
    </row>
    <row r="5" spans="1:12" x14ac:dyDescent="0.2">
      <c r="A5" s="3">
        <v>8910</v>
      </c>
      <c r="B5" s="3" t="s">
        <v>10</v>
      </c>
      <c r="C5" s="3" t="s">
        <v>10</v>
      </c>
      <c r="D5" s="3" t="s">
        <v>7</v>
      </c>
      <c r="E5" s="3" t="str">
        <v>Hausen am Albis</v>
      </c>
      <c r="G5" s="17">
        <v>1005</v>
      </c>
      <c r="H5" s="17" t="s">
        <v>4540</v>
      </c>
      <c r="J5" s="3" t="s">
        <v>4553</v>
      </c>
      <c r="K5" s="3" t="s">
        <v>4582</v>
      </c>
      <c r="L5" s="19">
        <v>10.506027397260274</v>
      </c>
    </row>
    <row r="6" spans="1:12" x14ac:dyDescent="0.2">
      <c r="A6" s="3">
        <v>8906</v>
      </c>
      <c r="B6" s="3" t="s">
        <v>11</v>
      </c>
      <c r="C6" s="3" t="s">
        <v>11</v>
      </c>
      <c r="D6" s="3" t="s">
        <v>7</v>
      </c>
      <c r="E6" s="3" t="str">
        <v>Hedingen</v>
      </c>
      <c r="G6" s="17">
        <v>1006</v>
      </c>
      <c r="H6" s="17" t="s">
        <v>4540</v>
      </c>
      <c r="J6" s="3" t="s">
        <v>4547</v>
      </c>
      <c r="K6" s="3" t="s">
        <v>4583</v>
      </c>
      <c r="L6" s="19">
        <v>9.1572602739726019</v>
      </c>
    </row>
    <row r="7" spans="1:12" x14ac:dyDescent="0.2">
      <c r="A7" s="3">
        <v>8915</v>
      </c>
      <c r="B7" s="3" t="s">
        <v>12</v>
      </c>
      <c r="C7" s="3" t="s">
        <v>12</v>
      </c>
      <c r="D7" s="3" t="s">
        <v>7</v>
      </c>
      <c r="E7" s="3" t="str">
        <v>Kappel am Albis</v>
      </c>
      <c r="G7" s="17">
        <v>1007</v>
      </c>
      <c r="H7" s="17" t="s">
        <v>4540</v>
      </c>
      <c r="J7" s="3" t="s">
        <v>4559</v>
      </c>
      <c r="K7" s="3" t="s">
        <v>4584</v>
      </c>
      <c r="L7" s="19">
        <v>9.7084931506849319</v>
      </c>
    </row>
    <row r="8" spans="1:12" x14ac:dyDescent="0.2">
      <c r="A8" s="3">
        <v>8925</v>
      </c>
      <c r="B8" s="3" t="s">
        <v>13</v>
      </c>
      <c r="C8" s="3" t="s">
        <v>12</v>
      </c>
      <c r="D8" s="3" t="s">
        <v>7</v>
      </c>
      <c r="E8" s="3" t="str">
        <v>Knonau</v>
      </c>
      <c r="G8" s="17">
        <v>1008</v>
      </c>
      <c r="H8" s="17" t="s">
        <v>4540</v>
      </c>
      <c r="J8" s="3" t="s">
        <v>4569</v>
      </c>
      <c r="K8" s="3" t="s">
        <v>2435</v>
      </c>
      <c r="L8" s="19">
        <v>9.6657534246575345</v>
      </c>
    </row>
    <row r="9" spans="1:12" x14ac:dyDescent="0.2">
      <c r="A9" s="3">
        <v>8908</v>
      </c>
      <c r="B9" s="3" t="s">
        <v>14</v>
      </c>
      <c r="C9" s="3" t="s">
        <v>14</v>
      </c>
      <c r="D9" s="3" t="s">
        <v>7</v>
      </c>
      <c r="E9" s="3" t="str">
        <v>Maschwanden</v>
      </c>
      <c r="G9" s="17">
        <v>1009</v>
      </c>
      <c r="H9" s="17" t="s">
        <v>4540</v>
      </c>
      <c r="J9" s="3" t="s">
        <v>4570</v>
      </c>
      <c r="K9" s="3" t="s">
        <v>2410</v>
      </c>
      <c r="L9" s="19">
        <v>3.6249315068493142</v>
      </c>
    </row>
    <row r="10" spans="1:12" x14ac:dyDescent="0.2">
      <c r="A10" s="3">
        <v>8926</v>
      </c>
      <c r="B10" s="3" t="s">
        <v>15</v>
      </c>
      <c r="C10" s="3" t="s">
        <v>15</v>
      </c>
      <c r="D10" s="3" t="s">
        <v>7</v>
      </c>
      <c r="E10" s="3" t="str">
        <v>Mettmenstetten</v>
      </c>
      <c r="G10" s="17">
        <v>1010</v>
      </c>
      <c r="H10" s="17" t="s">
        <v>4540</v>
      </c>
      <c r="J10" s="3" t="s">
        <v>4567</v>
      </c>
      <c r="K10" s="3" t="s">
        <v>4585</v>
      </c>
      <c r="L10" s="19">
        <v>6.7490410958904112</v>
      </c>
    </row>
    <row r="11" spans="1:12" x14ac:dyDescent="0.2">
      <c r="A11" s="3">
        <v>8926</v>
      </c>
      <c r="B11" s="3" t="s">
        <v>16</v>
      </c>
      <c r="C11" s="3" t="s">
        <v>15</v>
      </c>
      <c r="D11" s="3" t="s">
        <v>7</v>
      </c>
      <c r="E11" s="3" t="str">
        <v>Obfelden</v>
      </c>
      <c r="G11" s="17">
        <v>1011</v>
      </c>
      <c r="H11" s="17" t="s">
        <v>4540</v>
      </c>
      <c r="J11" s="3" t="s">
        <v>4562</v>
      </c>
      <c r="K11" s="3" t="s">
        <v>1186</v>
      </c>
      <c r="L11" s="19">
        <v>6.4224657534246585</v>
      </c>
    </row>
    <row r="12" spans="1:12" x14ac:dyDescent="0.2">
      <c r="A12" s="3">
        <v>8926</v>
      </c>
      <c r="B12" s="3" t="s">
        <v>17</v>
      </c>
      <c r="C12" s="3" t="s">
        <v>15</v>
      </c>
      <c r="D12" s="3" t="s">
        <v>7</v>
      </c>
      <c r="E12" s="3" t="str">
        <v>Ottenbach</v>
      </c>
      <c r="G12" s="17">
        <v>1012</v>
      </c>
      <c r="H12" s="17" t="s">
        <v>4540</v>
      </c>
      <c r="J12" s="3" t="s">
        <v>4542</v>
      </c>
      <c r="K12" s="3" t="s">
        <v>4586</v>
      </c>
      <c r="L12" s="19">
        <v>10.715890410958904</v>
      </c>
    </row>
    <row r="13" spans="1:12" x14ac:dyDescent="0.2">
      <c r="A13" s="3">
        <v>8934</v>
      </c>
      <c r="B13" s="3" t="s">
        <v>18</v>
      </c>
      <c r="C13" s="3" t="s">
        <v>18</v>
      </c>
      <c r="D13" s="3" t="s">
        <v>7</v>
      </c>
      <c r="E13" s="3" t="str">
        <v>Rifferswil</v>
      </c>
      <c r="G13" s="17">
        <v>1015</v>
      </c>
      <c r="H13" s="17" t="s">
        <v>4540</v>
      </c>
      <c r="J13" s="3" t="s">
        <v>4572</v>
      </c>
      <c r="K13" s="3" t="s">
        <v>1252</v>
      </c>
      <c r="L13" s="19">
        <v>8.8164383561643831</v>
      </c>
    </row>
    <row r="14" spans="1:12" x14ac:dyDescent="0.2">
      <c r="A14" s="3">
        <v>8933</v>
      </c>
      <c r="B14" s="3" t="s">
        <v>19</v>
      </c>
      <c r="C14" s="3" t="s">
        <v>19</v>
      </c>
      <c r="D14" s="3" t="s">
        <v>7</v>
      </c>
      <c r="E14" s="3" t="str">
        <v>Stallikon</v>
      </c>
      <c r="G14" s="17">
        <v>1018</v>
      </c>
      <c r="H14" s="17" t="s">
        <v>4540</v>
      </c>
      <c r="J14" s="3" t="s">
        <v>4588</v>
      </c>
      <c r="K14" s="3" t="s">
        <v>4587</v>
      </c>
      <c r="L14" s="19">
        <v>-0.42876712328767114</v>
      </c>
    </row>
    <row r="15" spans="1:12" x14ac:dyDescent="0.2">
      <c r="A15" s="3">
        <v>8932</v>
      </c>
      <c r="B15" s="3" t="s">
        <v>20</v>
      </c>
      <c r="C15" s="3" t="s">
        <v>20</v>
      </c>
      <c r="D15" s="3" t="s">
        <v>7</v>
      </c>
      <c r="E15" s="3" t="str">
        <v>Wettswil am Albis</v>
      </c>
      <c r="G15" s="17">
        <v>1020</v>
      </c>
      <c r="H15" s="17" t="s">
        <v>4540</v>
      </c>
      <c r="J15" s="3" t="s">
        <v>4577</v>
      </c>
      <c r="K15" s="3" t="s">
        <v>2890</v>
      </c>
      <c r="L15" s="19">
        <v>9.2747945205479461</v>
      </c>
    </row>
    <row r="16" spans="1:12" x14ac:dyDescent="0.2">
      <c r="A16" s="3">
        <v>8912</v>
      </c>
      <c r="B16" s="3" t="s">
        <v>21</v>
      </c>
      <c r="C16" s="3" t="s">
        <v>21</v>
      </c>
      <c r="D16" s="3" t="s">
        <v>7</v>
      </c>
      <c r="E16" s="3" t="str">
        <v>Adlikon</v>
      </c>
      <c r="G16" s="17">
        <v>1022</v>
      </c>
      <c r="H16" s="17" t="s">
        <v>4540</v>
      </c>
      <c r="J16" s="3" t="s">
        <v>4554</v>
      </c>
      <c r="K16" s="3" t="s">
        <v>4589</v>
      </c>
      <c r="L16" s="19">
        <v>8.782465753424658</v>
      </c>
    </row>
    <row r="17" spans="1:12" x14ac:dyDescent="0.2">
      <c r="A17" s="3">
        <v>8913</v>
      </c>
      <c r="B17" s="3" t="s">
        <v>22</v>
      </c>
      <c r="C17" s="3" t="s">
        <v>22</v>
      </c>
      <c r="D17" s="3" t="s">
        <v>7</v>
      </c>
      <c r="E17" s="3" t="str">
        <v>Benken (ZH)</v>
      </c>
      <c r="G17" s="17">
        <v>1023</v>
      </c>
      <c r="H17" s="17" t="s">
        <v>4540</v>
      </c>
      <c r="J17" s="3" t="s">
        <v>4551</v>
      </c>
      <c r="K17" s="3" t="s">
        <v>4200</v>
      </c>
      <c r="L17" s="19">
        <v>6.5887671232876714</v>
      </c>
    </row>
    <row r="18" spans="1:12" x14ac:dyDescent="0.2">
      <c r="A18" s="3">
        <v>8911</v>
      </c>
      <c r="B18" s="3" t="s">
        <v>23</v>
      </c>
      <c r="C18" s="3" t="s">
        <v>23</v>
      </c>
      <c r="D18" s="3" t="s">
        <v>7</v>
      </c>
      <c r="E18" s="3" t="str">
        <v>Berg am Irchel</v>
      </c>
      <c r="G18" s="17">
        <v>1024</v>
      </c>
      <c r="H18" s="17" t="s">
        <v>4540</v>
      </c>
      <c r="J18" s="3" t="s">
        <v>4543</v>
      </c>
      <c r="K18" s="3" t="s">
        <v>4590</v>
      </c>
      <c r="L18" s="19">
        <v>6.0621917808219177</v>
      </c>
    </row>
    <row r="19" spans="1:12" x14ac:dyDescent="0.2">
      <c r="A19" s="3">
        <v>8143</v>
      </c>
      <c r="B19" s="3" t="s">
        <v>24</v>
      </c>
      <c r="C19" s="3" t="s">
        <v>24</v>
      </c>
      <c r="D19" s="3" t="s">
        <v>7</v>
      </c>
      <c r="E19" s="3" t="str">
        <v>Buch am Irchel</v>
      </c>
      <c r="G19" s="17">
        <v>1025</v>
      </c>
      <c r="H19" s="17" t="s">
        <v>4540</v>
      </c>
      <c r="J19" s="3" t="s">
        <v>4566</v>
      </c>
      <c r="K19" s="3" t="s">
        <v>4591</v>
      </c>
      <c r="L19" s="19">
        <v>12.387671232876713</v>
      </c>
    </row>
    <row r="20" spans="1:12" x14ac:dyDescent="0.2">
      <c r="A20" s="3">
        <v>8143</v>
      </c>
      <c r="B20" s="3" t="s">
        <v>25</v>
      </c>
      <c r="C20" s="3" t="s">
        <v>24</v>
      </c>
      <c r="D20" s="3" t="s">
        <v>7</v>
      </c>
      <c r="E20" s="3" t="str">
        <v>Dachsen</v>
      </c>
      <c r="G20" s="17">
        <v>1026</v>
      </c>
      <c r="H20" s="17" t="s">
        <v>4540</v>
      </c>
      <c r="J20" s="3" t="s">
        <v>4568</v>
      </c>
      <c r="K20" s="3" t="s">
        <v>3157</v>
      </c>
      <c r="L20" s="19">
        <v>12.488219178082192</v>
      </c>
    </row>
    <row r="21" spans="1:12" x14ac:dyDescent="0.2">
      <c r="A21" s="3">
        <v>8907</v>
      </c>
      <c r="B21" s="3" t="s">
        <v>26</v>
      </c>
      <c r="C21" s="3" t="s">
        <v>27</v>
      </c>
      <c r="D21" s="3" t="s">
        <v>7</v>
      </c>
      <c r="E21" s="3" t="str">
        <v>Dorf</v>
      </c>
      <c r="G21" s="17">
        <v>1027</v>
      </c>
      <c r="H21" s="17" t="s">
        <v>4540</v>
      </c>
      <c r="J21" s="3" t="s">
        <v>4556</v>
      </c>
      <c r="K21" s="3" t="s">
        <v>994</v>
      </c>
      <c r="L21" s="19">
        <v>9.7410958904109588</v>
      </c>
    </row>
    <row r="22" spans="1:12" x14ac:dyDescent="0.2">
      <c r="A22" s="3">
        <v>8452</v>
      </c>
      <c r="B22" s="3" t="s">
        <v>28</v>
      </c>
      <c r="C22" s="3" t="s">
        <v>29</v>
      </c>
      <c r="D22" s="3" t="s">
        <v>7</v>
      </c>
      <c r="E22" s="3" t="str">
        <v>Feuerthalen</v>
      </c>
      <c r="G22" s="17">
        <v>1028</v>
      </c>
      <c r="H22" s="17" t="s">
        <v>4540</v>
      </c>
      <c r="J22" s="3" t="s">
        <v>4564</v>
      </c>
      <c r="K22" s="3" t="s">
        <v>3341</v>
      </c>
      <c r="L22" s="19">
        <v>11.706027397260275</v>
      </c>
    </row>
    <row r="23" spans="1:12" x14ac:dyDescent="0.2">
      <c r="A23" s="3">
        <v>8463</v>
      </c>
      <c r="B23" s="3" t="s">
        <v>30</v>
      </c>
      <c r="C23" s="3" t="s">
        <v>31</v>
      </c>
      <c r="D23" s="3" t="s">
        <v>7</v>
      </c>
      <c r="E23" s="3" t="str">
        <v>Flaach</v>
      </c>
      <c r="G23" s="17">
        <v>1029</v>
      </c>
      <c r="H23" s="17" t="s">
        <v>4540</v>
      </c>
      <c r="J23" s="3" t="s">
        <v>4549</v>
      </c>
      <c r="K23" s="3" t="s">
        <v>4125</v>
      </c>
      <c r="L23" s="19">
        <v>5.9484931506849312</v>
      </c>
    </row>
    <row r="24" spans="1:12" x14ac:dyDescent="0.2">
      <c r="A24" s="3">
        <v>8415</v>
      </c>
      <c r="B24" s="3" t="s">
        <v>32</v>
      </c>
      <c r="C24" s="3" t="s">
        <v>32</v>
      </c>
      <c r="D24" s="3" t="s">
        <v>7</v>
      </c>
      <c r="E24" s="3" t="str">
        <v>Flurlingen</v>
      </c>
      <c r="G24" s="17">
        <v>1030</v>
      </c>
      <c r="H24" s="17" t="s">
        <v>4540</v>
      </c>
      <c r="J24" s="3" t="s">
        <v>4544</v>
      </c>
      <c r="K24" s="3" t="s">
        <v>4227</v>
      </c>
      <c r="L24" s="19">
        <v>10.357808219178082</v>
      </c>
    </row>
    <row r="25" spans="1:12" x14ac:dyDescent="0.2">
      <c r="A25" s="3">
        <v>8415</v>
      </c>
      <c r="B25" s="3" t="s">
        <v>33</v>
      </c>
      <c r="C25" s="3" t="s">
        <v>32</v>
      </c>
      <c r="D25" s="3" t="s">
        <v>7</v>
      </c>
      <c r="E25" s="3" t="str">
        <v>Andelfingen</v>
      </c>
      <c r="G25" s="17">
        <v>1031</v>
      </c>
      <c r="H25" s="17" t="s">
        <v>4540</v>
      </c>
      <c r="J25" s="3" t="s">
        <v>4541</v>
      </c>
      <c r="K25" s="3" t="s">
        <v>3738</v>
      </c>
      <c r="L25" s="19">
        <v>9.4408219178082184</v>
      </c>
    </row>
    <row r="26" spans="1:12" x14ac:dyDescent="0.2">
      <c r="A26" s="3">
        <v>8414</v>
      </c>
      <c r="B26" s="3" t="s">
        <v>34</v>
      </c>
      <c r="C26" s="3" t="s">
        <v>34</v>
      </c>
      <c r="D26" s="3" t="s">
        <v>7</v>
      </c>
      <c r="E26" s="3" t="str">
        <v>Henggart</v>
      </c>
      <c r="G26" s="17">
        <v>1032</v>
      </c>
      <c r="H26" s="17" t="s">
        <v>4540</v>
      </c>
      <c r="J26" s="3" t="s">
        <v>4557</v>
      </c>
      <c r="K26" s="3" t="s">
        <v>3093</v>
      </c>
      <c r="L26" s="19">
        <v>7.8139726027397272</v>
      </c>
    </row>
    <row r="27" spans="1:12" x14ac:dyDescent="0.2">
      <c r="A27" s="3">
        <v>8447</v>
      </c>
      <c r="B27" s="3" t="s">
        <v>35</v>
      </c>
      <c r="C27" s="3" t="s">
        <v>35</v>
      </c>
      <c r="D27" s="3" t="s">
        <v>7</v>
      </c>
      <c r="E27" s="3" t="str">
        <v>Humlikon</v>
      </c>
      <c r="G27" s="17">
        <v>1033</v>
      </c>
      <c r="H27" s="17" t="s">
        <v>4540</v>
      </c>
      <c r="J27" s="3" t="s">
        <v>4540</v>
      </c>
      <c r="K27" s="3" t="s">
        <v>3538</v>
      </c>
      <c r="L27" s="19">
        <v>10.981917808219178</v>
      </c>
    </row>
    <row r="28" spans="1:12" x14ac:dyDescent="0.2">
      <c r="A28" s="3">
        <v>8458</v>
      </c>
      <c r="B28" s="3" t="s">
        <v>36</v>
      </c>
      <c r="C28" s="3" t="s">
        <v>36</v>
      </c>
      <c r="D28" s="3" t="s">
        <v>7</v>
      </c>
      <c r="E28" s="3" t="str">
        <v>Kleinandelfingen</v>
      </c>
      <c r="G28" s="17">
        <v>1034</v>
      </c>
      <c r="H28" s="17" t="s">
        <v>4540</v>
      </c>
      <c r="J28" s="3" t="s">
        <v>4575</v>
      </c>
      <c r="K28" s="3" t="s">
        <v>4592</v>
      </c>
      <c r="L28" s="19">
        <v>7.0723287671232882</v>
      </c>
    </row>
    <row r="29" spans="1:12" x14ac:dyDescent="0.2">
      <c r="A29" s="3">
        <v>8245</v>
      </c>
      <c r="B29" s="3" t="s">
        <v>37</v>
      </c>
      <c r="C29" s="3" t="s">
        <v>37</v>
      </c>
      <c r="D29" s="3" t="s">
        <v>7</v>
      </c>
      <c r="E29" s="3" t="str">
        <v>Laufen-Uhwiesen</v>
      </c>
      <c r="G29" s="17">
        <v>1035</v>
      </c>
      <c r="H29" s="17" t="s">
        <v>4540</v>
      </c>
      <c r="J29" s="3" t="s">
        <v>4552</v>
      </c>
      <c r="K29" s="3" t="s">
        <v>1848</v>
      </c>
      <c r="L29" s="19">
        <v>9.106575342465753</v>
      </c>
    </row>
    <row r="30" spans="1:12" x14ac:dyDescent="0.2">
      <c r="A30" s="3">
        <v>8246</v>
      </c>
      <c r="B30" s="3" t="s">
        <v>38</v>
      </c>
      <c r="C30" s="3" t="s">
        <v>37</v>
      </c>
      <c r="D30" s="3" t="s">
        <v>7</v>
      </c>
      <c r="E30" s="3" t="str">
        <v>Marthalen</v>
      </c>
      <c r="G30" s="17">
        <v>1036</v>
      </c>
      <c r="H30" s="17" t="s">
        <v>4540</v>
      </c>
      <c r="J30" s="3" t="s">
        <v>4573</v>
      </c>
      <c r="K30" s="3" t="s">
        <v>2353</v>
      </c>
      <c r="L30" s="19">
        <v>1.8473972602739728</v>
      </c>
    </row>
    <row r="31" spans="1:12" x14ac:dyDescent="0.2">
      <c r="A31" s="3">
        <v>8416</v>
      </c>
      <c r="B31" s="3" t="s">
        <v>39</v>
      </c>
      <c r="C31" s="3" t="s">
        <v>39</v>
      </c>
      <c r="D31" s="3" t="s">
        <v>7</v>
      </c>
      <c r="E31" s="3" t="str">
        <v>Ossingen</v>
      </c>
      <c r="G31" s="17">
        <v>1037</v>
      </c>
      <c r="H31" s="17" t="s">
        <v>4540</v>
      </c>
      <c r="J31" s="3" t="s">
        <v>4565</v>
      </c>
      <c r="K31" s="3" t="s">
        <v>4593</v>
      </c>
      <c r="L31" s="19">
        <v>3.9054794520547946</v>
      </c>
    </row>
    <row r="32" spans="1:12" x14ac:dyDescent="0.2">
      <c r="A32" s="3">
        <v>8247</v>
      </c>
      <c r="B32" s="3" t="s">
        <v>40</v>
      </c>
      <c r="C32" s="3" t="s">
        <v>40</v>
      </c>
      <c r="D32" s="3" t="s">
        <v>7</v>
      </c>
      <c r="E32" s="3" t="str">
        <v>Rheinau</v>
      </c>
      <c r="G32" s="17">
        <v>1038</v>
      </c>
      <c r="H32" s="17" t="s">
        <v>4540</v>
      </c>
      <c r="J32" s="3" t="s">
        <v>4578</v>
      </c>
      <c r="K32" s="3" t="s">
        <v>1968</v>
      </c>
      <c r="L32" s="19">
        <v>8.2561643835616429</v>
      </c>
    </row>
    <row r="33" spans="1:12" x14ac:dyDescent="0.2">
      <c r="A33" s="3">
        <v>8450</v>
      </c>
      <c r="B33" s="3" t="s">
        <v>41</v>
      </c>
      <c r="C33" s="3" t="s">
        <v>41</v>
      </c>
      <c r="D33" s="3" t="s">
        <v>7</v>
      </c>
      <c r="E33" s="3" t="str">
        <v>Thalheim an der Thur</v>
      </c>
      <c r="G33" s="17">
        <v>1040</v>
      </c>
      <c r="H33" s="17" t="s">
        <v>4540</v>
      </c>
      <c r="J33" s="3" t="s">
        <v>4576</v>
      </c>
      <c r="K33" s="3" t="s">
        <v>1898</v>
      </c>
      <c r="L33" s="19">
        <v>9.4167123287671224</v>
      </c>
    </row>
    <row r="34" spans="1:12" x14ac:dyDescent="0.2">
      <c r="A34" s="3">
        <v>8444</v>
      </c>
      <c r="B34" s="3" t="s">
        <v>42</v>
      </c>
      <c r="C34" s="3" t="s">
        <v>42</v>
      </c>
      <c r="D34" s="3" t="s">
        <v>7</v>
      </c>
      <c r="E34" s="3" t="str">
        <v>Trüllikon</v>
      </c>
      <c r="G34" s="17">
        <v>1041</v>
      </c>
      <c r="H34" s="17" t="s">
        <v>4540</v>
      </c>
      <c r="J34" s="3" t="s">
        <v>4574</v>
      </c>
      <c r="K34" s="3" t="s">
        <v>2336</v>
      </c>
      <c r="L34" s="19">
        <v>5.5506849315068489</v>
      </c>
    </row>
    <row r="35" spans="1:12" x14ac:dyDescent="0.2">
      <c r="A35" s="3">
        <v>8457</v>
      </c>
      <c r="B35" s="3" t="s">
        <v>43</v>
      </c>
      <c r="C35" s="3" t="s">
        <v>43</v>
      </c>
      <c r="D35" s="3" t="s">
        <v>7</v>
      </c>
      <c r="E35" s="3" t="str">
        <v>Truttikon</v>
      </c>
      <c r="G35" s="17">
        <v>1042</v>
      </c>
      <c r="H35" s="17" t="s">
        <v>4540</v>
      </c>
      <c r="J35" s="3" t="s">
        <v>4548</v>
      </c>
      <c r="K35" s="3" t="s">
        <v>4141</v>
      </c>
      <c r="L35" s="19">
        <v>10.139726027397261</v>
      </c>
    </row>
    <row r="36" spans="1:12" x14ac:dyDescent="0.2">
      <c r="A36" s="3">
        <v>8451</v>
      </c>
      <c r="B36" s="3" t="s">
        <v>44</v>
      </c>
      <c r="C36" s="3" t="s">
        <v>44</v>
      </c>
      <c r="D36" s="3" t="s">
        <v>7</v>
      </c>
      <c r="E36" s="3" t="str">
        <v>Volken</v>
      </c>
      <c r="G36" s="17">
        <v>1043</v>
      </c>
      <c r="H36" s="17" t="s">
        <v>4540</v>
      </c>
      <c r="J36" s="3" t="s">
        <v>4558</v>
      </c>
      <c r="K36" s="3" t="s">
        <v>3941</v>
      </c>
      <c r="L36" s="19">
        <v>3.2454794520547949</v>
      </c>
    </row>
    <row r="37" spans="1:12" x14ac:dyDescent="0.2">
      <c r="A37" s="3">
        <v>8453</v>
      </c>
      <c r="B37" s="3" t="s">
        <v>45</v>
      </c>
      <c r="C37" s="3" t="s">
        <v>44</v>
      </c>
      <c r="D37" s="3" t="s">
        <v>7</v>
      </c>
      <c r="E37" s="3" t="str">
        <v>Bachenbülach</v>
      </c>
      <c r="G37" s="17">
        <v>1044</v>
      </c>
      <c r="H37" s="17" t="s">
        <v>4540</v>
      </c>
      <c r="J37" s="3" t="s">
        <v>4571</v>
      </c>
      <c r="K37" s="3" t="s">
        <v>4441</v>
      </c>
      <c r="L37" s="19">
        <v>9.9986301369863018</v>
      </c>
    </row>
    <row r="38" spans="1:12" x14ac:dyDescent="0.2">
      <c r="A38" s="3">
        <v>8461</v>
      </c>
      <c r="B38" s="3" t="s">
        <v>46</v>
      </c>
      <c r="C38" s="3" t="s">
        <v>44</v>
      </c>
      <c r="D38" s="3" t="s">
        <v>7</v>
      </c>
      <c r="E38" s="3" t="str">
        <v>Bassersdorf</v>
      </c>
      <c r="G38" s="17">
        <v>1045</v>
      </c>
      <c r="H38" s="17" t="s">
        <v>4541</v>
      </c>
      <c r="J38" s="3" t="s">
        <v>4555</v>
      </c>
      <c r="K38" s="3" t="s">
        <v>367</v>
      </c>
      <c r="L38" s="19">
        <v>9.0753424657534243</v>
      </c>
    </row>
    <row r="39" spans="1:12" x14ac:dyDescent="0.2">
      <c r="A39" s="3">
        <v>8212</v>
      </c>
      <c r="B39" s="3" t="s">
        <v>47</v>
      </c>
      <c r="C39" s="3" t="s">
        <v>48</v>
      </c>
      <c r="D39" s="3" t="s">
        <v>7</v>
      </c>
      <c r="E39" s="3" t="str">
        <v>Bülach</v>
      </c>
      <c r="G39" s="17">
        <v>1046</v>
      </c>
      <c r="H39" s="17" t="s">
        <v>4540</v>
      </c>
      <c r="J39" s="3" t="s">
        <v>4550</v>
      </c>
      <c r="K39" s="3" t="s">
        <v>4177</v>
      </c>
      <c r="L39" s="19">
        <v>4.3654794520547942</v>
      </c>
    </row>
    <row r="40" spans="1:12" x14ac:dyDescent="0.2">
      <c r="A40" s="3">
        <v>8248</v>
      </c>
      <c r="B40" s="3" t="s">
        <v>49</v>
      </c>
      <c r="C40" s="3" t="s">
        <v>48</v>
      </c>
      <c r="D40" s="3" t="s">
        <v>7</v>
      </c>
      <c r="E40" s="3" t="str">
        <v>Dietlikon</v>
      </c>
      <c r="G40" s="17">
        <v>1047</v>
      </c>
      <c r="H40" s="17" t="s">
        <v>4540</v>
      </c>
      <c r="J40" s="3" t="s">
        <v>4560</v>
      </c>
      <c r="K40" s="3" t="s">
        <v>4594</v>
      </c>
      <c r="L40" s="19">
        <v>9.4005479452054779</v>
      </c>
    </row>
    <row r="41" spans="1:12" x14ac:dyDescent="0.2">
      <c r="A41" s="3">
        <v>8460</v>
      </c>
      <c r="B41" s="3" t="s">
        <v>50</v>
      </c>
      <c r="C41" s="3" t="s">
        <v>50</v>
      </c>
      <c r="D41" s="3" t="s">
        <v>7</v>
      </c>
      <c r="E41" s="3" t="str">
        <v>Eglisau</v>
      </c>
      <c r="G41" s="17">
        <v>1052</v>
      </c>
      <c r="H41" s="17" t="s">
        <v>4540</v>
      </c>
      <c r="J41" s="3" t="s">
        <v>4561</v>
      </c>
      <c r="K41" s="3" t="s">
        <v>4595</v>
      </c>
      <c r="L41" s="19">
        <v>9.3989041095890418</v>
      </c>
    </row>
    <row r="42" spans="1:12" x14ac:dyDescent="0.2">
      <c r="A42" s="3">
        <v>8464</v>
      </c>
      <c r="B42" s="3" t="s">
        <v>51</v>
      </c>
      <c r="C42" s="3" t="s">
        <v>50</v>
      </c>
      <c r="D42" s="3" t="s">
        <v>7</v>
      </c>
      <c r="E42" s="3" t="str">
        <v>Embrach</v>
      </c>
      <c r="G42" s="17">
        <v>1053</v>
      </c>
      <c r="H42" s="17" t="s">
        <v>4540</v>
      </c>
    </row>
    <row r="43" spans="1:12" x14ac:dyDescent="0.2">
      <c r="A43" s="3">
        <v>8475</v>
      </c>
      <c r="B43" s="3" t="s">
        <v>52</v>
      </c>
      <c r="C43" s="3" t="s">
        <v>52</v>
      </c>
      <c r="D43" s="3" t="s">
        <v>7</v>
      </c>
      <c r="E43" s="3" t="str">
        <v>Freienstein-Teufen</v>
      </c>
      <c r="G43" s="17">
        <v>1054</v>
      </c>
      <c r="H43" s="17" t="s">
        <v>4540</v>
      </c>
    </row>
    <row r="44" spans="1:12" x14ac:dyDescent="0.2">
      <c r="A44" s="3">
        <v>8462</v>
      </c>
      <c r="B44" s="3" t="s">
        <v>53</v>
      </c>
      <c r="C44" s="3" t="s">
        <v>53</v>
      </c>
      <c r="D44" s="3" t="s">
        <v>7</v>
      </c>
      <c r="E44" s="3" t="str">
        <v>Glattfelden</v>
      </c>
      <c r="G44" s="17">
        <v>1055</v>
      </c>
      <c r="H44" s="17" t="s">
        <v>4540</v>
      </c>
    </row>
    <row r="45" spans="1:12" x14ac:dyDescent="0.2">
      <c r="A45" s="3">
        <v>8478</v>
      </c>
      <c r="B45" s="3" t="s">
        <v>54</v>
      </c>
      <c r="C45" s="3" t="s">
        <v>54</v>
      </c>
      <c r="D45" s="3" t="s">
        <v>7</v>
      </c>
      <c r="E45" s="3" t="str">
        <v>Hochfelden</v>
      </c>
      <c r="G45" s="17">
        <v>1058</v>
      </c>
      <c r="H45" s="17" t="s">
        <v>4540</v>
      </c>
    </row>
    <row r="46" spans="1:12" x14ac:dyDescent="0.2">
      <c r="A46" s="3">
        <v>8465</v>
      </c>
      <c r="B46" s="3" t="s">
        <v>55</v>
      </c>
      <c r="C46" s="3" t="s">
        <v>56</v>
      </c>
      <c r="D46" s="3" t="s">
        <v>7</v>
      </c>
      <c r="E46" s="3" t="str">
        <v>Höri</v>
      </c>
      <c r="G46" s="17">
        <v>1059</v>
      </c>
      <c r="H46" s="17" t="s">
        <v>4540</v>
      </c>
    </row>
    <row r="47" spans="1:12" x14ac:dyDescent="0.2">
      <c r="A47" s="3">
        <v>8465</v>
      </c>
      <c r="B47" s="3" t="s">
        <v>57</v>
      </c>
      <c r="C47" s="3" t="s">
        <v>56</v>
      </c>
      <c r="D47" s="3" t="s">
        <v>7</v>
      </c>
      <c r="E47" s="3" t="str">
        <v>Hüntwangen</v>
      </c>
      <c r="G47" s="17">
        <v>1061</v>
      </c>
      <c r="H47" s="17" t="s">
        <v>4540</v>
      </c>
    </row>
    <row r="48" spans="1:12" x14ac:dyDescent="0.2">
      <c r="A48" s="3">
        <v>8466</v>
      </c>
      <c r="B48" s="3" t="s">
        <v>56</v>
      </c>
      <c r="C48" s="3" t="s">
        <v>56</v>
      </c>
      <c r="D48" s="3" t="s">
        <v>7</v>
      </c>
      <c r="E48" s="3" t="str">
        <v>Kloten</v>
      </c>
      <c r="G48" s="17">
        <v>1062</v>
      </c>
      <c r="H48" s="17" t="s">
        <v>4541</v>
      </c>
    </row>
    <row r="49" spans="1:8" x14ac:dyDescent="0.2">
      <c r="A49" s="3">
        <v>8467</v>
      </c>
      <c r="B49" s="3" t="s">
        <v>58</v>
      </c>
      <c r="C49" s="3" t="s">
        <v>58</v>
      </c>
      <c r="D49" s="3" t="s">
        <v>7</v>
      </c>
      <c r="E49" s="3" t="str">
        <v>Lufingen</v>
      </c>
      <c r="G49" s="17">
        <v>1063</v>
      </c>
      <c r="H49" s="17" t="s">
        <v>4541</v>
      </c>
    </row>
    <row r="50" spans="1:8" x14ac:dyDescent="0.2">
      <c r="A50" s="3">
        <v>8459</v>
      </c>
      <c r="B50" s="3" t="s">
        <v>59</v>
      </c>
      <c r="C50" s="3" t="s">
        <v>59</v>
      </c>
      <c r="D50" s="3" t="s">
        <v>7</v>
      </c>
      <c r="E50" s="3" t="str">
        <v>Nürensdorf</v>
      </c>
      <c r="G50" s="17">
        <v>1066</v>
      </c>
      <c r="H50" s="17" t="s">
        <v>4540</v>
      </c>
    </row>
    <row r="51" spans="1:8" x14ac:dyDescent="0.2">
      <c r="A51" s="3">
        <v>8184</v>
      </c>
      <c r="B51" s="3" t="s">
        <v>60</v>
      </c>
      <c r="C51" s="3" t="s">
        <v>60</v>
      </c>
      <c r="D51" s="3" t="s">
        <v>7</v>
      </c>
      <c r="E51" s="3" t="str">
        <v>Oberembrach</v>
      </c>
      <c r="G51" s="17">
        <v>1068</v>
      </c>
      <c r="H51" s="17" t="s">
        <v>4540</v>
      </c>
    </row>
    <row r="52" spans="1:8" x14ac:dyDescent="0.2">
      <c r="A52" s="3">
        <v>8303</v>
      </c>
      <c r="B52" s="3" t="s">
        <v>61</v>
      </c>
      <c r="C52" s="3" t="s">
        <v>61</v>
      </c>
      <c r="D52" s="3" t="s">
        <v>7</v>
      </c>
      <c r="E52" s="3" t="str">
        <v>Opfikon</v>
      </c>
      <c r="G52" s="17">
        <v>1070</v>
      </c>
      <c r="H52" s="17" t="s">
        <v>4540</v>
      </c>
    </row>
    <row r="53" spans="1:8" x14ac:dyDescent="0.2">
      <c r="A53" s="3">
        <v>8180</v>
      </c>
      <c r="B53" s="3" t="s">
        <v>62</v>
      </c>
      <c r="C53" s="3" t="s">
        <v>62</v>
      </c>
      <c r="D53" s="3" t="s">
        <v>7</v>
      </c>
      <c r="E53" s="3" t="str">
        <v>Rafz</v>
      </c>
      <c r="G53" s="17">
        <v>1071</v>
      </c>
      <c r="H53" s="17" t="s">
        <v>4540</v>
      </c>
    </row>
    <row r="54" spans="1:8" x14ac:dyDescent="0.2">
      <c r="A54" s="3">
        <v>8305</v>
      </c>
      <c r="B54" s="3" t="s">
        <v>63</v>
      </c>
      <c r="C54" s="3" t="s">
        <v>63</v>
      </c>
      <c r="D54" s="3" t="s">
        <v>7</v>
      </c>
      <c r="E54" s="3" t="str">
        <v>Rorbas</v>
      </c>
      <c r="G54" s="17">
        <v>1072</v>
      </c>
      <c r="H54" s="17" t="s">
        <v>4540</v>
      </c>
    </row>
    <row r="55" spans="1:8" x14ac:dyDescent="0.2">
      <c r="A55" s="3">
        <v>8193</v>
      </c>
      <c r="B55" s="3" t="s">
        <v>64</v>
      </c>
      <c r="C55" s="3" t="s">
        <v>64</v>
      </c>
      <c r="D55" s="3" t="s">
        <v>7</v>
      </c>
      <c r="E55" s="3" t="str">
        <v>Wallisellen</v>
      </c>
      <c r="G55" s="17">
        <v>1073</v>
      </c>
      <c r="H55" s="17" t="s">
        <v>4540</v>
      </c>
    </row>
    <row r="56" spans="1:8" x14ac:dyDescent="0.2">
      <c r="A56" s="3">
        <v>8424</v>
      </c>
      <c r="B56" s="3" t="s">
        <v>65</v>
      </c>
      <c r="C56" s="3" t="s">
        <v>65</v>
      </c>
      <c r="D56" s="3" t="s">
        <v>7</v>
      </c>
      <c r="E56" s="3" t="str">
        <v>Wasterkingen</v>
      </c>
      <c r="G56" s="17">
        <v>1076</v>
      </c>
      <c r="H56" s="17" t="s">
        <v>4540</v>
      </c>
    </row>
    <row r="57" spans="1:8" x14ac:dyDescent="0.2">
      <c r="A57" s="3">
        <v>8427</v>
      </c>
      <c r="B57" s="3" t="s">
        <v>66</v>
      </c>
      <c r="C57" s="3" t="s">
        <v>67</v>
      </c>
      <c r="D57" s="3" t="s">
        <v>7</v>
      </c>
      <c r="E57" s="3" t="str">
        <v>Wil (ZH)</v>
      </c>
      <c r="G57" s="17">
        <v>1077</v>
      </c>
      <c r="H57" s="17" t="s">
        <v>4540</v>
      </c>
    </row>
    <row r="58" spans="1:8" x14ac:dyDescent="0.2">
      <c r="A58" s="3">
        <v>8428</v>
      </c>
      <c r="B58" s="3" t="s">
        <v>68</v>
      </c>
      <c r="C58" s="3" t="s">
        <v>67</v>
      </c>
      <c r="D58" s="3" t="s">
        <v>7</v>
      </c>
      <c r="E58" s="3" t="str">
        <v>Winkel</v>
      </c>
      <c r="G58" s="17">
        <v>1078</v>
      </c>
      <c r="H58" s="17" t="s">
        <v>4540</v>
      </c>
    </row>
    <row r="59" spans="1:8" x14ac:dyDescent="0.2">
      <c r="A59" s="3">
        <v>8192</v>
      </c>
      <c r="B59" s="3" t="s">
        <v>69</v>
      </c>
      <c r="C59" s="3" t="s">
        <v>69</v>
      </c>
      <c r="D59" s="3" t="s">
        <v>7</v>
      </c>
      <c r="E59" s="3" t="str">
        <v>Bachs</v>
      </c>
      <c r="G59" s="17">
        <v>1080</v>
      </c>
      <c r="H59" s="17" t="s">
        <v>4540</v>
      </c>
    </row>
    <row r="60" spans="1:8" x14ac:dyDescent="0.2">
      <c r="A60" s="3">
        <v>8192</v>
      </c>
      <c r="B60" s="3" t="s">
        <v>70</v>
      </c>
      <c r="C60" s="3" t="s">
        <v>69</v>
      </c>
      <c r="D60" s="3" t="s">
        <v>7</v>
      </c>
      <c r="E60" s="3" t="str">
        <v>Boppelsen</v>
      </c>
      <c r="G60" s="17">
        <v>1081</v>
      </c>
      <c r="H60" s="17" t="s">
        <v>4540</v>
      </c>
    </row>
    <row r="61" spans="1:8" x14ac:dyDescent="0.2">
      <c r="A61" s="3">
        <v>8182</v>
      </c>
      <c r="B61" s="3" t="s">
        <v>71</v>
      </c>
      <c r="C61" s="3" t="s">
        <v>71</v>
      </c>
      <c r="D61" s="3" t="s">
        <v>7</v>
      </c>
      <c r="E61" s="3" t="str">
        <v>Buchs (ZH)</v>
      </c>
      <c r="G61" s="17">
        <v>1082</v>
      </c>
      <c r="H61" s="17" t="s">
        <v>4540</v>
      </c>
    </row>
    <row r="62" spans="1:8" x14ac:dyDescent="0.2">
      <c r="A62" s="3">
        <v>8181</v>
      </c>
      <c r="B62" s="3" t="s">
        <v>72</v>
      </c>
      <c r="C62" s="3" t="s">
        <v>72</v>
      </c>
      <c r="D62" s="3" t="s">
        <v>7</v>
      </c>
      <c r="E62" s="3" t="str">
        <v>Dällikon</v>
      </c>
      <c r="G62" s="17">
        <v>1083</v>
      </c>
      <c r="H62" s="17" t="s">
        <v>4540</v>
      </c>
    </row>
    <row r="63" spans="1:8" x14ac:dyDescent="0.2">
      <c r="A63" s="3">
        <v>8194</v>
      </c>
      <c r="B63" s="3" t="s">
        <v>73</v>
      </c>
      <c r="C63" s="3" t="s">
        <v>73</v>
      </c>
      <c r="D63" s="3" t="s">
        <v>7</v>
      </c>
      <c r="E63" s="3" t="str">
        <v>Dänikon</v>
      </c>
      <c r="G63" s="17">
        <v>1084</v>
      </c>
      <c r="H63" s="17" t="s">
        <v>4540</v>
      </c>
    </row>
    <row r="64" spans="1:8" x14ac:dyDescent="0.2">
      <c r="A64" s="3">
        <v>8302</v>
      </c>
      <c r="B64" s="3" t="s">
        <v>74</v>
      </c>
      <c r="C64" s="3" t="s">
        <v>74</v>
      </c>
      <c r="D64" s="3" t="s">
        <v>7</v>
      </c>
      <c r="E64" s="3" t="str">
        <v>Dielsdorf</v>
      </c>
      <c r="G64" s="17">
        <v>1085</v>
      </c>
      <c r="H64" s="17" t="s">
        <v>4540</v>
      </c>
    </row>
    <row r="65" spans="1:8" x14ac:dyDescent="0.2">
      <c r="A65" s="3">
        <v>8426</v>
      </c>
      <c r="B65" s="3" t="s">
        <v>75</v>
      </c>
      <c r="C65" s="3" t="s">
        <v>75</v>
      </c>
      <c r="D65" s="3" t="s">
        <v>7</v>
      </c>
      <c r="E65" s="3" t="str">
        <v>Hüttikon</v>
      </c>
      <c r="G65" s="17">
        <v>1088</v>
      </c>
      <c r="H65" s="17" t="s">
        <v>4540</v>
      </c>
    </row>
    <row r="66" spans="1:8" x14ac:dyDescent="0.2">
      <c r="A66" s="3">
        <v>8309</v>
      </c>
      <c r="B66" s="3" t="s">
        <v>76</v>
      </c>
      <c r="C66" s="3" t="s">
        <v>76</v>
      </c>
      <c r="D66" s="3" t="s">
        <v>7</v>
      </c>
      <c r="E66" s="3" t="str">
        <v>Neerach</v>
      </c>
      <c r="G66" s="17">
        <v>1090</v>
      </c>
      <c r="H66" s="17" t="s">
        <v>4540</v>
      </c>
    </row>
    <row r="67" spans="1:8" x14ac:dyDescent="0.2">
      <c r="A67" s="3">
        <v>8425</v>
      </c>
      <c r="B67" s="3" t="s">
        <v>77</v>
      </c>
      <c r="C67" s="3" t="s">
        <v>77</v>
      </c>
      <c r="D67" s="3" t="s">
        <v>7</v>
      </c>
      <c r="E67" s="3" t="str">
        <v>Niederglatt</v>
      </c>
      <c r="G67" s="17">
        <v>1091</v>
      </c>
      <c r="H67" s="17" t="s">
        <v>4540</v>
      </c>
    </row>
    <row r="68" spans="1:8" x14ac:dyDescent="0.2">
      <c r="A68" s="3">
        <v>8152</v>
      </c>
      <c r="B68" s="3" t="s">
        <v>78</v>
      </c>
      <c r="C68" s="3" t="s">
        <v>79</v>
      </c>
      <c r="D68" s="3" t="s">
        <v>7</v>
      </c>
      <c r="E68" s="3" t="str">
        <v>Niederhasli</v>
      </c>
      <c r="G68" s="17">
        <v>1092</v>
      </c>
      <c r="H68" s="17" t="s">
        <v>4540</v>
      </c>
    </row>
    <row r="69" spans="1:8" x14ac:dyDescent="0.2">
      <c r="A69" s="3">
        <v>8152</v>
      </c>
      <c r="B69" s="3" t="s">
        <v>79</v>
      </c>
      <c r="C69" s="3" t="s">
        <v>79</v>
      </c>
      <c r="D69" s="3" t="s">
        <v>7</v>
      </c>
      <c r="E69" s="3" t="str">
        <v>Niederweningen</v>
      </c>
      <c r="G69" s="17">
        <v>1093</v>
      </c>
      <c r="H69" s="17" t="s">
        <v>4540</v>
      </c>
    </row>
    <row r="70" spans="1:8" x14ac:dyDescent="0.2">
      <c r="A70" s="3">
        <v>8152</v>
      </c>
      <c r="B70" s="3" t="s">
        <v>80</v>
      </c>
      <c r="C70" s="3" t="s">
        <v>79</v>
      </c>
      <c r="D70" s="3" t="s">
        <v>7</v>
      </c>
      <c r="E70" s="3" t="str">
        <v>Oberglatt</v>
      </c>
      <c r="G70" s="17">
        <v>1094</v>
      </c>
      <c r="H70" s="17" t="s">
        <v>4540</v>
      </c>
    </row>
    <row r="71" spans="1:8" x14ac:dyDescent="0.2">
      <c r="A71" s="3">
        <v>8197</v>
      </c>
      <c r="B71" s="3" t="s">
        <v>81</v>
      </c>
      <c r="C71" s="3" t="s">
        <v>81</v>
      </c>
      <c r="D71" s="3" t="s">
        <v>7</v>
      </c>
      <c r="E71" s="3" t="str">
        <v>Oberweningen</v>
      </c>
      <c r="G71" s="17">
        <v>1095</v>
      </c>
      <c r="H71" s="17" t="s">
        <v>4540</v>
      </c>
    </row>
    <row r="72" spans="1:8" x14ac:dyDescent="0.2">
      <c r="A72" s="3">
        <v>8427</v>
      </c>
      <c r="B72" s="3" t="s">
        <v>82</v>
      </c>
      <c r="C72" s="3" t="s">
        <v>82</v>
      </c>
      <c r="D72" s="3" t="s">
        <v>7</v>
      </c>
      <c r="E72" s="3" t="str">
        <v>Otelfingen</v>
      </c>
      <c r="G72" s="17">
        <v>1096</v>
      </c>
      <c r="H72" s="17" t="s">
        <v>4540</v>
      </c>
    </row>
    <row r="73" spans="1:8" x14ac:dyDescent="0.2">
      <c r="A73" s="3">
        <v>8304</v>
      </c>
      <c r="B73" s="3" t="s">
        <v>83</v>
      </c>
      <c r="C73" s="3" t="s">
        <v>83</v>
      </c>
      <c r="D73" s="3" t="s">
        <v>7</v>
      </c>
      <c r="E73" s="3" t="str">
        <v>Regensberg</v>
      </c>
      <c r="G73" s="17">
        <v>1097</v>
      </c>
      <c r="H73" s="17" t="s">
        <v>4540</v>
      </c>
    </row>
    <row r="74" spans="1:8" x14ac:dyDescent="0.2">
      <c r="A74" s="3">
        <v>8195</v>
      </c>
      <c r="B74" s="3" t="s">
        <v>84</v>
      </c>
      <c r="C74" s="3" t="s">
        <v>84</v>
      </c>
      <c r="D74" s="3" t="s">
        <v>7</v>
      </c>
      <c r="E74" s="3" t="str">
        <v>Regensdorf</v>
      </c>
      <c r="G74" s="17">
        <v>1098</v>
      </c>
      <c r="H74" s="17" t="s">
        <v>4540</v>
      </c>
    </row>
    <row r="75" spans="1:8" x14ac:dyDescent="0.2">
      <c r="A75" s="3">
        <v>8196</v>
      </c>
      <c r="B75" s="3" t="s">
        <v>85</v>
      </c>
      <c r="C75" s="3" t="s">
        <v>86</v>
      </c>
      <c r="D75" s="3" t="s">
        <v>7</v>
      </c>
      <c r="E75" s="3" t="str">
        <v>Rümlang</v>
      </c>
      <c r="G75" s="17">
        <v>1110</v>
      </c>
      <c r="H75" s="17" t="s">
        <v>4540</v>
      </c>
    </row>
    <row r="76" spans="1:8" x14ac:dyDescent="0.2">
      <c r="A76" s="3">
        <v>8185</v>
      </c>
      <c r="B76" s="3" t="s">
        <v>87</v>
      </c>
      <c r="C76" s="3" t="s">
        <v>87</v>
      </c>
      <c r="D76" s="3" t="s">
        <v>7</v>
      </c>
      <c r="E76" s="3" t="str">
        <v>Schleinikon</v>
      </c>
      <c r="G76" s="17">
        <v>1112</v>
      </c>
      <c r="H76" s="17" t="s">
        <v>4540</v>
      </c>
    </row>
    <row r="77" spans="1:8" x14ac:dyDescent="0.2">
      <c r="A77" s="3">
        <v>8164</v>
      </c>
      <c r="B77" s="3" t="s">
        <v>88</v>
      </c>
      <c r="C77" s="3" t="s">
        <v>88</v>
      </c>
      <c r="D77" s="3" t="s">
        <v>7</v>
      </c>
      <c r="E77" s="3" t="str">
        <v>Schöfflisdorf</v>
      </c>
      <c r="G77" s="17">
        <v>1113</v>
      </c>
      <c r="H77" s="17" t="s">
        <v>4540</v>
      </c>
    </row>
    <row r="78" spans="1:8" x14ac:dyDescent="0.2">
      <c r="A78" s="3">
        <v>8113</v>
      </c>
      <c r="B78" s="3" t="s">
        <v>89</v>
      </c>
      <c r="C78" s="3" t="s">
        <v>89</v>
      </c>
      <c r="D78" s="3" t="s">
        <v>7</v>
      </c>
      <c r="E78" s="3" t="str">
        <v>Stadel</v>
      </c>
      <c r="G78" s="17">
        <v>1114</v>
      </c>
      <c r="H78" s="17" t="s">
        <v>4540</v>
      </c>
    </row>
    <row r="79" spans="1:8" x14ac:dyDescent="0.2">
      <c r="A79" s="3">
        <v>8107</v>
      </c>
      <c r="B79" s="3" t="s">
        <v>90</v>
      </c>
      <c r="C79" s="3" t="s">
        <v>91</v>
      </c>
      <c r="D79" s="3" t="s">
        <v>7</v>
      </c>
      <c r="E79" s="3" t="str">
        <v>Steinmaur</v>
      </c>
      <c r="G79" s="17">
        <v>1115</v>
      </c>
      <c r="H79" s="17" t="s">
        <v>4540</v>
      </c>
    </row>
    <row r="80" spans="1:8" x14ac:dyDescent="0.2">
      <c r="A80" s="3">
        <v>8108</v>
      </c>
      <c r="B80" s="3" t="s">
        <v>92</v>
      </c>
      <c r="C80" s="3" t="s">
        <v>92</v>
      </c>
      <c r="D80" s="3" t="s">
        <v>7</v>
      </c>
      <c r="E80" s="3" t="str">
        <v>Weiach</v>
      </c>
      <c r="G80" s="17">
        <v>1116</v>
      </c>
      <c r="H80" s="17" t="s">
        <v>4540</v>
      </c>
    </row>
    <row r="81" spans="1:8" x14ac:dyDescent="0.2">
      <c r="A81" s="3">
        <v>8114</v>
      </c>
      <c r="B81" s="3" t="s">
        <v>93</v>
      </c>
      <c r="C81" s="3" t="s">
        <v>94</v>
      </c>
      <c r="D81" s="3" t="s">
        <v>7</v>
      </c>
      <c r="E81" s="3" t="str">
        <v>Bäretswil</v>
      </c>
      <c r="G81" s="17">
        <v>1117</v>
      </c>
      <c r="H81" s="17" t="s">
        <v>4540</v>
      </c>
    </row>
    <row r="82" spans="1:8" x14ac:dyDescent="0.2">
      <c r="A82" s="3">
        <v>8157</v>
      </c>
      <c r="B82" s="3" t="s">
        <v>95</v>
      </c>
      <c r="C82" s="3" t="s">
        <v>95</v>
      </c>
      <c r="D82" s="3" t="s">
        <v>7</v>
      </c>
      <c r="E82" s="3" t="str">
        <v>Bubikon</v>
      </c>
      <c r="G82" s="17">
        <v>1121</v>
      </c>
      <c r="H82" s="17" t="s">
        <v>4540</v>
      </c>
    </row>
    <row r="83" spans="1:8" x14ac:dyDescent="0.2">
      <c r="A83" s="3">
        <v>8115</v>
      </c>
      <c r="B83" s="3" t="s">
        <v>96</v>
      </c>
      <c r="C83" s="3" t="s">
        <v>96</v>
      </c>
      <c r="D83" s="3" t="s">
        <v>7</v>
      </c>
      <c r="E83" s="3" t="str">
        <v>Dürnten</v>
      </c>
      <c r="G83" s="17">
        <v>1122</v>
      </c>
      <c r="H83" s="17" t="s">
        <v>4540</v>
      </c>
    </row>
    <row r="84" spans="1:8" x14ac:dyDescent="0.2">
      <c r="A84" s="3">
        <v>8173</v>
      </c>
      <c r="B84" s="3" t="s">
        <v>97</v>
      </c>
      <c r="C84" s="3" t="s">
        <v>97</v>
      </c>
      <c r="D84" s="3" t="s">
        <v>7</v>
      </c>
      <c r="E84" s="3" t="str">
        <v>Fischenthal</v>
      </c>
      <c r="G84" s="17">
        <v>1123</v>
      </c>
      <c r="H84" s="17" t="s">
        <v>4540</v>
      </c>
    </row>
    <row r="85" spans="1:8" x14ac:dyDescent="0.2">
      <c r="A85" s="3">
        <v>8172</v>
      </c>
      <c r="B85" s="3" t="s">
        <v>98</v>
      </c>
      <c r="C85" s="3" t="s">
        <v>99</v>
      </c>
      <c r="D85" s="3" t="s">
        <v>7</v>
      </c>
      <c r="E85" s="3" t="str">
        <v>Gossau (ZH)</v>
      </c>
      <c r="G85" s="17">
        <v>1124</v>
      </c>
      <c r="H85" s="17" t="s">
        <v>4540</v>
      </c>
    </row>
    <row r="86" spans="1:8" x14ac:dyDescent="0.2">
      <c r="A86" s="3">
        <v>8155</v>
      </c>
      <c r="B86" s="3" t="s">
        <v>100</v>
      </c>
      <c r="C86" s="3" t="s">
        <v>100</v>
      </c>
      <c r="D86" s="3" t="s">
        <v>7</v>
      </c>
      <c r="E86" s="3" t="str">
        <v>Grüningen</v>
      </c>
      <c r="G86" s="17">
        <v>1125</v>
      </c>
      <c r="H86" s="17" t="s">
        <v>4540</v>
      </c>
    </row>
    <row r="87" spans="1:8" x14ac:dyDescent="0.2">
      <c r="A87" s="3">
        <v>8155</v>
      </c>
      <c r="B87" s="3" t="s">
        <v>101</v>
      </c>
      <c r="C87" s="3" t="s">
        <v>100</v>
      </c>
      <c r="D87" s="3" t="s">
        <v>7</v>
      </c>
      <c r="E87" s="3" t="str">
        <v>Hinwil</v>
      </c>
      <c r="G87" s="17">
        <v>1126</v>
      </c>
      <c r="H87" s="17" t="s">
        <v>4540</v>
      </c>
    </row>
    <row r="88" spans="1:8" x14ac:dyDescent="0.2">
      <c r="A88" s="3">
        <v>8156</v>
      </c>
      <c r="B88" s="3" t="s">
        <v>102</v>
      </c>
      <c r="C88" s="3" t="s">
        <v>100</v>
      </c>
      <c r="D88" s="3" t="s">
        <v>7</v>
      </c>
      <c r="E88" s="3" t="str">
        <v>Rüti (ZH)</v>
      </c>
      <c r="G88" s="17">
        <v>1127</v>
      </c>
      <c r="H88" s="17" t="s">
        <v>4540</v>
      </c>
    </row>
    <row r="89" spans="1:8" x14ac:dyDescent="0.2">
      <c r="A89" s="3">
        <v>8166</v>
      </c>
      <c r="B89" s="3" t="s">
        <v>103</v>
      </c>
      <c r="C89" s="3" t="s">
        <v>103</v>
      </c>
      <c r="D89" s="3" t="s">
        <v>7</v>
      </c>
      <c r="E89" s="3" t="str">
        <v>Seegräben</v>
      </c>
      <c r="G89" s="17">
        <v>1128</v>
      </c>
      <c r="H89" s="17" t="s">
        <v>4540</v>
      </c>
    </row>
    <row r="90" spans="1:8" x14ac:dyDescent="0.2">
      <c r="A90" s="3">
        <v>8154</v>
      </c>
      <c r="B90" s="3" t="s">
        <v>104</v>
      </c>
      <c r="C90" s="3" t="s">
        <v>105</v>
      </c>
      <c r="D90" s="3" t="s">
        <v>7</v>
      </c>
      <c r="E90" s="3" t="str">
        <v>Wald (ZH)</v>
      </c>
      <c r="G90" s="17">
        <v>1131</v>
      </c>
      <c r="H90" s="17" t="s">
        <v>4540</v>
      </c>
    </row>
    <row r="91" spans="1:8" x14ac:dyDescent="0.2">
      <c r="A91" s="3">
        <v>8165</v>
      </c>
      <c r="B91" s="3" t="s">
        <v>106</v>
      </c>
      <c r="C91" s="3" t="s">
        <v>106</v>
      </c>
      <c r="D91" s="3" t="s">
        <v>7</v>
      </c>
      <c r="E91" s="3" t="str">
        <v>Wetzikon (ZH)</v>
      </c>
      <c r="G91" s="17">
        <v>1132</v>
      </c>
      <c r="H91" s="17" t="s">
        <v>4540</v>
      </c>
    </row>
    <row r="92" spans="1:8" x14ac:dyDescent="0.2">
      <c r="A92" s="3">
        <v>8112</v>
      </c>
      <c r="B92" s="3" t="s">
        <v>107</v>
      </c>
      <c r="C92" s="3" t="s">
        <v>107</v>
      </c>
      <c r="D92" s="3" t="s">
        <v>7</v>
      </c>
      <c r="E92" s="3" t="str">
        <v>Adliswil</v>
      </c>
      <c r="G92" s="17">
        <v>1134</v>
      </c>
      <c r="H92" s="17" t="s">
        <v>4540</v>
      </c>
    </row>
    <row r="93" spans="1:8" x14ac:dyDescent="0.2">
      <c r="A93" s="3">
        <v>8158</v>
      </c>
      <c r="B93" s="3" t="s">
        <v>108</v>
      </c>
      <c r="C93" s="3" t="s">
        <v>108</v>
      </c>
      <c r="D93" s="3" t="s">
        <v>7</v>
      </c>
      <c r="E93" s="3" t="str">
        <v>Kilchberg (ZH)</v>
      </c>
      <c r="G93" s="17">
        <v>1135</v>
      </c>
      <c r="H93" s="17" t="s">
        <v>4540</v>
      </c>
    </row>
    <row r="94" spans="1:8" x14ac:dyDescent="0.2">
      <c r="A94" s="3">
        <v>8105</v>
      </c>
      <c r="B94" s="3" t="s">
        <v>109</v>
      </c>
      <c r="C94" s="3" t="s">
        <v>109</v>
      </c>
      <c r="D94" s="3" t="s">
        <v>7</v>
      </c>
      <c r="E94" s="3" t="str">
        <v>Langnau am Albis</v>
      </c>
      <c r="G94" s="17">
        <v>1136</v>
      </c>
      <c r="H94" s="17" t="s">
        <v>4540</v>
      </c>
    </row>
    <row r="95" spans="1:8" x14ac:dyDescent="0.2">
      <c r="A95" s="3">
        <v>8105</v>
      </c>
      <c r="B95" s="3" t="s">
        <v>110</v>
      </c>
      <c r="C95" s="3" t="s">
        <v>109</v>
      </c>
      <c r="D95" s="3" t="s">
        <v>7</v>
      </c>
      <c r="E95" s="3" t="str">
        <v>Oberrieden</v>
      </c>
      <c r="G95" s="17">
        <v>1141</v>
      </c>
      <c r="H95" s="17" t="s">
        <v>4540</v>
      </c>
    </row>
    <row r="96" spans="1:8" x14ac:dyDescent="0.2">
      <c r="A96" s="3">
        <v>8106</v>
      </c>
      <c r="B96" s="3" t="s">
        <v>111</v>
      </c>
      <c r="C96" s="3" t="s">
        <v>109</v>
      </c>
      <c r="D96" s="3" t="s">
        <v>7</v>
      </c>
      <c r="E96" s="3" t="str">
        <v>Richterswil</v>
      </c>
      <c r="G96" s="17">
        <v>1142</v>
      </c>
      <c r="H96" s="17" t="s">
        <v>4540</v>
      </c>
    </row>
    <row r="97" spans="1:8" x14ac:dyDescent="0.2">
      <c r="A97" s="3">
        <v>8153</v>
      </c>
      <c r="B97" s="3" t="s">
        <v>112</v>
      </c>
      <c r="C97" s="3" t="s">
        <v>112</v>
      </c>
      <c r="D97" s="3" t="s">
        <v>7</v>
      </c>
      <c r="E97" s="3" t="str">
        <v>Rüschlikon</v>
      </c>
      <c r="G97" s="17">
        <v>1143</v>
      </c>
      <c r="H97" s="17" t="s">
        <v>4540</v>
      </c>
    </row>
    <row r="98" spans="1:8" x14ac:dyDescent="0.2">
      <c r="A98" s="3">
        <v>8165</v>
      </c>
      <c r="B98" s="3" t="s">
        <v>113</v>
      </c>
      <c r="C98" s="3" t="s">
        <v>113</v>
      </c>
      <c r="D98" s="3" t="s">
        <v>7</v>
      </c>
      <c r="E98" s="3" t="str">
        <v>Thalwil</v>
      </c>
      <c r="G98" s="17">
        <v>1144</v>
      </c>
      <c r="H98" s="17" t="s">
        <v>4540</v>
      </c>
    </row>
    <row r="99" spans="1:8" x14ac:dyDescent="0.2">
      <c r="A99" s="3">
        <v>8165</v>
      </c>
      <c r="B99" s="3" t="s">
        <v>114</v>
      </c>
      <c r="C99" s="3" t="s">
        <v>114</v>
      </c>
      <c r="D99" s="3" t="s">
        <v>7</v>
      </c>
      <c r="E99" s="3" t="str">
        <v>Erlenbach (ZH)</v>
      </c>
      <c r="G99" s="17">
        <v>1145</v>
      </c>
      <c r="H99" s="17" t="s">
        <v>4540</v>
      </c>
    </row>
    <row r="100" spans="1:8" x14ac:dyDescent="0.2">
      <c r="A100" s="3">
        <v>8174</v>
      </c>
      <c r="B100" s="3" t="s">
        <v>115</v>
      </c>
      <c r="C100" s="3" t="s">
        <v>116</v>
      </c>
      <c r="D100" s="3" t="s">
        <v>7</v>
      </c>
      <c r="E100" s="3" t="str">
        <v>Herrliberg</v>
      </c>
      <c r="G100" s="17">
        <v>1146</v>
      </c>
      <c r="H100" s="17" t="s">
        <v>4540</v>
      </c>
    </row>
    <row r="101" spans="1:8" x14ac:dyDescent="0.2">
      <c r="A101" s="3">
        <v>8175</v>
      </c>
      <c r="B101" s="3" t="s">
        <v>117</v>
      </c>
      <c r="C101" s="3" t="s">
        <v>116</v>
      </c>
      <c r="D101" s="3" t="s">
        <v>7</v>
      </c>
      <c r="E101" s="3" t="str">
        <v>Hombrechtikon</v>
      </c>
      <c r="G101" s="17">
        <v>1147</v>
      </c>
      <c r="H101" s="17" t="s">
        <v>4540</v>
      </c>
    </row>
    <row r="102" spans="1:8" x14ac:dyDescent="0.2">
      <c r="A102" s="3">
        <v>8162</v>
      </c>
      <c r="B102" s="3" t="s">
        <v>118</v>
      </c>
      <c r="C102" s="3" t="s">
        <v>118</v>
      </c>
      <c r="D102" s="3" t="s">
        <v>7</v>
      </c>
      <c r="E102" s="3" t="str">
        <v>Küsnacht (ZH)</v>
      </c>
      <c r="G102" s="17">
        <v>1148</v>
      </c>
      <c r="H102" s="17" t="s">
        <v>4540</v>
      </c>
    </row>
    <row r="103" spans="1:8" x14ac:dyDescent="0.2">
      <c r="A103" s="3">
        <v>8162</v>
      </c>
      <c r="B103" s="3" t="s">
        <v>119</v>
      </c>
      <c r="C103" s="3" t="s">
        <v>118</v>
      </c>
      <c r="D103" s="3" t="s">
        <v>7</v>
      </c>
      <c r="E103" s="3" t="str">
        <v>Männedorf</v>
      </c>
      <c r="G103" s="17">
        <v>1149</v>
      </c>
      <c r="H103" s="17" t="s">
        <v>4540</v>
      </c>
    </row>
    <row r="104" spans="1:8" x14ac:dyDescent="0.2">
      <c r="A104" s="3">
        <v>8187</v>
      </c>
      <c r="B104" s="3" t="s">
        <v>120</v>
      </c>
      <c r="C104" s="3" t="s">
        <v>120</v>
      </c>
      <c r="D104" s="3" t="s">
        <v>7</v>
      </c>
      <c r="E104" s="3" t="str">
        <v>Meilen</v>
      </c>
      <c r="G104" s="17">
        <v>1162</v>
      </c>
      <c r="H104" s="17" t="s">
        <v>4540</v>
      </c>
    </row>
    <row r="105" spans="1:8" x14ac:dyDescent="0.2">
      <c r="A105" s="3">
        <v>8344</v>
      </c>
      <c r="B105" s="3" t="s">
        <v>121</v>
      </c>
      <c r="C105" s="3" t="s">
        <v>121</v>
      </c>
      <c r="D105" s="3" t="s">
        <v>7</v>
      </c>
      <c r="E105" s="3" t="str">
        <v>Oetwil am See</v>
      </c>
      <c r="G105" s="17">
        <v>1163</v>
      </c>
      <c r="H105" s="17" t="s">
        <v>4540</v>
      </c>
    </row>
    <row r="106" spans="1:8" x14ac:dyDescent="0.2">
      <c r="A106" s="3">
        <v>8345</v>
      </c>
      <c r="B106" s="3" t="s">
        <v>122</v>
      </c>
      <c r="C106" s="3" t="s">
        <v>121</v>
      </c>
      <c r="D106" s="3" t="s">
        <v>7</v>
      </c>
      <c r="E106" s="3" t="str">
        <v>Stäfa</v>
      </c>
      <c r="G106" s="17">
        <v>1164</v>
      </c>
      <c r="H106" s="17" t="s">
        <v>4540</v>
      </c>
    </row>
    <row r="107" spans="1:8" x14ac:dyDescent="0.2">
      <c r="A107" s="3">
        <v>8608</v>
      </c>
      <c r="B107" s="3" t="s">
        <v>123</v>
      </c>
      <c r="C107" s="3" t="s">
        <v>123</v>
      </c>
      <c r="D107" s="3" t="s">
        <v>7</v>
      </c>
      <c r="E107" s="3" t="str">
        <v>Uetikon am See</v>
      </c>
      <c r="G107" s="17">
        <v>1165</v>
      </c>
      <c r="H107" s="17" t="s">
        <v>4540</v>
      </c>
    </row>
    <row r="108" spans="1:8" x14ac:dyDescent="0.2">
      <c r="A108" s="3">
        <v>8633</v>
      </c>
      <c r="B108" s="3" t="s">
        <v>124</v>
      </c>
      <c r="C108" s="3" t="s">
        <v>123</v>
      </c>
      <c r="D108" s="3" t="s">
        <v>7</v>
      </c>
      <c r="E108" s="3" t="str">
        <v>Zumikon</v>
      </c>
      <c r="G108" s="17">
        <v>1166</v>
      </c>
      <c r="H108" s="17" t="s">
        <v>4540</v>
      </c>
    </row>
    <row r="109" spans="1:8" x14ac:dyDescent="0.2">
      <c r="A109" s="3">
        <v>8632</v>
      </c>
      <c r="B109" s="3" t="s">
        <v>125</v>
      </c>
      <c r="C109" s="3" t="s">
        <v>126</v>
      </c>
      <c r="D109" s="3" t="s">
        <v>7</v>
      </c>
      <c r="E109" s="3" t="str">
        <v>Zollikon</v>
      </c>
      <c r="G109" s="17">
        <v>1167</v>
      </c>
      <c r="H109" s="17" t="s">
        <v>4540</v>
      </c>
    </row>
    <row r="110" spans="1:8" x14ac:dyDescent="0.2">
      <c r="A110" s="3">
        <v>8635</v>
      </c>
      <c r="B110" s="3" t="s">
        <v>126</v>
      </c>
      <c r="C110" s="3" t="s">
        <v>126</v>
      </c>
      <c r="D110" s="3" t="s">
        <v>7</v>
      </c>
      <c r="E110" s="3" t="str">
        <v>Fehraltorf</v>
      </c>
      <c r="G110" s="17">
        <v>1168</v>
      </c>
      <c r="H110" s="17" t="s">
        <v>4540</v>
      </c>
    </row>
    <row r="111" spans="1:8" x14ac:dyDescent="0.2">
      <c r="A111" s="3">
        <v>8496</v>
      </c>
      <c r="B111" s="3" t="s">
        <v>127</v>
      </c>
      <c r="C111" s="3" t="s">
        <v>128</v>
      </c>
      <c r="D111" s="3" t="s">
        <v>7</v>
      </c>
      <c r="E111" s="3" t="str">
        <v>Hittnau</v>
      </c>
      <c r="G111" s="17">
        <v>1169</v>
      </c>
      <c r="H111" s="17" t="s">
        <v>4540</v>
      </c>
    </row>
    <row r="112" spans="1:8" x14ac:dyDescent="0.2">
      <c r="A112" s="3">
        <v>8497</v>
      </c>
      <c r="B112" s="3" t="s">
        <v>128</v>
      </c>
      <c r="C112" s="3" t="s">
        <v>128</v>
      </c>
      <c r="D112" s="3" t="s">
        <v>7</v>
      </c>
      <c r="E112" s="3" t="str">
        <v>Lindau</v>
      </c>
      <c r="G112" s="17">
        <v>1170</v>
      </c>
      <c r="H112" s="17" t="s">
        <v>4540</v>
      </c>
    </row>
    <row r="113" spans="1:8" x14ac:dyDescent="0.2">
      <c r="A113" s="3">
        <v>8498</v>
      </c>
      <c r="B113" s="3" t="s">
        <v>129</v>
      </c>
      <c r="C113" s="3" t="s">
        <v>128</v>
      </c>
      <c r="D113" s="3" t="s">
        <v>7</v>
      </c>
      <c r="E113" s="3" t="str">
        <v>Pfäffikon</v>
      </c>
      <c r="G113" s="17">
        <v>1172</v>
      </c>
      <c r="H113" s="17" t="s">
        <v>4540</v>
      </c>
    </row>
    <row r="114" spans="1:8" x14ac:dyDescent="0.2">
      <c r="A114" s="3">
        <v>8614</v>
      </c>
      <c r="B114" s="3" t="s">
        <v>130</v>
      </c>
      <c r="C114" s="3" t="s">
        <v>131</v>
      </c>
      <c r="D114" s="3" t="s">
        <v>7</v>
      </c>
      <c r="E114" s="3" t="str">
        <v>Russikon</v>
      </c>
      <c r="G114" s="17">
        <v>1173</v>
      </c>
      <c r="H114" s="17" t="s">
        <v>4540</v>
      </c>
    </row>
    <row r="115" spans="1:8" x14ac:dyDescent="0.2">
      <c r="A115" s="3">
        <v>8624</v>
      </c>
      <c r="B115" s="3" t="s">
        <v>132</v>
      </c>
      <c r="C115" s="3" t="s">
        <v>131</v>
      </c>
      <c r="D115" s="3" t="s">
        <v>7</v>
      </c>
      <c r="E115" s="3" t="str">
        <v>Weisslingen</v>
      </c>
      <c r="G115" s="17">
        <v>1174</v>
      </c>
      <c r="H115" s="17" t="s">
        <v>4540</v>
      </c>
    </row>
    <row r="116" spans="1:8" x14ac:dyDescent="0.2">
      <c r="A116" s="3">
        <v>8625</v>
      </c>
      <c r="B116" s="3" t="s">
        <v>133</v>
      </c>
      <c r="C116" s="3" t="s">
        <v>131</v>
      </c>
      <c r="D116" s="3" t="s">
        <v>7</v>
      </c>
      <c r="E116" s="3" t="str">
        <v>Wila</v>
      </c>
      <c r="G116" s="17">
        <v>1175</v>
      </c>
      <c r="H116" s="17" t="s">
        <v>4540</v>
      </c>
    </row>
    <row r="117" spans="1:8" x14ac:dyDescent="0.2">
      <c r="A117" s="3">
        <v>8626</v>
      </c>
      <c r="B117" s="3" t="s">
        <v>134</v>
      </c>
      <c r="C117" s="3" t="s">
        <v>131</v>
      </c>
      <c r="D117" s="3" t="s">
        <v>7</v>
      </c>
      <c r="E117" s="3" t="str">
        <v>Wildberg</v>
      </c>
      <c r="G117" s="17">
        <v>1176</v>
      </c>
      <c r="H117" s="17" t="s">
        <v>4540</v>
      </c>
    </row>
    <row r="118" spans="1:8" x14ac:dyDescent="0.2">
      <c r="A118" s="3">
        <v>8627</v>
      </c>
      <c r="B118" s="3" t="s">
        <v>135</v>
      </c>
      <c r="C118" s="3" t="s">
        <v>135</v>
      </c>
      <c r="D118" s="3" t="s">
        <v>7</v>
      </c>
      <c r="E118" s="3" t="str">
        <v>Dübendorf</v>
      </c>
      <c r="G118" s="17">
        <v>1180</v>
      </c>
      <c r="H118" s="17" t="s">
        <v>4540</v>
      </c>
    </row>
    <row r="119" spans="1:8" x14ac:dyDescent="0.2">
      <c r="A119" s="3">
        <v>8340</v>
      </c>
      <c r="B119" s="3" t="s">
        <v>136</v>
      </c>
      <c r="C119" s="3" t="s">
        <v>136</v>
      </c>
      <c r="D119" s="3" t="s">
        <v>7</v>
      </c>
      <c r="E119" s="3" t="str">
        <v>Egg</v>
      </c>
      <c r="G119" s="17">
        <v>1182</v>
      </c>
      <c r="H119" s="17" t="s">
        <v>4542</v>
      </c>
    </row>
    <row r="120" spans="1:8" x14ac:dyDescent="0.2">
      <c r="A120" s="3">
        <v>8342</v>
      </c>
      <c r="B120" s="3" t="s">
        <v>137</v>
      </c>
      <c r="C120" s="3" t="s">
        <v>136</v>
      </c>
      <c r="D120" s="3" t="s">
        <v>7</v>
      </c>
      <c r="E120" s="3" t="str">
        <v>Fällanden</v>
      </c>
      <c r="G120" s="17">
        <v>1183</v>
      </c>
      <c r="H120" s="17" t="s">
        <v>4542</v>
      </c>
    </row>
    <row r="121" spans="1:8" x14ac:dyDescent="0.2">
      <c r="A121" s="3">
        <v>8630</v>
      </c>
      <c r="B121" s="3" t="s">
        <v>138</v>
      </c>
      <c r="C121" s="3" t="s">
        <v>139</v>
      </c>
      <c r="D121" s="3" t="s">
        <v>7</v>
      </c>
      <c r="E121" s="3" t="str">
        <v>Greifensee</v>
      </c>
      <c r="G121" s="17">
        <v>1184</v>
      </c>
      <c r="H121" s="17" t="s">
        <v>4542</v>
      </c>
    </row>
    <row r="122" spans="1:8" x14ac:dyDescent="0.2">
      <c r="A122" s="3">
        <v>8607</v>
      </c>
      <c r="B122" s="3" t="s">
        <v>140</v>
      </c>
      <c r="C122" s="3" t="s">
        <v>141</v>
      </c>
      <c r="D122" s="3" t="s">
        <v>7</v>
      </c>
      <c r="E122" s="3" t="str">
        <v>Maur</v>
      </c>
      <c r="G122" s="17">
        <v>1185</v>
      </c>
      <c r="H122" s="17" t="s">
        <v>4540</v>
      </c>
    </row>
    <row r="123" spans="1:8" x14ac:dyDescent="0.2">
      <c r="A123" s="3">
        <v>8636</v>
      </c>
      <c r="B123" s="3" t="s">
        <v>142</v>
      </c>
      <c r="C123" s="3" t="s">
        <v>143</v>
      </c>
      <c r="D123" s="3" t="s">
        <v>7</v>
      </c>
      <c r="E123" s="3" t="str">
        <v>Mönchaltorf</v>
      </c>
      <c r="G123" s="17">
        <v>1186</v>
      </c>
      <c r="H123" s="17" t="s">
        <v>4540</v>
      </c>
    </row>
    <row r="124" spans="1:8" x14ac:dyDescent="0.2">
      <c r="A124" s="3">
        <v>8637</v>
      </c>
      <c r="B124" s="3" t="s">
        <v>144</v>
      </c>
      <c r="C124" s="3" t="s">
        <v>143</v>
      </c>
      <c r="D124" s="3" t="s">
        <v>7</v>
      </c>
      <c r="E124" s="3" t="str">
        <v>Schwerzenbach</v>
      </c>
      <c r="G124" s="17">
        <v>1187</v>
      </c>
      <c r="H124" s="17" t="s">
        <v>4540</v>
      </c>
    </row>
    <row r="125" spans="1:8" x14ac:dyDescent="0.2">
      <c r="A125" s="3">
        <v>8620</v>
      </c>
      <c r="B125" s="3" t="s">
        <v>145</v>
      </c>
      <c r="C125" s="3" t="s">
        <v>146</v>
      </c>
      <c r="D125" s="3" t="s">
        <v>7</v>
      </c>
      <c r="E125" s="3" t="str">
        <v>Uster</v>
      </c>
      <c r="G125" s="17">
        <v>1188</v>
      </c>
      <c r="H125" s="17" t="s">
        <v>4540</v>
      </c>
    </row>
    <row r="126" spans="1:8" x14ac:dyDescent="0.2">
      <c r="A126" s="3">
        <v>8623</v>
      </c>
      <c r="B126" s="3" t="s">
        <v>145</v>
      </c>
      <c r="C126" s="3" t="s">
        <v>146</v>
      </c>
      <c r="D126" s="3" t="s">
        <v>7</v>
      </c>
      <c r="E126" s="3" t="str">
        <v>Volketswil</v>
      </c>
      <c r="G126" s="17">
        <v>1189</v>
      </c>
      <c r="H126" s="17" t="s">
        <v>4540</v>
      </c>
    </row>
    <row r="127" spans="1:8" x14ac:dyDescent="0.2">
      <c r="A127" s="3">
        <v>8134</v>
      </c>
      <c r="B127" s="3" t="s">
        <v>147</v>
      </c>
      <c r="C127" s="3" t="s">
        <v>147</v>
      </c>
      <c r="D127" s="3" t="s">
        <v>7</v>
      </c>
      <c r="E127" s="3" t="str">
        <v>Wangen-Brüttisellen</v>
      </c>
      <c r="G127" s="17">
        <v>1195</v>
      </c>
      <c r="H127" s="17" t="s">
        <v>4542</v>
      </c>
    </row>
    <row r="128" spans="1:8" x14ac:dyDescent="0.2">
      <c r="A128" s="3">
        <v>8802</v>
      </c>
      <c r="B128" s="3" t="s">
        <v>148</v>
      </c>
      <c r="C128" s="3" t="s">
        <v>149</v>
      </c>
      <c r="D128" s="3" t="s">
        <v>7</v>
      </c>
      <c r="E128" s="3" t="str">
        <v>Altikon</v>
      </c>
      <c r="G128" s="17">
        <v>1196</v>
      </c>
      <c r="H128" s="17" t="s">
        <v>4542</v>
      </c>
    </row>
    <row r="129" spans="1:8" x14ac:dyDescent="0.2">
      <c r="A129" s="3">
        <v>8135</v>
      </c>
      <c r="B129" s="3" t="s">
        <v>150</v>
      </c>
      <c r="C129" s="3" t="s">
        <v>150</v>
      </c>
      <c r="D129" s="3" t="s">
        <v>7</v>
      </c>
      <c r="E129" s="3" t="str">
        <v>Brütten</v>
      </c>
      <c r="G129" s="17">
        <v>1197</v>
      </c>
      <c r="H129" s="17" t="s">
        <v>4542</v>
      </c>
    </row>
    <row r="130" spans="1:8" x14ac:dyDescent="0.2">
      <c r="A130" s="3">
        <v>8942</v>
      </c>
      <c r="B130" s="3" t="s">
        <v>151</v>
      </c>
      <c r="C130" s="3" t="s">
        <v>151</v>
      </c>
      <c r="D130" s="3" t="s">
        <v>7</v>
      </c>
      <c r="E130" s="3" t="str">
        <v>Dägerlen</v>
      </c>
      <c r="G130" s="17">
        <v>1201</v>
      </c>
      <c r="H130" s="17" t="s">
        <v>4542</v>
      </c>
    </row>
    <row r="131" spans="1:8" x14ac:dyDescent="0.2">
      <c r="A131" s="3">
        <v>8805</v>
      </c>
      <c r="B131" s="3" t="s">
        <v>152</v>
      </c>
      <c r="C131" s="3" t="s">
        <v>152</v>
      </c>
      <c r="D131" s="3" t="s">
        <v>7</v>
      </c>
      <c r="E131" s="3" t="str">
        <v>Dättlikon</v>
      </c>
      <c r="G131" s="17">
        <v>1202</v>
      </c>
      <c r="H131" s="17" t="s">
        <v>4542</v>
      </c>
    </row>
    <row r="132" spans="1:8" x14ac:dyDescent="0.2">
      <c r="A132" s="3">
        <v>8833</v>
      </c>
      <c r="B132" s="3" t="s">
        <v>153</v>
      </c>
      <c r="C132" s="3" t="s">
        <v>152</v>
      </c>
      <c r="D132" s="3" t="s">
        <v>7</v>
      </c>
      <c r="E132" s="3" t="str">
        <v>Dinhard</v>
      </c>
      <c r="G132" s="17">
        <v>1203</v>
      </c>
      <c r="H132" s="17" t="s">
        <v>4542</v>
      </c>
    </row>
    <row r="133" spans="1:8" x14ac:dyDescent="0.2">
      <c r="A133" s="3">
        <v>8803</v>
      </c>
      <c r="B133" s="3" t="s">
        <v>154</v>
      </c>
      <c r="C133" s="3" t="s">
        <v>154</v>
      </c>
      <c r="D133" s="3" t="s">
        <v>7</v>
      </c>
      <c r="E133" s="3" t="str">
        <v>Ellikon an der Thur</v>
      </c>
      <c r="G133" s="17">
        <v>1204</v>
      </c>
      <c r="H133" s="17" t="s">
        <v>4542</v>
      </c>
    </row>
    <row r="134" spans="1:8" x14ac:dyDescent="0.2">
      <c r="A134" s="3">
        <v>8136</v>
      </c>
      <c r="B134" s="3" t="s">
        <v>155</v>
      </c>
      <c r="C134" s="3" t="s">
        <v>156</v>
      </c>
      <c r="D134" s="3" t="s">
        <v>7</v>
      </c>
      <c r="E134" s="3" t="str">
        <v>Elsau</v>
      </c>
      <c r="G134" s="17">
        <v>1205</v>
      </c>
      <c r="H134" s="17" t="s">
        <v>4542</v>
      </c>
    </row>
    <row r="135" spans="1:8" x14ac:dyDescent="0.2">
      <c r="A135" s="3">
        <v>8800</v>
      </c>
      <c r="B135" s="3" t="s">
        <v>156</v>
      </c>
      <c r="C135" s="3" t="s">
        <v>156</v>
      </c>
      <c r="D135" s="3" t="s">
        <v>7</v>
      </c>
      <c r="E135" s="3" t="str">
        <v>Hagenbuch</v>
      </c>
      <c r="G135" s="17">
        <v>1206</v>
      </c>
      <c r="H135" s="17" t="s">
        <v>4542</v>
      </c>
    </row>
    <row r="136" spans="1:8" x14ac:dyDescent="0.2">
      <c r="A136" s="3">
        <v>8703</v>
      </c>
      <c r="B136" s="3" t="s">
        <v>157</v>
      </c>
      <c r="C136" s="3" t="s">
        <v>158</v>
      </c>
      <c r="D136" s="3" t="s">
        <v>7</v>
      </c>
      <c r="E136" s="3" t="str">
        <v>Hettlingen</v>
      </c>
      <c r="G136" s="17">
        <v>1207</v>
      </c>
      <c r="H136" s="17" t="s">
        <v>4542</v>
      </c>
    </row>
    <row r="137" spans="1:8" x14ac:dyDescent="0.2">
      <c r="A137" s="3">
        <v>8704</v>
      </c>
      <c r="B137" s="3" t="s">
        <v>159</v>
      </c>
      <c r="C137" s="3" t="s">
        <v>159</v>
      </c>
      <c r="D137" s="3" t="s">
        <v>7</v>
      </c>
      <c r="E137" s="3" t="str">
        <v>Neftenbach</v>
      </c>
      <c r="G137" s="17">
        <v>1208</v>
      </c>
      <c r="H137" s="17" t="s">
        <v>4542</v>
      </c>
    </row>
    <row r="138" spans="1:8" x14ac:dyDescent="0.2">
      <c r="A138" s="3">
        <v>8634</v>
      </c>
      <c r="B138" s="3" t="s">
        <v>160</v>
      </c>
      <c r="C138" s="3" t="s">
        <v>160</v>
      </c>
      <c r="D138" s="3" t="s">
        <v>7</v>
      </c>
      <c r="E138" s="3" t="str">
        <v>Pfungen</v>
      </c>
      <c r="G138" s="17">
        <v>1209</v>
      </c>
      <c r="H138" s="17" t="s">
        <v>4542</v>
      </c>
    </row>
    <row r="139" spans="1:8" x14ac:dyDescent="0.2">
      <c r="A139" s="3">
        <v>8714</v>
      </c>
      <c r="B139" s="3" t="s">
        <v>161</v>
      </c>
      <c r="C139" s="3" t="s">
        <v>160</v>
      </c>
      <c r="D139" s="3" t="s">
        <v>7</v>
      </c>
      <c r="E139" s="3" t="str">
        <v>Rickenbach (ZH)</v>
      </c>
      <c r="G139" s="17">
        <v>1212</v>
      </c>
      <c r="H139" s="17" t="s">
        <v>4542</v>
      </c>
    </row>
    <row r="140" spans="1:8" x14ac:dyDescent="0.2">
      <c r="A140" s="3">
        <v>8127</v>
      </c>
      <c r="B140" s="3" t="s">
        <v>162</v>
      </c>
      <c r="C140" s="3" t="s">
        <v>163</v>
      </c>
      <c r="D140" s="3" t="s">
        <v>7</v>
      </c>
      <c r="E140" s="3" t="str">
        <v>Schlatt (ZH)</v>
      </c>
      <c r="G140" s="17">
        <v>1213</v>
      </c>
      <c r="H140" s="17" t="s">
        <v>4542</v>
      </c>
    </row>
    <row r="141" spans="1:8" x14ac:dyDescent="0.2">
      <c r="A141" s="3">
        <v>8700</v>
      </c>
      <c r="B141" s="3" t="s">
        <v>164</v>
      </c>
      <c r="C141" s="3" t="s">
        <v>163</v>
      </c>
      <c r="D141" s="3" t="s">
        <v>7</v>
      </c>
      <c r="E141" s="3" t="str">
        <v>Seuzach</v>
      </c>
      <c r="G141" s="17">
        <v>1214</v>
      </c>
      <c r="H141" s="17" t="s">
        <v>4542</v>
      </c>
    </row>
    <row r="142" spans="1:8" x14ac:dyDescent="0.2">
      <c r="A142" s="3">
        <v>8708</v>
      </c>
      <c r="B142" s="3" t="s">
        <v>165</v>
      </c>
      <c r="C142" s="3" t="s">
        <v>165</v>
      </c>
      <c r="D142" s="3" t="s">
        <v>7</v>
      </c>
      <c r="E142" s="3" t="str">
        <v>Turbenthal</v>
      </c>
      <c r="G142" s="17">
        <v>1215</v>
      </c>
      <c r="H142" s="17" t="s">
        <v>4542</v>
      </c>
    </row>
    <row r="143" spans="1:8" x14ac:dyDescent="0.2">
      <c r="A143" s="3">
        <v>8706</v>
      </c>
      <c r="B143" s="3" t="s">
        <v>166</v>
      </c>
      <c r="C143" s="3" t="s">
        <v>166</v>
      </c>
      <c r="D143" s="3" t="s">
        <v>7</v>
      </c>
      <c r="E143" s="3" t="str">
        <v>Winterthur</v>
      </c>
      <c r="G143" s="17">
        <v>1216</v>
      </c>
      <c r="H143" s="17" t="s">
        <v>4542</v>
      </c>
    </row>
    <row r="144" spans="1:8" x14ac:dyDescent="0.2">
      <c r="A144" s="3">
        <v>8618</v>
      </c>
      <c r="B144" s="3" t="s">
        <v>167</v>
      </c>
      <c r="C144" s="3" t="s">
        <v>167</v>
      </c>
      <c r="D144" s="3" t="s">
        <v>7</v>
      </c>
      <c r="E144" s="3" t="str">
        <v>Zell (ZH)</v>
      </c>
      <c r="G144" s="17">
        <v>1217</v>
      </c>
      <c r="H144" s="17" t="s">
        <v>4542</v>
      </c>
    </row>
    <row r="145" spans="1:8" x14ac:dyDescent="0.2">
      <c r="A145" s="3">
        <v>8712</v>
      </c>
      <c r="B145" s="3" t="s">
        <v>168</v>
      </c>
      <c r="C145" s="3" t="s">
        <v>168</v>
      </c>
      <c r="D145" s="3" t="s">
        <v>7</v>
      </c>
      <c r="E145" s="3" t="str">
        <v>Aesch (ZH)</v>
      </c>
      <c r="G145" s="17">
        <v>1218</v>
      </c>
      <c r="H145" s="17" t="s">
        <v>4542</v>
      </c>
    </row>
    <row r="146" spans="1:8" x14ac:dyDescent="0.2">
      <c r="A146" s="3">
        <v>8713</v>
      </c>
      <c r="B146" s="3" t="s">
        <v>169</v>
      </c>
      <c r="C146" s="3" t="s">
        <v>168</v>
      </c>
      <c r="D146" s="3" t="s">
        <v>7</v>
      </c>
      <c r="E146" s="3" t="str">
        <v>Birmensdorf (ZH)</v>
      </c>
      <c r="G146" s="17">
        <v>1219</v>
      </c>
      <c r="H146" s="17" t="s">
        <v>4542</v>
      </c>
    </row>
    <row r="147" spans="1:8" x14ac:dyDescent="0.2">
      <c r="A147" s="3">
        <v>8707</v>
      </c>
      <c r="B147" s="3" t="s">
        <v>170</v>
      </c>
      <c r="C147" s="3" t="s">
        <v>170</v>
      </c>
      <c r="D147" s="3" t="s">
        <v>7</v>
      </c>
      <c r="E147" s="3" t="str">
        <v>Dietikon</v>
      </c>
      <c r="G147" s="17">
        <v>1220</v>
      </c>
      <c r="H147" s="17" t="s">
        <v>4542</v>
      </c>
    </row>
    <row r="148" spans="1:8" x14ac:dyDescent="0.2">
      <c r="A148" s="3">
        <v>8126</v>
      </c>
      <c r="B148" s="3" t="s">
        <v>171</v>
      </c>
      <c r="C148" s="3" t="s">
        <v>171</v>
      </c>
      <c r="D148" s="3" t="s">
        <v>7</v>
      </c>
      <c r="E148" s="3" t="str">
        <v>Geroldswil</v>
      </c>
      <c r="G148" s="17">
        <v>1222</v>
      </c>
      <c r="H148" s="17" t="s">
        <v>4542</v>
      </c>
    </row>
    <row r="149" spans="1:8" x14ac:dyDescent="0.2">
      <c r="A149" s="3">
        <v>8125</v>
      </c>
      <c r="B149" s="3" t="s">
        <v>172</v>
      </c>
      <c r="C149" s="3" t="s">
        <v>173</v>
      </c>
      <c r="D149" s="3" t="s">
        <v>7</v>
      </c>
      <c r="E149" s="3" t="str">
        <v>Oberengstringen</v>
      </c>
      <c r="G149" s="17">
        <v>1223</v>
      </c>
      <c r="H149" s="17" t="s">
        <v>4542</v>
      </c>
    </row>
    <row r="150" spans="1:8" x14ac:dyDescent="0.2">
      <c r="A150" s="3">
        <v>8702</v>
      </c>
      <c r="B150" s="3" t="s">
        <v>173</v>
      </c>
      <c r="C150" s="3" t="s">
        <v>173</v>
      </c>
      <c r="D150" s="3" t="s">
        <v>7</v>
      </c>
      <c r="E150" s="3" t="str">
        <v>Oetwil an der Limmat</v>
      </c>
      <c r="G150" s="17">
        <v>1224</v>
      </c>
      <c r="H150" s="17" t="s">
        <v>4542</v>
      </c>
    </row>
    <row r="151" spans="1:8" x14ac:dyDescent="0.2">
      <c r="A151" s="3">
        <v>8320</v>
      </c>
      <c r="B151" s="3" t="s">
        <v>174</v>
      </c>
      <c r="C151" s="3" t="s">
        <v>174</v>
      </c>
      <c r="D151" s="3" t="s">
        <v>7</v>
      </c>
      <c r="E151" s="3" t="str">
        <v>Schlieren</v>
      </c>
      <c r="G151" s="17">
        <v>1225</v>
      </c>
      <c r="H151" s="17" t="s">
        <v>4542</v>
      </c>
    </row>
    <row r="152" spans="1:8" x14ac:dyDescent="0.2">
      <c r="A152" s="3">
        <v>8335</v>
      </c>
      <c r="B152" s="3" t="s">
        <v>175</v>
      </c>
      <c r="C152" s="3" t="s">
        <v>175</v>
      </c>
      <c r="D152" s="3" t="s">
        <v>7</v>
      </c>
      <c r="E152" s="3" t="str">
        <v>Uitikon</v>
      </c>
      <c r="G152" s="17">
        <v>1226</v>
      </c>
      <c r="H152" s="17" t="s">
        <v>4542</v>
      </c>
    </row>
    <row r="153" spans="1:8" x14ac:dyDescent="0.2">
      <c r="A153" s="3">
        <v>8310</v>
      </c>
      <c r="B153" s="3" t="s">
        <v>176</v>
      </c>
      <c r="C153" s="3" t="s">
        <v>177</v>
      </c>
      <c r="D153" s="3" t="s">
        <v>7</v>
      </c>
      <c r="E153" s="3" t="str">
        <v>Unterengstringen</v>
      </c>
      <c r="G153" s="17">
        <v>1227</v>
      </c>
      <c r="H153" s="17" t="s">
        <v>4542</v>
      </c>
    </row>
    <row r="154" spans="1:8" x14ac:dyDescent="0.2">
      <c r="A154" s="3">
        <v>8310</v>
      </c>
      <c r="B154" s="3" t="s">
        <v>178</v>
      </c>
      <c r="C154" s="3" t="s">
        <v>177</v>
      </c>
      <c r="D154" s="3" t="s">
        <v>7</v>
      </c>
      <c r="E154" s="3" t="str">
        <v>Urdorf</v>
      </c>
      <c r="G154" s="17">
        <v>1228</v>
      </c>
      <c r="H154" s="17" t="s">
        <v>4542</v>
      </c>
    </row>
    <row r="155" spans="1:8" x14ac:dyDescent="0.2">
      <c r="A155" s="3">
        <v>8312</v>
      </c>
      <c r="B155" s="3" t="s">
        <v>179</v>
      </c>
      <c r="C155" s="3" t="s">
        <v>177</v>
      </c>
      <c r="D155" s="3" t="s">
        <v>7</v>
      </c>
      <c r="E155" s="3" t="str">
        <v>Weiningen (ZH)</v>
      </c>
      <c r="G155" s="17">
        <v>1231</v>
      </c>
      <c r="H155" s="17" t="s">
        <v>4542</v>
      </c>
    </row>
    <row r="156" spans="1:8" x14ac:dyDescent="0.2">
      <c r="A156" s="3">
        <v>8315</v>
      </c>
      <c r="B156" s="3" t="s">
        <v>177</v>
      </c>
      <c r="C156" s="3" t="s">
        <v>177</v>
      </c>
      <c r="D156" s="3" t="s">
        <v>7</v>
      </c>
      <c r="E156" s="3" t="str">
        <v>Zürich</v>
      </c>
      <c r="G156" s="17">
        <v>1232</v>
      </c>
      <c r="H156" s="17" t="s">
        <v>4542</v>
      </c>
    </row>
    <row r="157" spans="1:8" x14ac:dyDescent="0.2">
      <c r="A157" s="3">
        <v>8317</v>
      </c>
      <c r="B157" s="3" t="s">
        <v>180</v>
      </c>
      <c r="C157" s="3" t="s">
        <v>177</v>
      </c>
      <c r="D157" s="3" t="s">
        <v>7</v>
      </c>
      <c r="E157" s="3" t="str">
        <v>Stammheim</v>
      </c>
      <c r="G157" s="17">
        <v>1233</v>
      </c>
      <c r="H157" s="17" t="s">
        <v>4542</v>
      </c>
    </row>
    <row r="158" spans="1:8" x14ac:dyDescent="0.2">
      <c r="A158" s="3">
        <v>8330</v>
      </c>
      <c r="B158" s="3" t="s">
        <v>181</v>
      </c>
      <c r="C158" s="3" t="s">
        <v>182</v>
      </c>
      <c r="D158" s="3" t="s">
        <v>7</v>
      </c>
      <c r="E158" s="3" t="str">
        <v>Wädenswil</v>
      </c>
      <c r="G158" s="17">
        <v>1234</v>
      </c>
      <c r="H158" s="17" t="s">
        <v>4542</v>
      </c>
    </row>
    <row r="159" spans="1:8" x14ac:dyDescent="0.2">
      <c r="A159" s="3">
        <v>8331</v>
      </c>
      <c r="B159" s="3" t="s">
        <v>183</v>
      </c>
      <c r="C159" s="3" t="s">
        <v>182</v>
      </c>
      <c r="D159" s="3" t="s">
        <v>7</v>
      </c>
      <c r="E159" s="3" t="str">
        <v>Elgg</v>
      </c>
      <c r="G159" s="17">
        <v>1236</v>
      </c>
      <c r="H159" s="17" t="s">
        <v>4542</v>
      </c>
    </row>
    <row r="160" spans="1:8" x14ac:dyDescent="0.2">
      <c r="A160" s="3">
        <v>8322</v>
      </c>
      <c r="B160" s="3" t="s">
        <v>184</v>
      </c>
      <c r="C160" s="3" t="s">
        <v>185</v>
      </c>
      <c r="D160" s="3" t="s">
        <v>7</v>
      </c>
      <c r="E160" s="3" t="str">
        <v>Horgen</v>
      </c>
      <c r="G160" s="17">
        <v>1237</v>
      </c>
      <c r="H160" s="17" t="s">
        <v>4542</v>
      </c>
    </row>
    <row r="161" spans="1:8" x14ac:dyDescent="0.2">
      <c r="A161" s="3">
        <v>8322</v>
      </c>
      <c r="B161" s="3" t="s">
        <v>186</v>
      </c>
      <c r="C161" s="3" t="s">
        <v>185</v>
      </c>
      <c r="D161" s="3" t="s">
        <v>7</v>
      </c>
      <c r="E161" s="3" t="str">
        <v>Illnau-Effretikon</v>
      </c>
      <c r="G161" s="17">
        <v>1239</v>
      </c>
      <c r="H161" s="17" t="s">
        <v>4542</v>
      </c>
    </row>
    <row r="162" spans="1:8" x14ac:dyDescent="0.2">
      <c r="A162" s="3">
        <v>8332</v>
      </c>
      <c r="B162" s="3" t="s">
        <v>185</v>
      </c>
      <c r="C162" s="3" t="s">
        <v>185</v>
      </c>
      <c r="D162" s="3" t="s">
        <v>7</v>
      </c>
      <c r="E162" s="3" t="str">
        <v>Bauma</v>
      </c>
      <c r="G162" s="17">
        <v>1241</v>
      </c>
      <c r="H162" s="17" t="s">
        <v>4542</v>
      </c>
    </row>
    <row r="163" spans="1:8" x14ac:dyDescent="0.2">
      <c r="A163" s="3">
        <v>8332</v>
      </c>
      <c r="B163" s="3" t="s">
        <v>187</v>
      </c>
      <c r="C163" s="3" t="s">
        <v>185</v>
      </c>
      <c r="D163" s="3" t="s">
        <v>7</v>
      </c>
      <c r="E163" s="3" t="str">
        <v>Wiesendangen</v>
      </c>
      <c r="G163" s="17">
        <v>1242</v>
      </c>
      <c r="H163" s="17" t="s">
        <v>4542</v>
      </c>
    </row>
    <row r="164" spans="1:8" x14ac:dyDescent="0.2">
      <c r="A164" s="3">
        <v>8484</v>
      </c>
      <c r="B164" s="3" t="s">
        <v>188</v>
      </c>
      <c r="C164" s="3" t="s">
        <v>188</v>
      </c>
      <c r="D164" s="3" t="s">
        <v>7</v>
      </c>
      <c r="E164" s="3" t="str">
        <v>Aarberg</v>
      </c>
      <c r="G164" s="17">
        <v>1243</v>
      </c>
      <c r="H164" s="17" t="s">
        <v>4542</v>
      </c>
    </row>
    <row r="165" spans="1:8" x14ac:dyDescent="0.2">
      <c r="A165" s="3">
        <v>8484</v>
      </c>
      <c r="B165" s="3" t="s">
        <v>189</v>
      </c>
      <c r="C165" s="3" t="s">
        <v>188</v>
      </c>
      <c r="D165" s="3" t="s">
        <v>7</v>
      </c>
      <c r="E165" s="3" t="str">
        <v>Bargen (BE)</v>
      </c>
      <c r="G165" s="17">
        <v>1244</v>
      </c>
      <c r="H165" s="17" t="s">
        <v>4542</v>
      </c>
    </row>
    <row r="166" spans="1:8" x14ac:dyDescent="0.2">
      <c r="A166" s="3">
        <v>8484</v>
      </c>
      <c r="B166" s="3" t="s">
        <v>190</v>
      </c>
      <c r="C166" s="3" t="s">
        <v>188</v>
      </c>
      <c r="D166" s="3" t="s">
        <v>7</v>
      </c>
      <c r="E166" s="3" t="str">
        <v>Grossaffoltern</v>
      </c>
      <c r="G166" s="17">
        <v>1245</v>
      </c>
      <c r="H166" s="17" t="s">
        <v>4542</v>
      </c>
    </row>
    <row r="167" spans="1:8" x14ac:dyDescent="0.2">
      <c r="A167" s="3">
        <v>8492</v>
      </c>
      <c r="B167" s="3" t="s">
        <v>191</v>
      </c>
      <c r="C167" s="3" t="s">
        <v>191</v>
      </c>
      <c r="D167" s="3" t="s">
        <v>7</v>
      </c>
      <c r="E167" s="3" t="str">
        <v>Kallnach</v>
      </c>
      <c r="G167" s="17">
        <v>1246</v>
      </c>
      <c r="H167" s="17" t="s">
        <v>4542</v>
      </c>
    </row>
    <row r="168" spans="1:8" x14ac:dyDescent="0.2">
      <c r="A168" s="3">
        <v>8489</v>
      </c>
      <c r="B168" s="3" t="s">
        <v>192</v>
      </c>
      <c r="C168" s="3" t="s">
        <v>192</v>
      </c>
      <c r="D168" s="3" t="s">
        <v>7</v>
      </c>
      <c r="E168" s="3" t="str">
        <v>Kappelen</v>
      </c>
      <c r="G168" s="17">
        <v>1247</v>
      </c>
      <c r="H168" s="17" t="s">
        <v>4542</v>
      </c>
    </row>
    <row r="169" spans="1:8" x14ac:dyDescent="0.2">
      <c r="A169" s="3">
        <v>8489</v>
      </c>
      <c r="B169" s="3" t="s">
        <v>193</v>
      </c>
      <c r="C169" s="3" t="s">
        <v>192</v>
      </c>
      <c r="D169" s="3" t="s">
        <v>7</v>
      </c>
      <c r="E169" s="3" t="str">
        <v>Lyss</v>
      </c>
      <c r="G169" s="17">
        <v>1248</v>
      </c>
      <c r="H169" s="17" t="s">
        <v>4542</v>
      </c>
    </row>
    <row r="170" spans="1:8" x14ac:dyDescent="0.2">
      <c r="A170" s="3">
        <v>8489</v>
      </c>
      <c r="B170" s="3" t="s">
        <v>194</v>
      </c>
      <c r="C170" s="3" t="s">
        <v>192</v>
      </c>
      <c r="D170" s="3" t="s">
        <v>7</v>
      </c>
      <c r="E170" s="3" t="str">
        <v>Meikirch</v>
      </c>
      <c r="G170" s="17">
        <v>1251</v>
      </c>
      <c r="H170" s="17" t="s">
        <v>4542</v>
      </c>
    </row>
    <row r="171" spans="1:8" x14ac:dyDescent="0.2">
      <c r="A171" s="3">
        <v>8044</v>
      </c>
      <c r="B171" s="3" t="s">
        <v>195</v>
      </c>
      <c r="C171" s="3" t="s">
        <v>196</v>
      </c>
      <c r="D171" s="3" t="s">
        <v>7</v>
      </c>
      <c r="E171" s="3" t="str">
        <v>Radelfingen</v>
      </c>
      <c r="G171" s="17">
        <v>1252</v>
      </c>
      <c r="H171" s="17" t="s">
        <v>4542</v>
      </c>
    </row>
    <row r="172" spans="1:8" x14ac:dyDescent="0.2">
      <c r="A172" s="3">
        <v>8600</v>
      </c>
      <c r="B172" s="3" t="s">
        <v>196</v>
      </c>
      <c r="C172" s="3" t="s">
        <v>196</v>
      </c>
      <c r="D172" s="3" t="s">
        <v>7</v>
      </c>
      <c r="E172" s="3" t="str">
        <v>Rapperswil (BE)</v>
      </c>
      <c r="G172" s="17">
        <v>1253</v>
      </c>
      <c r="H172" s="17" t="s">
        <v>4542</v>
      </c>
    </row>
    <row r="173" spans="1:8" x14ac:dyDescent="0.2">
      <c r="A173" s="3">
        <v>8132</v>
      </c>
      <c r="B173" s="3" t="s">
        <v>197</v>
      </c>
      <c r="C173" s="3" t="s">
        <v>198</v>
      </c>
      <c r="D173" s="3" t="s">
        <v>7</v>
      </c>
      <c r="E173" s="3" t="str">
        <v>Schüpfen</v>
      </c>
      <c r="G173" s="17">
        <v>1254</v>
      </c>
      <c r="H173" s="17" t="s">
        <v>4542</v>
      </c>
    </row>
    <row r="174" spans="1:8" x14ac:dyDescent="0.2">
      <c r="A174" s="3">
        <v>8132</v>
      </c>
      <c r="B174" s="3" t="s">
        <v>199</v>
      </c>
      <c r="C174" s="3" t="s">
        <v>198</v>
      </c>
      <c r="D174" s="3" t="s">
        <v>7</v>
      </c>
      <c r="E174" s="3" t="str">
        <v>Seedorf (BE)</v>
      </c>
      <c r="G174" s="17">
        <v>1255</v>
      </c>
      <c r="H174" s="17" t="s">
        <v>4542</v>
      </c>
    </row>
    <row r="175" spans="1:8" x14ac:dyDescent="0.2">
      <c r="A175" s="3">
        <v>8133</v>
      </c>
      <c r="B175" s="3" t="s">
        <v>200</v>
      </c>
      <c r="C175" s="3" t="s">
        <v>198</v>
      </c>
      <c r="D175" s="3" t="s">
        <v>7</v>
      </c>
      <c r="E175" s="3" t="str">
        <v>Aarwangen</v>
      </c>
      <c r="G175" s="17">
        <v>1256</v>
      </c>
      <c r="H175" s="17" t="s">
        <v>4542</v>
      </c>
    </row>
    <row r="176" spans="1:8" x14ac:dyDescent="0.2">
      <c r="A176" s="3">
        <v>8117</v>
      </c>
      <c r="B176" s="3" t="s">
        <v>201</v>
      </c>
      <c r="C176" s="3" t="s">
        <v>201</v>
      </c>
      <c r="D176" s="3" t="s">
        <v>7</v>
      </c>
      <c r="E176" s="3" t="str">
        <v>Auswil</v>
      </c>
      <c r="G176" s="17">
        <v>1257</v>
      </c>
      <c r="H176" s="17" t="s">
        <v>4542</v>
      </c>
    </row>
    <row r="177" spans="1:8" x14ac:dyDescent="0.2">
      <c r="A177" s="3">
        <v>8118</v>
      </c>
      <c r="B177" s="3" t="s">
        <v>202</v>
      </c>
      <c r="C177" s="3" t="s">
        <v>201</v>
      </c>
      <c r="D177" s="3" t="s">
        <v>7</v>
      </c>
      <c r="E177" s="3" t="str">
        <v>Bannwil</v>
      </c>
      <c r="G177" s="17">
        <v>1258</v>
      </c>
      <c r="H177" s="17" t="s">
        <v>4542</v>
      </c>
    </row>
    <row r="178" spans="1:8" x14ac:dyDescent="0.2">
      <c r="A178" s="3">
        <v>8121</v>
      </c>
      <c r="B178" s="3" t="s">
        <v>203</v>
      </c>
      <c r="C178" s="3" t="s">
        <v>201</v>
      </c>
      <c r="D178" s="3" t="s">
        <v>7</v>
      </c>
      <c r="E178" s="3" t="str">
        <v>Bleienbach</v>
      </c>
      <c r="G178" s="17">
        <v>1260</v>
      </c>
      <c r="H178" s="17" t="s">
        <v>4542</v>
      </c>
    </row>
    <row r="179" spans="1:8" x14ac:dyDescent="0.2">
      <c r="A179" s="3">
        <v>8606</v>
      </c>
      <c r="B179" s="3" t="s">
        <v>204</v>
      </c>
      <c r="C179" s="3" t="s">
        <v>204</v>
      </c>
      <c r="D179" s="3" t="s">
        <v>7</v>
      </c>
      <c r="E179" s="3" t="str">
        <v>Busswil bei Melchnau</v>
      </c>
      <c r="G179" s="17">
        <v>1261</v>
      </c>
      <c r="H179" s="17" t="s">
        <v>4542</v>
      </c>
    </row>
    <row r="180" spans="1:8" x14ac:dyDescent="0.2">
      <c r="A180" s="3">
        <v>8122</v>
      </c>
      <c r="B180" s="3" t="s">
        <v>205</v>
      </c>
      <c r="C180" s="3" t="s">
        <v>206</v>
      </c>
      <c r="D180" s="3" t="s">
        <v>7</v>
      </c>
      <c r="E180" s="3" t="str">
        <v>Gondiswil</v>
      </c>
      <c r="G180" s="17">
        <v>1262</v>
      </c>
      <c r="H180" s="17" t="s">
        <v>4542</v>
      </c>
    </row>
    <row r="181" spans="1:8" x14ac:dyDescent="0.2">
      <c r="A181" s="3">
        <v>8123</v>
      </c>
      <c r="B181" s="3" t="s">
        <v>207</v>
      </c>
      <c r="C181" s="3" t="s">
        <v>206</v>
      </c>
      <c r="D181" s="3" t="s">
        <v>7</v>
      </c>
      <c r="E181" s="3" t="str">
        <v>Langenthal</v>
      </c>
      <c r="G181" s="17">
        <v>1263</v>
      </c>
      <c r="H181" s="17" t="s">
        <v>4542</v>
      </c>
    </row>
    <row r="182" spans="1:8" x14ac:dyDescent="0.2">
      <c r="A182" s="3">
        <v>8124</v>
      </c>
      <c r="B182" s="3" t="s">
        <v>206</v>
      </c>
      <c r="C182" s="3" t="s">
        <v>206</v>
      </c>
      <c r="D182" s="3" t="s">
        <v>7</v>
      </c>
      <c r="E182" s="3" t="str">
        <v>Lotzwil</v>
      </c>
      <c r="G182" s="17">
        <v>1264</v>
      </c>
      <c r="H182" s="17" t="s">
        <v>4543</v>
      </c>
    </row>
    <row r="183" spans="1:8" x14ac:dyDescent="0.2">
      <c r="A183" s="3">
        <v>8617</v>
      </c>
      <c r="B183" s="3" t="s">
        <v>208</v>
      </c>
      <c r="C183" s="3" t="s">
        <v>208</v>
      </c>
      <c r="D183" s="3" t="s">
        <v>7</v>
      </c>
      <c r="E183" s="3" t="str">
        <v>Madiswil</v>
      </c>
      <c r="G183" s="17">
        <v>1265</v>
      </c>
      <c r="H183" s="17" t="s">
        <v>4543</v>
      </c>
    </row>
    <row r="184" spans="1:8" x14ac:dyDescent="0.2">
      <c r="A184" s="3">
        <v>8603</v>
      </c>
      <c r="B184" s="3" t="s">
        <v>209</v>
      </c>
      <c r="C184" s="3" t="s">
        <v>209</v>
      </c>
      <c r="D184" s="3" t="s">
        <v>7</v>
      </c>
      <c r="E184" s="3" t="str">
        <v>Melchnau</v>
      </c>
      <c r="G184" s="17">
        <v>1266</v>
      </c>
      <c r="H184" s="17" t="s">
        <v>4542</v>
      </c>
    </row>
    <row r="185" spans="1:8" x14ac:dyDescent="0.2">
      <c r="A185" s="3">
        <v>8606</v>
      </c>
      <c r="B185" s="3" t="s">
        <v>210</v>
      </c>
      <c r="C185" s="3" t="s">
        <v>211</v>
      </c>
      <c r="D185" s="3" t="s">
        <v>7</v>
      </c>
      <c r="E185" s="3" t="str">
        <v>Oeschenbach</v>
      </c>
      <c r="G185" s="17">
        <v>1267</v>
      </c>
      <c r="H185" s="17" t="s">
        <v>4542</v>
      </c>
    </row>
    <row r="186" spans="1:8" x14ac:dyDescent="0.2">
      <c r="A186" s="3">
        <v>8610</v>
      </c>
      <c r="B186" s="3" t="s">
        <v>211</v>
      </c>
      <c r="C186" s="3" t="s">
        <v>211</v>
      </c>
      <c r="D186" s="3" t="s">
        <v>7</v>
      </c>
      <c r="E186" s="3" t="str">
        <v>Reisiswil</v>
      </c>
      <c r="G186" s="17">
        <v>1268</v>
      </c>
      <c r="H186" s="17" t="s">
        <v>4542</v>
      </c>
    </row>
    <row r="187" spans="1:8" x14ac:dyDescent="0.2">
      <c r="A187" s="3">
        <v>8614</v>
      </c>
      <c r="B187" s="3" t="s">
        <v>212</v>
      </c>
      <c r="C187" s="3" t="s">
        <v>211</v>
      </c>
      <c r="D187" s="3" t="s">
        <v>7</v>
      </c>
      <c r="E187" s="3" t="str">
        <v>Roggwil (BE)</v>
      </c>
      <c r="G187" s="17">
        <v>1269</v>
      </c>
      <c r="H187" s="17" t="s">
        <v>4542</v>
      </c>
    </row>
    <row r="188" spans="1:8" x14ac:dyDescent="0.2">
      <c r="A188" s="3">
        <v>8615</v>
      </c>
      <c r="B188" s="3" t="s">
        <v>213</v>
      </c>
      <c r="C188" s="3" t="s">
        <v>211</v>
      </c>
      <c r="D188" s="3" t="s">
        <v>7</v>
      </c>
      <c r="E188" s="3" t="str">
        <v>Rohrbach</v>
      </c>
      <c r="G188" s="17">
        <v>1270</v>
      </c>
      <c r="H188" s="17" t="s">
        <v>4542</v>
      </c>
    </row>
    <row r="189" spans="1:8" x14ac:dyDescent="0.2">
      <c r="A189" s="3">
        <v>8615</v>
      </c>
      <c r="B189" s="3" t="s">
        <v>214</v>
      </c>
      <c r="C189" s="3" t="s">
        <v>211</v>
      </c>
      <c r="D189" s="3" t="s">
        <v>7</v>
      </c>
      <c r="E189" s="3" t="str">
        <v>Rohrbachgraben</v>
      </c>
      <c r="G189" s="17">
        <v>1271</v>
      </c>
      <c r="H189" s="17" t="s">
        <v>4542</v>
      </c>
    </row>
    <row r="190" spans="1:8" x14ac:dyDescent="0.2">
      <c r="A190" s="3">
        <v>8616</v>
      </c>
      <c r="B190" s="3" t="s">
        <v>215</v>
      </c>
      <c r="C190" s="3" t="s">
        <v>211</v>
      </c>
      <c r="D190" s="3" t="s">
        <v>7</v>
      </c>
      <c r="E190" s="3" t="str">
        <v>Rütschelen</v>
      </c>
      <c r="G190" s="17">
        <v>1272</v>
      </c>
      <c r="H190" s="17" t="s">
        <v>4542</v>
      </c>
    </row>
    <row r="191" spans="1:8" x14ac:dyDescent="0.2">
      <c r="A191" s="3">
        <v>8604</v>
      </c>
      <c r="B191" s="3" t="s">
        <v>216</v>
      </c>
      <c r="C191" s="3" t="s">
        <v>216</v>
      </c>
      <c r="D191" s="3" t="s">
        <v>7</v>
      </c>
      <c r="E191" s="3" t="str">
        <v>Schwarzhäusern</v>
      </c>
      <c r="G191" s="17">
        <v>1273</v>
      </c>
      <c r="H191" s="17" t="s">
        <v>4542</v>
      </c>
    </row>
    <row r="192" spans="1:8" x14ac:dyDescent="0.2">
      <c r="A192" s="3">
        <v>8605</v>
      </c>
      <c r="B192" s="3" t="s">
        <v>217</v>
      </c>
      <c r="C192" s="3" t="s">
        <v>216</v>
      </c>
      <c r="D192" s="3" t="s">
        <v>7</v>
      </c>
      <c r="E192" s="3" t="str">
        <v>Thunstetten</v>
      </c>
      <c r="G192" s="17">
        <v>1274</v>
      </c>
      <c r="H192" s="17" t="s">
        <v>4542</v>
      </c>
    </row>
    <row r="193" spans="1:8" x14ac:dyDescent="0.2">
      <c r="A193" s="3">
        <v>8306</v>
      </c>
      <c r="B193" s="3" t="s">
        <v>218</v>
      </c>
      <c r="C193" s="3" t="s">
        <v>219</v>
      </c>
      <c r="D193" s="3" t="s">
        <v>7</v>
      </c>
      <c r="E193" s="3" t="str">
        <v>Ursenbach</v>
      </c>
      <c r="G193" s="17">
        <v>1275</v>
      </c>
      <c r="H193" s="17" t="s">
        <v>4542</v>
      </c>
    </row>
    <row r="194" spans="1:8" x14ac:dyDescent="0.2">
      <c r="A194" s="3">
        <v>8602</v>
      </c>
      <c r="B194" s="3" t="s">
        <v>220</v>
      </c>
      <c r="C194" s="3" t="s">
        <v>219</v>
      </c>
      <c r="D194" s="3" t="s">
        <v>7</v>
      </c>
      <c r="E194" s="3" t="str">
        <v>Wynau</v>
      </c>
      <c r="G194" s="17">
        <v>1276</v>
      </c>
      <c r="H194" s="17" t="s">
        <v>4542</v>
      </c>
    </row>
    <row r="195" spans="1:8" x14ac:dyDescent="0.2">
      <c r="A195" s="3">
        <v>8479</v>
      </c>
      <c r="B195" s="3" t="s">
        <v>221</v>
      </c>
      <c r="C195" s="3" t="s">
        <v>221</v>
      </c>
      <c r="D195" s="3" t="s">
        <v>7</v>
      </c>
      <c r="E195" s="3" t="str">
        <v>Bern</v>
      </c>
      <c r="G195" s="17">
        <v>1277</v>
      </c>
      <c r="H195" s="17" t="s">
        <v>4542</v>
      </c>
    </row>
    <row r="196" spans="1:8" x14ac:dyDescent="0.2">
      <c r="A196" s="3">
        <v>8311</v>
      </c>
      <c r="B196" s="3" t="s">
        <v>222</v>
      </c>
      <c r="C196" s="3" t="s">
        <v>222</v>
      </c>
      <c r="D196" s="3" t="s">
        <v>7</v>
      </c>
      <c r="E196" s="3" t="str">
        <v>Bolligen</v>
      </c>
      <c r="G196" s="17">
        <v>1278</v>
      </c>
      <c r="H196" s="17" t="s">
        <v>4542</v>
      </c>
    </row>
    <row r="197" spans="1:8" x14ac:dyDescent="0.2">
      <c r="A197" s="3">
        <v>8471</v>
      </c>
      <c r="B197" s="3" t="s">
        <v>223</v>
      </c>
      <c r="C197" s="3" t="s">
        <v>224</v>
      </c>
      <c r="D197" s="3" t="s">
        <v>7</v>
      </c>
      <c r="E197" s="3" t="str">
        <v>Bremgarten bei Bern</v>
      </c>
      <c r="G197" s="17">
        <v>1279</v>
      </c>
      <c r="H197" s="17" t="s">
        <v>4542</v>
      </c>
    </row>
    <row r="198" spans="1:8" x14ac:dyDescent="0.2">
      <c r="A198" s="3">
        <v>8471</v>
      </c>
      <c r="B198" s="3" t="s">
        <v>224</v>
      </c>
      <c r="C198" s="3" t="s">
        <v>224</v>
      </c>
      <c r="D198" s="3" t="s">
        <v>7</v>
      </c>
      <c r="E198" s="3" t="str">
        <v>Kirchlindach</v>
      </c>
      <c r="G198" s="17">
        <v>1281</v>
      </c>
      <c r="H198" s="17" t="s">
        <v>4542</v>
      </c>
    </row>
    <row r="199" spans="1:8" x14ac:dyDescent="0.2">
      <c r="A199" s="3">
        <v>8471</v>
      </c>
      <c r="B199" s="3" t="s">
        <v>225</v>
      </c>
      <c r="C199" s="3" t="s">
        <v>224</v>
      </c>
      <c r="D199" s="3" t="s">
        <v>7</v>
      </c>
      <c r="E199" s="3" t="str">
        <v>Köniz</v>
      </c>
      <c r="G199" s="17">
        <v>1283</v>
      </c>
      <c r="H199" s="17" t="s">
        <v>4542</v>
      </c>
    </row>
    <row r="200" spans="1:8" x14ac:dyDescent="0.2">
      <c r="A200" s="3">
        <v>8471</v>
      </c>
      <c r="B200" s="3" t="s">
        <v>226</v>
      </c>
      <c r="C200" s="3" t="s">
        <v>224</v>
      </c>
      <c r="D200" s="3" t="s">
        <v>7</v>
      </c>
      <c r="E200" s="3" t="str">
        <v>Muri bei Bern</v>
      </c>
      <c r="G200" s="17">
        <v>1284</v>
      </c>
      <c r="H200" s="17" t="s">
        <v>4542</v>
      </c>
    </row>
    <row r="201" spans="1:8" x14ac:dyDescent="0.2">
      <c r="A201" s="3">
        <v>8471</v>
      </c>
      <c r="B201" s="3" t="s">
        <v>227</v>
      </c>
      <c r="C201" s="3" t="s">
        <v>224</v>
      </c>
      <c r="D201" s="3" t="s">
        <v>7</v>
      </c>
      <c r="E201" s="3" t="str">
        <v>Oberbalm</v>
      </c>
      <c r="G201" s="17">
        <v>1285</v>
      </c>
      <c r="H201" s="17" t="s">
        <v>4542</v>
      </c>
    </row>
    <row r="202" spans="1:8" x14ac:dyDescent="0.2">
      <c r="A202" s="3">
        <v>8421</v>
      </c>
      <c r="B202" s="3" t="s">
        <v>228</v>
      </c>
      <c r="C202" s="3" t="s">
        <v>228</v>
      </c>
      <c r="D202" s="3" t="s">
        <v>7</v>
      </c>
      <c r="E202" s="3" t="str">
        <v>Stettlen</v>
      </c>
      <c r="G202" s="17">
        <v>1286</v>
      </c>
      <c r="H202" s="17" t="s">
        <v>4542</v>
      </c>
    </row>
    <row r="203" spans="1:8" x14ac:dyDescent="0.2">
      <c r="A203" s="3">
        <v>8474</v>
      </c>
      <c r="B203" s="3" t="s">
        <v>229</v>
      </c>
      <c r="C203" s="3" t="s">
        <v>229</v>
      </c>
      <c r="D203" s="3" t="s">
        <v>7</v>
      </c>
      <c r="E203" s="3" t="str">
        <v>Vechigen</v>
      </c>
      <c r="G203" s="17">
        <v>1287</v>
      </c>
      <c r="H203" s="17" t="s">
        <v>4542</v>
      </c>
    </row>
    <row r="204" spans="1:8" x14ac:dyDescent="0.2">
      <c r="A204" s="3">
        <v>8548</v>
      </c>
      <c r="B204" s="3" t="s">
        <v>230</v>
      </c>
      <c r="C204" s="3" t="s">
        <v>230</v>
      </c>
      <c r="D204" s="3" t="s">
        <v>7</v>
      </c>
      <c r="E204" s="3" t="str">
        <v>Wohlen bei Bern</v>
      </c>
      <c r="G204" s="17">
        <v>1288</v>
      </c>
      <c r="H204" s="17" t="s">
        <v>4542</v>
      </c>
    </row>
    <row r="205" spans="1:8" x14ac:dyDescent="0.2">
      <c r="A205" s="3">
        <v>8352</v>
      </c>
      <c r="B205" s="3" t="s">
        <v>231</v>
      </c>
      <c r="C205" s="3" t="s">
        <v>231</v>
      </c>
      <c r="D205" s="3" t="s">
        <v>7</v>
      </c>
      <c r="E205" s="3" t="str">
        <v>Zollikofen</v>
      </c>
      <c r="G205" s="17">
        <v>1290</v>
      </c>
      <c r="H205" s="17" t="s">
        <v>4542</v>
      </c>
    </row>
    <row r="206" spans="1:8" x14ac:dyDescent="0.2">
      <c r="A206" s="3">
        <v>8523</v>
      </c>
      <c r="B206" s="3" t="s">
        <v>232</v>
      </c>
      <c r="C206" s="3" t="s">
        <v>233</v>
      </c>
      <c r="D206" s="3" t="s">
        <v>7</v>
      </c>
      <c r="E206" s="3" t="str">
        <v>Ittigen</v>
      </c>
      <c r="G206" s="17">
        <v>1291</v>
      </c>
      <c r="H206" s="17" t="s">
        <v>4542</v>
      </c>
    </row>
    <row r="207" spans="1:8" x14ac:dyDescent="0.2">
      <c r="A207" s="3">
        <v>8442</v>
      </c>
      <c r="B207" s="3" t="s">
        <v>234</v>
      </c>
      <c r="C207" s="3" t="s">
        <v>234</v>
      </c>
      <c r="D207" s="3" t="s">
        <v>7</v>
      </c>
      <c r="E207" s="3" t="str">
        <v>Ostermundigen</v>
      </c>
      <c r="G207" s="17">
        <v>1292</v>
      </c>
      <c r="H207" s="17" t="s">
        <v>4542</v>
      </c>
    </row>
    <row r="208" spans="1:8" x14ac:dyDescent="0.2">
      <c r="A208" s="3">
        <v>8412</v>
      </c>
      <c r="B208" s="3" t="s">
        <v>235</v>
      </c>
      <c r="C208" s="3" t="s">
        <v>236</v>
      </c>
      <c r="D208" s="3" t="s">
        <v>7</v>
      </c>
      <c r="E208" s="3" t="str">
        <v>Biel/Bienne</v>
      </c>
      <c r="G208" s="17">
        <v>1293</v>
      </c>
      <c r="H208" s="17" t="s">
        <v>4542</v>
      </c>
    </row>
    <row r="209" spans="1:8" x14ac:dyDescent="0.2">
      <c r="A209" s="3">
        <v>8412</v>
      </c>
      <c r="B209" s="3" t="s">
        <v>237</v>
      </c>
      <c r="C209" s="3" t="s">
        <v>236</v>
      </c>
      <c r="D209" s="3" t="s">
        <v>7</v>
      </c>
      <c r="E209" s="3" t="str">
        <v>Evilard</v>
      </c>
      <c r="G209" s="17">
        <v>1294</v>
      </c>
      <c r="H209" s="17" t="s">
        <v>4542</v>
      </c>
    </row>
    <row r="210" spans="1:8" x14ac:dyDescent="0.2">
      <c r="A210" s="3">
        <v>8412</v>
      </c>
      <c r="B210" s="3" t="s">
        <v>238</v>
      </c>
      <c r="C210" s="3" t="s">
        <v>236</v>
      </c>
      <c r="D210" s="3" t="s">
        <v>7</v>
      </c>
      <c r="E210" s="3" t="str">
        <v>Arch</v>
      </c>
      <c r="G210" s="17">
        <v>1295</v>
      </c>
      <c r="H210" s="17" t="s">
        <v>4542</v>
      </c>
    </row>
    <row r="211" spans="1:8" x14ac:dyDescent="0.2">
      <c r="A211" s="3">
        <v>8413</v>
      </c>
      <c r="B211" s="3" t="s">
        <v>236</v>
      </c>
      <c r="C211" s="3" t="s">
        <v>236</v>
      </c>
      <c r="D211" s="3" t="s">
        <v>7</v>
      </c>
      <c r="E211" s="3" t="str">
        <v>Büetigen</v>
      </c>
      <c r="G211" s="17">
        <v>1296</v>
      </c>
      <c r="H211" s="17" t="s">
        <v>4542</v>
      </c>
    </row>
    <row r="212" spans="1:8" x14ac:dyDescent="0.2">
      <c r="A212" s="3">
        <v>8422</v>
      </c>
      <c r="B212" s="3" t="s">
        <v>239</v>
      </c>
      <c r="C212" s="3" t="s">
        <v>239</v>
      </c>
      <c r="D212" s="3" t="s">
        <v>7</v>
      </c>
      <c r="E212" s="3" t="str">
        <v>Büren an der Aare</v>
      </c>
      <c r="G212" s="17">
        <v>1297</v>
      </c>
      <c r="H212" s="17" t="s">
        <v>4542</v>
      </c>
    </row>
    <row r="213" spans="1:8" x14ac:dyDescent="0.2">
      <c r="A213" s="3">
        <v>8545</v>
      </c>
      <c r="B213" s="3" t="s">
        <v>240</v>
      </c>
      <c r="C213" s="3" t="s">
        <v>241</v>
      </c>
      <c r="D213" s="3" t="s">
        <v>7</v>
      </c>
      <c r="E213" s="3" t="str">
        <v>Diessbach bei Büren</v>
      </c>
      <c r="G213" s="17">
        <v>1298</v>
      </c>
      <c r="H213" s="17" t="s">
        <v>4542</v>
      </c>
    </row>
    <row r="214" spans="1:8" x14ac:dyDescent="0.2">
      <c r="A214" s="3">
        <v>8545</v>
      </c>
      <c r="B214" s="3" t="s">
        <v>242</v>
      </c>
      <c r="C214" s="3" t="s">
        <v>241</v>
      </c>
      <c r="D214" s="3" t="s">
        <v>7</v>
      </c>
      <c r="E214" s="3" t="str">
        <v>Dotzigen</v>
      </c>
      <c r="G214" s="17">
        <v>1299</v>
      </c>
      <c r="H214" s="17" t="s">
        <v>4542</v>
      </c>
    </row>
    <row r="215" spans="1:8" x14ac:dyDescent="0.2">
      <c r="A215" s="3">
        <v>8418</v>
      </c>
      <c r="B215" s="3" t="s">
        <v>243</v>
      </c>
      <c r="C215" s="3" t="s">
        <v>244</v>
      </c>
      <c r="D215" s="3" t="s">
        <v>7</v>
      </c>
      <c r="E215" s="3" t="str">
        <v>Lengnau (BE)</v>
      </c>
      <c r="G215" s="17">
        <v>1302</v>
      </c>
      <c r="H215" s="17" t="s">
        <v>4540</v>
      </c>
    </row>
    <row r="216" spans="1:8" x14ac:dyDescent="0.2">
      <c r="A216" s="3">
        <v>8472</v>
      </c>
      <c r="B216" s="3" t="s">
        <v>245</v>
      </c>
      <c r="C216" s="3" t="s">
        <v>245</v>
      </c>
      <c r="D216" s="3" t="s">
        <v>7</v>
      </c>
      <c r="E216" s="3" t="str">
        <v>Leuzigen</v>
      </c>
      <c r="G216" s="17">
        <v>1303</v>
      </c>
      <c r="H216" s="17" t="s">
        <v>4540</v>
      </c>
    </row>
    <row r="217" spans="1:8" x14ac:dyDescent="0.2">
      <c r="A217" s="3">
        <v>8488</v>
      </c>
      <c r="B217" s="3" t="s">
        <v>246</v>
      </c>
      <c r="C217" s="3" t="s">
        <v>246</v>
      </c>
      <c r="D217" s="3" t="s">
        <v>7</v>
      </c>
      <c r="E217" s="3" t="str">
        <v>Meienried</v>
      </c>
      <c r="G217" s="17">
        <v>1304</v>
      </c>
      <c r="H217" s="17" t="s">
        <v>4540</v>
      </c>
    </row>
    <row r="218" spans="1:8" x14ac:dyDescent="0.2">
      <c r="A218" s="3">
        <v>8495</v>
      </c>
      <c r="B218" s="3" t="s">
        <v>247</v>
      </c>
      <c r="C218" s="3" t="s">
        <v>246</v>
      </c>
      <c r="D218" s="3" t="s">
        <v>7</v>
      </c>
      <c r="E218" s="3" t="str">
        <v>Meinisberg</v>
      </c>
      <c r="G218" s="17">
        <v>1305</v>
      </c>
      <c r="H218" s="17" t="s">
        <v>4540</v>
      </c>
    </row>
    <row r="219" spans="1:8" x14ac:dyDescent="0.2">
      <c r="A219" s="3">
        <v>8352</v>
      </c>
      <c r="B219" s="3" t="s">
        <v>248</v>
      </c>
      <c r="C219" s="3" t="s">
        <v>249</v>
      </c>
      <c r="D219" s="3" t="s">
        <v>7</v>
      </c>
      <c r="E219" s="3" t="str">
        <v>Oberwil bei Büren</v>
      </c>
      <c r="G219" s="17">
        <v>1306</v>
      </c>
      <c r="H219" s="17" t="s">
        <v>4540</v>
      </c>
    </row>
    <row r="220" spans="1:8" x14ac:dyDescent="0.2">
      <c r="A220" s="3">
        <v>8400</v>
      </c>
      <c r="B220" s="3" t="s">
        <v>249</v>
      </c>
      <c r="C220" s="3" t="s">
        <v>249</v>
      </c>
      <c r="D220" s="3" t="s">
        <v>7</v>
      </c>
      <c r="E220" s="3" t="str">
        <v>Pieterlen</v>
      </c>
      <c r="G220" s="17">
        <v>1307</v>
      </c>
      <c r="H220" s="17" t="s">
        <v>4540</v>
      </c>
    </row>
    <row r="221" spans="1:8" x14ac:dyDescent="0.2">
      <c r="A221" s="3">
        <v>8404</v>
      </c>
      <c r="B221" s="3" t="s">
        <v>249</v>
      </c>
      <c r="C221" s="3" t="s">
        <v>249</v>
      </c>
      <c r="D221" s="3" t="s">
        <v>7</v>
      </c>
      <c r="E221" s="3" t="str">
        <v>Rüti bei Büren</v>
      </c>
      <c r="G221" s="17">
        <v>1308</v>
      </c>
      <c r="H221" s="17" t="s">
        <v>4540</v>
      </c>
    </row>
    <row r="222" spans="1:8" x14ac:dyDescent="0.2">
      <c r="A222" s="3">
        <v>8404</v>
      </c>
      <c r="B222" s="3" t="s">
        <v>250</v>
      </c>
      <c r="C222" s="3" t="s">
        <v>249</v>
      </c>
      <c r="D222" s="3" t="s">
        <v>7</v>
      </c>
      <c r="E222" s="3" t="str">
        <v>Wengi</v>
      </c>
      <c r="G222" s="17">
        <v>1312</v>
      </c>
      <c r="H222" s="17" t="s">
        <v>4540</v>
      </c>
    </row>
    <row r="223" spans="1:8" x14ac:dyDescent="0.2">
      <c r="A223" s="3">
        <v>8404</v>
      </c>
      <c r="B223" s="3" t="s">
        <v>251</v>
      </c>
      <c r="C223" s="3" t="s">
        <v>249</v>
      </c>
      <c r="D223" s="3" t="s">
        <v>7</v>
      </c>
      <c r="E223" s="3" t="str">
        <v>Aefligen</v>
      </c>
      <c r="G223" s="17">
        <v>1313</v>
      </c>
      <c r="H223" s="17" t="s">
        <v>4540</v>
      </c>
    </row>
    <row r="224" spans="1:8" x14ac:dyDescent="0.2">
      <c r="A224" s="3">
        <v>8405</v>
      </c>
      <c r="B224" s="3" t="s">
        <v>249</v>
      </c>
      <c r="C224" s="3" t="s">
        <v>249</v>
      </c>
      <c r="D224" s="3" t="s">
        <v>7</v>
      </c>
      <c r="E224" s="3" t="str">
        <v>Alchenstorf</v>
      </c>
      <c r="G224" s="17">
        <v>1315</v>
      </c>
      <c r="H224" s="17" t="s">
        <v>4540</v>
      </c>
    </row>
    <row r="225" spans="1:8" x14ac:dyDescent="0.2">
      <c r="A225" s="3">
        <v>8406</v>
      </c>
      <c r="B225" s="3" t="s">
        <v>249</v>
      </c>
      <c r="C225" s="3" t="s">
        <v>249</v>
      </c>
      <c r="D225" s="3" t="s">
        <v>7</v>
      </c>
      <c r="E225" s="3" t="str">
        <v>Bäriswil</v>
      </c>
      <c r="G225" s="17">
        <v>1316</v>
      </c>
      <c r="H225" s="17" t="s">
        <v>4540</v>
      </c>
    </row>
    <row r="226" spans="1:8" x14ac:dyDescent="0.2">
      <c r="A226" s="3">
        <v>8408</v>
      </c>
      <c r="B226" s="3" t="s">
        <v>249</v>
      </c>
      <c r="C226" s="3" t="s">
        <v>249</v>
      </c>
      <c r="D226" s="3" t="s">
        <v>7</v>
      </c>
      <c r="E226" s="3" t="str">
        <v>Burgdorf</v>
      </c>
      <c r="G226" s="17">
        <v>1317</v>
      </c>
      <c r="H226" s="17" t="s">
        <v>4540</v>
      </c>
    </row>
    <row r="227" spans="1:8" x14ac:dyDescent="0.2">
      <c r="A227" s="3">
        <v>8409</v>
      </c>
      <c r="B227" s="3" t="s">
        <v>249</v>
      </c>
      <c r="C227" s="3" t="s">
        <v>249</v>
      </c>
      <c r="D227" s="3" t="s">
        <v>7</v>
      </c>
      <c r="E227" s="3" t="str">
        <v>Ersigen</v>
      </c>
      <c r="G227" s="17">
        <v>1318</v>
      </c>
      <c r="H227" s="17" t="s">
        <v>4540</v>
      </c>
    </row>
    <row r="228" spans="1:8" x14ac:dyDescent="0.2">
      <c r="A228" s="3">
        <v>8482</v>
      </c>
      <c r="B228" s="3" t="s">
        <v>252</v>
      </c>
      <c r="C228" s="3" t="s">
        <v>249</v>
      </c>
      <c r="D228" s="3" t="s">
        <v>7</v>
      </c>
      <c r="E228" s="3" t="str">
        <v>Hasle bei Burgdorf</v>
      </c>
      <c r="G228" s="17">
        <v>1321</v>
      </c>
      <c r="H228" s="17" t="s">
        <v>4540</v>
      </c>
    </row>
    <row r="229" spans="1:8" x14ac:dyDescent="0.2">
      <c r="A229" s="3">
        <v>8483</v>
      </c>
      <c r="B229" s="3" t="s">
        <v>253</v>
      </c>
      <c r="C229" s="3" t="s">
        <v>254</v>
      </c>
      <c r="D229" s="3" t="s">
        <v>7</v>
      </c>
      <c r="E229" s="3" t="str">
        <v>Heimiswil</v>
      </c>
      <c r="G229" s="17">
        <v>1322</v>
      </c>
      <c r="H229" s="17" t="s">
        <v>4540</v>
      </c>
    </row>
    <row r="230" spans="1:8" x14ac:dyDescent="0.2">
      <c r="A230" s="3">
        <v>8486</v>
      </c>
      <c r="B230" s="3" t="s">
        <v>255</v>
      </c>
      <c r="C230" s="3" t="s">
        <v>254</v>
      </c>
      <c r="D230" s="3" t="s">
        <v>7</v>
      </c>
      <c r="E230" s="3" t="str">
        <v>Hellsau</v>
      </c>
      <c r="G230" s="17">
        <v>1323</v>
      </c>
      <c r="H230" s="17" t="s">
        <v>4540</v>
      </c>
    </row>
    <row r="231" spans="1:8" x14ac:dyDescent="0.2">
      <c r="A231" s="3">
        <v>8487</v>
      </c>
      <c r="B231" s="3" t="s">
        <v>256</v>
      </c>
      <c r="C231" s="3" t="s">
        <v>254</v>
      </c>
      <c r="D231" s="3" t="s">
        <v>7</v>
      </c>
      <c r="E231" s="3" t="str">
        <v>Hindelbank</v>
      </c>
      <c r="G231" s="17">
        <v>1324</v>
      </c>
      <c r="H231" s="17" t="s">
        <v>4543</v>
      </c>
    </row>
    <row r="232" spans="1:8" x14ac:dyDescent="0.2">
      <c r="A232" s="3">
        <v>8487</v>
      </c>
      <c r="B232" s="3" t="s">
        <v>257</v>
      </c>
      <c r="C232" s="3" t="s">
        <v>254</v>
      </c>
      <c r="D232" s="3" t="s">
        <v>7</v>
      </c>
      <c r="E232" s="3" t="str">
        <v>Höchstetten</v>
      </c>
      <c r="G232" s="17">
        <v>1325</v>
      </c>
      <c r="H232" s="17" t="s">
        <v>4543</v>
      </c>
    </row>
    <row r="233" spans="1:8" x14ac:dyDescent="0.2">
      <c r="A233" s="3">
        <v>8904</v>
      </c>
      <c r="B233" s="3" t="s">
        <v>258</v>
      </c>
      <c r="C233" s="3" t="s">
        <v>259</v>
      </c>
      <c r="D233" s="3" t="s">
        <v>7</v>
      </c>
      <c r="E233" s="3" t="str">
        <v>Kernenried</v>
      </c>
      <c r="G233" s="17">
        <v>1326</v>
      </c>
      <c r="H233" s="17" t="s">
        <v>4543</v>
      </c>
    </row>
    <row r="234" spans="1:8" x14ac:dyDescent="0.2">
      <c r="A234" s="3">
        <v>8903</v>
      </c>
      <c r="B234" s="3" t="s">
        <v>260</v>
      </c>
      <c r="C234" s="3" t="s">
        <v>261</v>
      </c>
      <c r="D234" s="3" t="s">
        <v>7</v>
      </c>
      <c r="E234" s="3" t="str">
        <v>Kirchberg (BE)</v>
      </c>
      <c r="G234" s="17">
        <v>1329</v>
      </c>
      <c r="H234" s="17" t="s">
        <v>4543</v>
      </c>
    </row>
    <row r="235" spans="1:8" x14ac:dyDescent="0.2">
      <c r="A235" s="3">
        <v>8953</v>
      </c>
      <c r="B235" s="3" t="s">
        <v>262</v>
      </c>
      <c r="C235" s="3" t="s">
        <v>262</v>
      </c>
      <c r="D235" s="3" t="s">
        <v>7</v>
      </c>
      <c r="E235" s="3" t="str">
        <v>Koppigen</v>
      </c>
      <c r="G235" s="17">
        <v>1337</v>
      </c>
      <c r="H235" s="17" t="s">
        <v>4543</v>
      </c>
    </row>
    <row r="236" spans="1:8" x14ac:dyDescent="0.2">
      <c r="A236" s="3">
        <v>8951</v>
      </c>
      <c r="B236" s="3" t="s">
        <v>263</v>
      </c>
      <c r="C236" s="3" t="s">
        <v>264</v>
      </c>
      <c r="D236" s="3" t="s">
        <v>7</v>
      </c>
      <c r="E236" s="3" t="str">
        <v>Krauchthal</v>
      </c>
      <c r="G236" s="17">
        <v>1338</v>
      </c>
      <c r="H236" s="17" t="s">
        <v>4543</v>
      </c>
    </row>
    <row r="237" spans="1:8" x14ac:dyDescent="0.2">
      <c r="A237" s="3">
        <v>8954</v>
      </c>
      <c r="B237" s="3" t="s">
        <v>264</v>
      </c>
      <c r="C237" s="3" t="s">
        <v>264</v>
      </c>
      <c r="D237" s="3" t="s">
        <v>7</v>
      </c>
      <c r="E237" s="3" t="str">
        <v>Lyssach</v>
      </c>
      <c r="G237" s="17">
        <v>1341</v>
      </c>
      <c r="H237" s="17" t="s">
        <v>4543</v>
      </c>
    </row>
    <row r="238" spans="1:8" x14ac:dyDescent="0.2">
      <c r="A238" s="3">
        <v>8102</v>
      </c>
      <c r="B238" s="3" t="s">
        <v>265</v>
      </c>
      <c r="C238" s="3" t="s">
        <v>265</v>
      </c>
      <c r="D238" s="3" t="s">
        <v>7</v>
      </c>
      <c r="E238" s="3" t="str">
        <v>Oberburg</v>
      </c>
      <c r="G238" s="17">
        <v>1342</v>
      </c>
      <c r="H238" s="17" t="s">
        <v>4543</v>
      </c>
    </row>
    <row r="239" spans="1:8" x14ac:dyDescent="0.2">
      <c r="A239" s="3">
        <v>8955</v>
      </c>
      <c r="B239" s="3" t="s">
        <v>266</v>
      </c>
      <c r="C239" s="3" t="s">
        <v>266</v>
      </c>
      <c r="D239" s="3" t="s">
        <v>7</v>
      </c>
      <c r="E239" s="3" t="str">
        <v>Rüdtligen-Alchenflüh</v>
      </c>
      <c r="G239" s="17">
        <v>1343</v>
      </c>
      <c r="H239" s="17" t="s">
        <v>4543</v>
      </c>
    </row>
    <row r="240" spans="1:8" x14ac:dyDescent="0.2">
      <c r="A240" s="3">
        <v>8952</v>
      </c>
      <c r="B240" s="3" t="s">
        <v>267</v>
      </c>
      <c r="C240" s="3" t="s">
        <v>267</v>
      </c>
      <c r="D240" s="3" t="s">
        <v>7</v>
      </c>
      <c r="E240" s="3" t="str">
        <v>Rumendingen</v>
      </c>
      <c r="G240" s="17">
        <v>1344</v>
      </c>
      <c r="H240" s="17" t="s">
        <v>4543</v>
      </c>
    </row>
    <row r="241" spans="1:8" x14ac:dyDescent="0.2">
      <c r="A241" s="3">
        <v>8142</v>
      </c>
      <c r="B241" s="3" t="s">
        <v>268</v>
      </c>
      <c r="C241" s="3" t="s">
        <v>269</v>
      </c>
      <c r="D241" s="3" t="s">
        <v>7</v>
      </c>
      <c r="E241" s="3" t="str">
        <v>Rüti bei Lyssach</v>
      </c>
      <c r="G241" s="17">
        <v>1345</v>
      </c>
      <c r="H241" s="17" t="s">
        <v>4543</v>
      </c>
    </row>
    <row r="242" spans="1:8" x14ac:dyDescent="0.2">
      <c r="A242" s="3">
        <v>8103</v>
      </c>
      <c r="B242" s="3" t="s">
        <v>270</v>
      </c>
      <c r="C242" s="3" t="s">
        <v>270</v>
      </c>
      <c r="D242" s="3" t="s">
        <v>7</v>
      </c>
      <c r="E242" s="3" t="str">
        <v>Willadingen</v>
      </c>
      <c r="G242" s="17">
        <v>1346</v>
      </c>
      <c r="H242" s="17" t="s">
        <v>4543</v>
      </c>
    </row>
    <row r="243" spans="1:8" x14ac:dyDescent="0.2">
      <c r="A243" s="3">
        <v>8902</v>
      </c>
      <c r="B243" s="3" t="s">
        <v>271</v>
      </c>
      <c r="C243" s="3" t="s">
        <v>271</v>
      </c>
      <c r="D243" s="3" t="s">
        <v>7</v>
      </c>
      <c r="E243" s="3" t="str">
        <v>Wynigen</v>
      </c>
      <c r="G243" s="17">
        <v>1347</v>
      </c>
      <c r="H243" s="17" t="s">
        <v>4543</v>
      </c>
    </row>
    <row r="244" spans="1:8" x14ac:dyDescent="0.2">
      <c r="A244" s="3">
        <v>8104</v>
      </c>
      <c r="B244" s="3" t="s">
        <v>272</v>
      </c>
      <c r="C244" s="3" t="s">
        <v>273</v>
      </c>
      <c r="D244" s="3" t="s">
        <v>7</v>
      </c>
      <c r="E244" s="3" t="str">
        <v>Corgémont</v>
      </c>
      <c r="G244" s="17">
        <v>1348</v>
      </c>
      <c r="H244" s="17" t="s">
        <v>4543</v>
      </c>
    </row>
    <row r="245" spans="1:8" x14ac:dyDescent="0.2">
      <c r="A245" s="3">
        <v>8001</v>
      </c>
      <c r="B245" s="3" t="s">
        <v>274</v>
      </c>
      <c r="C245" s="3" t="s">
        <v>274</v>
      </c>
      <c r="D245" s="3" t="s">
        <v>7</v>
      </c>
      <c r="E245" s="3" t="str">
        <v>Cormoret</v>
      </c>
      <c r="G245" s="17">
        <v>1350</v>
      </c>
      <c r="H245" s="17" t="s">
        <v>4540</v>
      </c>
    </row>
    <row r="246" spans="1:8" x14ac:dyDescent="0.2">
      <c r="A246" s="3">
        <v>8002</v>
      </c>
      <c r="B246" s="3" t="s">
        <v>274</v>
      </c>
      <c r="C246" s="3" t="s">
        <v>274</v>
      </c>
      <c r="D246" s="3" t="s">
        <v>7</v>
      </c>
      <c r="E246" s="3" t="str">
        <v>Cortébert</v>
      </c>
      <c r="G246" s="17">
        <v>1352</v>
      </c>
      <c r="H246" s="17" t="s">
        <v>4540</v>
      </c>
    </row>
    <row r="247" spans="1:8" x14ac:dyDescent="0.2">
      <c r="A247" s="3">
        <v>8003</v>
      </c>
      <c r="B247" s="3" t="s">
        <v>274</v>
      </c>
      <c r="C247" s="3" t="s">
        <v>274</v>
      </c>
      <c r="D247" s="3" t="s">
        <v>7</v>
      </c>
      <c r="E247" s="3" t="str">
        <v>Courtelary</v>
      </c>
      <c r="G247" s="17">
        <v>1353</v>
      </c>
      <c r="H247" s="17" t="s">
        <v>4540</v>
      </c>
    </row>
    <row r="248" spans="1:8" x14ac:dyDescent="0.2">
      <c r="A248" s="3">
        <v>8004</v>
      </c>
      <c r="B248" s="3" t="s">
        <v>274</v>
      </c>
      <c r="C248" s="3" t="s">
        <v>274</v>
      </c>
      <c r="D248" s="3" t="s">
        <v>7</v>
      </c>
      <c r="E248" s="3" t="str">
        <v>La Ferrière</v>
      </c>
      <c r="G248" s="17">
        <v>1354</v>
      </c>
      <c r="H248" s="17" t="s">
        <v>4540</v>
      </c>
    </row>
    <row r="249" spans="1:8" x14ac:dyDescent="0.2">
      <c r="A249" s="3">
        <v>8005</v>
      </c>
      <c r="B249" s="3" t="s">
        <v>274</v>
      </c>
      <c r="C249" s="3" t="s">
        <v>274</v>
      </c>
      <c r="D249" s="3" t="s">
        <v>7</v>
      </c>
      <c r="E249" s="3" t="str">
        <v>Mont-Tramelan</v>
      </c>
      <c r="G249" s="17">
        <v>1355</v>
      </c>
      <c r="H249" s="17" t="s">
        <v>4543</v>
      </c>
    </row>
    <row r="250" spans="1:8" x14ac:dyDescent="0.2">
      <c r="A250" s="3">
        <v>8006</v>
      </c>
      <c r="B250" s="3" t="s">
        <v>274</v>
      </c>
      <c r="C250" s="3" t="s">
        <v>274</v>
      </c>
      <c r="D250" s="3" t="s">
        <v>7</v>
      </c>
      <c r="E250" s="3" t="str">
        <v>Orvin</v>
      </c>
      <c r="G250" s="17">
        <v>1356</v>
      </c>
      <c r="H250" s="17" t="s">
        <v>4543</v>
      </c>
    </row>
    <row r="251" spans="1:8" x14ac:dyDescent="0.2">
      <c r="A251" s="3">
        <v>8008</v>
      </c>
      <c r="B251" s="3" t="s">
        <v>274</v>
      </c>
      <c r="C251" s="3" t="s">
        <v>274</v>
      </c>
      <c r="D251" s="3" t="s">
        <v>7</v>
      </c>
      <c r="E251" s="3" t="str">
        <v>Renan (BE)</v>
      </c>
      <c r="G251" s="17">
        <v>1357</v>
      </c>
      <c r="H251" s="17" t="s">
        <v>4543</v>
      </c>
    </row>
    <row r="252" spans="1:8" x14ac:dyDescent="0.2">
      <c r="A252" s="3">
        <v>8032</v>
      </c>
      <c r="B252" s="3" t="s">
        <v>274</v>
      </c>
      <c r="C252" s="3" t="s">
        <v>274</v>
      </c>
      <c r="D252" s="3" t="s">
        <v>7</v>
      </c>
      <c r="E252" s="3" t="str">
        <v>Romont (BE)</v>
      </c>
      <c r="G252" s="17">
        <v>1358</v>
      </c>
      <c r="H252" s="17" t="s">
        <v>4543</v>
      </c>
    </row>
    <row r="253" spans="1:8" x14ac:dyDescent="0.2">
      <c r="A253" s="3">
        <v>8037</v>
      </c>
      <c r="B253" s="3" t="s">
        <v>274</v>
      </c>
      <c r="C253" s="3" t="s">
        <v>274</v>
      </c>
      <c r="D253" s="3" t="s">
        <v>7</v>
      </c>
      <c r="E253" s="3" t="str">
        <v>Saint-Imier</v>
      </c>
      <c r="G253" s="17">
        <v>1372</v>
      </c>
      <c r="H253" s="17" t="s">
        <v>4540</v>
      </c>
    </row>
    <row r="254" spans="1:8" x14ac:dyDescent="0.2">
      <c r="A254" s="3">
        <v>8038</v>
      </c>
      <c r="B254" s="3" t="s">
        <v>274</v>
      </c>
      <c r="C254" s="3" t="s">
        <v>274</v>
      </c>
      <c r="D254" s="3" t="s">
        <v>7</v>
      </c>
      <c r="E254" s="3" t="str">
        <v>Sonceboz-Sombeval</v>
      </c>
      <c r="G254" s="17">
        <v>1373</v>
      </c>
      <c r="H254" s="17" t="s">
        <v>4540</v>
      </c>
    </row>
    <row r="255" spans="1:8" x14ac:dyDescent="0.2">
      <c r="A255" s="3">
        <v>8041</v>
      </c>
      <c r="B255" s="3" t="s">
        <v>274</v>
      </c>
      <c r="C255" s="3" t="s">
        <v>274</v>
      </c>
      <c r="D255" s="3" t="s">
        <v>7</v>
      </c>
      <c r="E255" s="3" t="str">
        <v>Sonvilier</v>
      </c>
      <c r="G255" s="17">
        <v>1374</v>
      </c>
      <c r="H255" s="17" t="s">
        <v>4540</v>
      </c>
    </row>
    <row r="256" spans="1:8" x14ac:dyDescent="0.2">
      <c r="A256" s="3">
        <v>8044</v>
      </c>
      <c r="B256" s="3" t="s">
        <v>274</v>
      </c>
      <c r="C256" s="3" t="s">
        <v>274</v>
      </c>
      <c r="D256" s="3" t="s">
        <v>7</v>
      </c>
      <c r="E256" s="3" t="str">
        <v>Tramelan</v>
      </c>
      <c r="G256" s="17">
        <v>1375</v>
      </c>
      <c r="H256" s="17" t="s">
        <v>4540</v>
      </c>
    </row>
    <row r="257" spans="1:8" x14ac:dyDescent="0.2">
      <c r="A257" s="3">
        <v>8045</v>
      </c>
      <c r="B257" s="3" t="s">
        <v>274</v>
      </c>
      <c r="C257" s="3" t="s">
        <v>274</v>
      </c>
      <c r="D257" s="3" t="s">
        <v>7</v>
      </c>
      <c r="E257" s="3" t="str">
        <v>Villeret</v>
      </c>
      <c r="G257" s="17">
        <v>1376</v>
      </c>
      <c r="H257" s="17" t="s">
        <v>4540</v>
      </c>
    </row>
    <row r="258" spans="1:8" x14ac:dyDescent="0.2">
      <c r="A258" s="3">
        <v>8046</v>
      </c>
      <c r="B258" s="3" t="s">
        <v>274</v>
      </c>
      <c r="C258" s="3" t="s">
        <v>274</v>
      </c>
      <c r="D258" s="3" t="s">
        <v>7</v>
      </c>
      <c r="E258" s="3" t="str">
        <v>Sauge</v>
      </c>
      <c r="G258" s="17">
        <v>1377</v>
      </c>
      <c r="H258" s="17" t="s">
        <v>4540</v>
      </c>
    </row>
    <row r="259" spans="1:8" x14ac:dyDescent="0.2">
      <c r="A259" s="3">
        <v>8047</v>
      </c>
      <c r="B259" s="3" t="s">
        <v>274</v>
      </c>
      <c r="C259" s="3" t="s">
        <v>274</v>
      </c>
      <c r="D259" s="3" t="s">
        <v>7</v>
      </c>
      <c r="E259" s="3" t="str">
        <v>Péry-La Heutte</v>
      </c>
      <c r="G259" s="17">
        <v>1400</v>
      </c>
      <c r="H259" s="17" t="s">
        <v>4540</v>
      </c>
    </row>
    <row r="260" spans="1:8" x14ac:dyDescent="0.2">
      <c r="A260" s="3">
        <v>8048</v>
      </c>
      <c r="B260" s="3" t="s">
        <v>274</v>
      </c>
      <c r="C260" s="3" t="s">
        <v>274</v>
      </c>
      <c r="D260" s="3" t="s">
        <v>7</v>
      </c>
      <c r="E260" s="3" t="str">
        <v>Brüttelen</v>
      </c>
      <c r="G260" s="17">
        <v>1404</v>
      </c>
      <c r="H260" s="17" t="s">
        <v>4541</v>
      </c>
    </row>
    <row r="261" spans="1:8" x14ac:dyDescent="0.2">
      <c r="A261" s="3">
        <v>8049</v>
      </c>
      <c r="B261" s="3" t="s">
        <v>274</v>
      </c>
      <c r="C261" s="3" t="s">
        <v>274</v>
      </c>
      <c r="D261" s="3" t="s">
        <v>7</v>
      </c>
      <c r="E261" s="3" t="str">
        <v>Erlach</v>
      </c>
      <c r="G261" s="17">
        <v>1405</v>
      </c>
      <c r="H261" s="17" t="s">
        <v>4541</v>
      </c>
    </row>
    <row r="262" spans="1:8" x14ac:dyDescent="0.2">
      <c r="A262" s="3">
        <v>8050</v>
      </c>
      <c r="B262" s="3" t="s">
        <v>274</v>
      </c>
      <c r="C262" s="3" t="s">
        <v>274</v>
      </c>
      <c r="D262" s="3" t="s">
        <v>7</v>
      </c>
      <c r="E262" s="3" t="str">
        <v>Finsterhennen</v>
      </c>
      <c r="G262" s="17">
        <v>1406</v>
      </c>
      <c r="H262" s="17" t="s">
        <v>4541</v>
      </c>
    </row>
    <row r="263" spans="1:8" x14ac:dyDescent="0.2">
      <c r="A263" s="3">
        <v>8051</v>
      </c>
      <c r="B263" s="3" t="s">
        <v>274</v>
      </c>
      <c r="C263" s="3" t="s">
        <v>274</v>
      </c>
      <c r="D263" s="3" t="s">
        <v>7</v>
      </c>
      <c r="E263" s="3" t="str">
        <v>Gals</v>
      </c>
      <c r="G263" s="17">
        <v>1407</v>
      </c>
      <c r="H263" s="17" t="s">
        <v>4541</v>
      </c>
    </row>
    <row r="264" spans="1:8" x14ac:dyDescent="0.2">
      <c r="A264" s="3">
        <v>8052</v>
      </c>
      <c r="B264" s="3" t="s">
        <v>274</v>
      </c>
      <c r="C264" s="3" t="s">
        <v>274</v>
      </c>
      <c r="D264" s="3" t="s">
        <v>7</v>
      </c>
      <c r="E264" s="3" t="str">
        <v>Gampelen</v>
      </c>
      <c r="G264" s="17">
        <v>1408</v>
      </c>
      <c r="H264" s="17" t="s">
        <v>4541</v>
      </c>
    </row>
    <row r="265" spans="1:8" x14ac:dyDescent="0.2">
      <c r="A265" s="3">
        <v>8053</v>
      </c>
      <c r="B265" s="3" t="s">
        <v>274</v>
      </c>
      <c r="C265" s="3" t="s">
        <v>274</v>
      </c>
      <c r="D265" s="3" t="s">
        <v>7</v>
      </c>
      <c r="E265" s="3" t="str">
        <v>Ins</v>
      </c>
      <c r="G265" s="17">
        <v>1409</v>
      </c>
      <c r="H265" s="17" t="s">
        <v>4541</v>
      </c>
    </row>
    <row r="266" spans="1:8" x14ac:dyDescent="0.2">
      <c r="A266" s="3">
        <v>8055</v>
      </c>
      <c r="B266" s="3" t="s">
        <v>274</v>
      </c>
      <c r="C266" s="3" t="s">
        <v>274</v>
      </c>
      <c r="D266" s="3" t="s">
        <v>7</v>
      </c>
      <c r="E266" s="3" t="str">
        <v>Lüscherz</v>
      </c>
      <c r="G266" s="17">
        <v>1410</v>
      </c>
      <c r="H266" s="17" t="s">
        <v>4541</v>
      </c>
    </row>
    <row r="267" spans="1:8" x14ac:dyDescent="0.2">
      <c r="A267" s="3">
        <v>8057</v>
      </c>
      <c r="B267" s="3" t="s">
        <v>274</v>
      </c>
      <c r="C267" s="3" t="s">
        <v>274</v>
      </c>
      <c r="D267" s="3" t="s">
        <v>7</v>
      </c>
      <c r="E267" s="3" t="str">
        <v>Müntschemier</v>
      </c>
      <c r="G267" s="17">
        <v>1412</v>
      </c>
      <c r="H267" s="17" t="s">
        <v>4541</v>
      </c>
    </row>
    <row r="268" spans="1:8" x14ac:dyDescent="0.2">
      <c r="A268" s="3">
        <v>8064</v>
      </c>
      <c r="B268" s="3" t="s">
        <v>274</v>
      </c>
      <c r="C268" s="3" t="s">
        <v>274</v>
      </c>
      <c r="D268" s="3" t="s">
        <v>7</v>
      </c>
      <c r="E268" s="3" t="str">
        <v>Siselen</v>
      </c>
      <c r="G268" s="17">
        <v>1413</v>
      </c>
      <c r="H268" s="17" t="s">
        <v>4541</v>
      </c>
    </row>
    <row r="269" spans="1:8" x14ac:dyDescent="0.2">
      <c r="A269" s="3">
        <v>8468</v>
      </c>
      <c r="B269" s="3" t="s">
        <v>275</v>
      </c>
      <c r="C269" s="3" t="s">
        <v>276</v>
      </c>
      <c r="D269" s="3" t="s">
        <v>7</v>
      </c>
      <c r="E269" s="3" t="str">
        <v>Treiten</v>
      </c>
      <c r="G269" s="17">
        <v>1415</v>
      </c>
      <c r="H269" s="17" t="s">
        <v>4541</v>
      </c>
    </row>
    <row r="270" spans="1:8" x14ac:dyDescent="0.2">
      <c r="A270" s="3">
        <v>8468</v>
      </c>
      <c r="B270" s="3" t="s">
        <v>277</v>
      </c>
      <c r="C270" s="3" t="s">
        <v>276</v>
      </c>
      <c r="D270" s="3" t="s">
        <v>7</v>
      </c>
      <c r="E270" s="3" t="str">
        <v>Tschugg</v>
      </c>
      <c r="G270" s="17">
        <v>1416</v>
      </c>
      <c r="H270" s="17" t="s">
        <v>4540</v>
      </c>
    </row>
    <row r="271" spans="1:8" x14ac:dyDescent="0.2">
      <c r="A271" s="3">
        <v>8476</v>
      </c>
      <c r="B271" s="3" t="s">
        <v>278</v>
      </c>
      <c r="C271" s="3" t="s">
        <v>276</v>
      </c>
      <c r="D271" s="3" t="s">
        <v>7</v>
      </c>
      <c r="E271" s="3" t="str">
        <v>Vinelz</v>
      </c>
      <c r="G271" s="17">
        <v>1417</v>
      </c>
      <c r="H271" s="17" t="s">
        <v>4540</v>
      </c>
    </row>
    <row r="272" spans="1:8" x14ac:dyDescent="0.2">
      <c r="A272" s="3">
        <v>8477</v>
      </c>
      <c r="B272" s="3" t="s">
        <v>279</v>
      </c>
      <c r="C272" s="3" t="s">
        <v>276</v>
      </c>
      <c r="D272" s="3" t="s">
        <v>7</v>
      </c>
      <c r="E272" s="3" t="str">
        <v>Bätterkinden</v>
      </c>
      <c r="G272" s="17">
        <v>1418</v>
      </c>
      <c r="H272" s="17" t="s">
        <v>4540</v>
      </c>
    </row>
    <row r="273" spans="1:8" x14ac:dyDescent="0.2">
      <c r="A273" s="3">
        <v>8525</v>
      </c>
      <c r="B273" s="3" t="s">
        <v>280</v>
      </c>
      <c r="C273" s="3" t="s">
        <v>276</v>
      </c>
      <c r="D273" s="3" t="s">
        <v>7</v>
      </c>
      <c r="E273" s="3" t="str">
        <v>Deisswil bei Münchenbuchsee</v>
      </c>
      <c r="G273" s="17">
        <v>1420</v>
      </c>
      <c r="H273" s="17" t="s">
        <v>4541</v>
      </c>
    </row>
    <row r="274" spans="1:8" x14ac:dyDescent="0.2">
      <c r="A274" s="3">
        <v>8804</v>
      </c>
      <c r="B274" s="3" t="s">
        <v>281</v>
      </c>
      <c r="C274" s="3" t="s">
        <v>282</v>
      </c>
      <c r="D274" s="3" t="s">
        <v>7</v>
      </c>
      <c r="E274" s="3" t="str">
        <v>Diemerswil</v>
      </c>
      <c r="G274" s="17">
        <v>1421</v>
      </c>
      <c r="H274" s="17" t="s">
        <v>4543</v>
      </c>
    </row>
    <row r="275" spans="1:8" x14ac:dyDescent="0.2">
      <c r="A275" s="3">
        <v>8820</v>
      </c>
      <c r="B275" s="3" t="s">
        <v>282</v>
      </c>
      <c r="C275" s="3" t="s">
        <v>282</v>
      </c>
      <c r="D275" s="3" t="s">
        <v>7</v>
      </c>
      <c r="E275" s="3" t="str">
        <v>Fraubrunnen</v>
      </c>
      <c r="G275" s="17">
        <v>1422</v>
      </c>
      <c r="H275" s="17" t="s">
        <v>4541</v>
      </c>
    </row>
    <row r="276" spans="1:8" x14ac:dyDescent="0.2">
      <c r="A276" s="3">
        <v>8824</v>
      </c>
      <c r="B276" s="3" t="s">
        <v>283</v>
      </c>
      <c r="C276" s="3" t="s">
        <v>282</v>
      </c>
      <c r="D276" s="3" t="s">
        <v>7</v>
      </c>
      <c r="E276" s="3" t="str">
        <v>Jegenstorf</v>
      </c>
      <c r="G276" s="17">
        <v>1423</v>
      </c>
      <c r="H276" s="17" t="s">
        <v>4541</v>
      </c>
    </row>
    <row r="277" spans="1:8" x14ac:dyDescent="0.2">
      <c r="A277" s="3">
        <v>8825</v>
      </c>
      <c r="B277" s="3" t="s">
        <v>284</v>
      </c>
      <c r="C277" s="3" t="s">
        <v>282</v>
      </c>
      <c r="D277" s="3" t="s">
        <v>7</v>
      </c>
      <c r="E277" s="3" t="str">
        <v>Iffwil</v>
      </c>
      <c r="G277" s="17">
        <v>1424</v>
      </c>
      <c r="H277" s="17" t="s">
        <v>4541</v>
      </c>
    </row>
    <row r="278" spans="1:8" x14ac:dyDescent="0.2">
      <c r="A278" s="3">
        <v>8353</v>
      </c>
      <c r="B278" s="3" t="s">
        <v>285</v>
      </c>
      <c r="C278" s="3" t="s">
        <v>285</v>
      </c>
      <c r="D278" s="3" t="s">
        <v>7</v>
      </c>
      <c r="E278" s="3" t="str">
        <v>Mattstetten</v>
      </c>
      <c r="G278" s="17">
        <v>1425</v>
      </c>
      <c r="H278" s="17" t="s">
        <v>4541</v>
      </c>
    </row>
    <row r="279" spans="1:8" x14ac:dyDescent="0.2">
      <c r="A279" s="3">
        <v>8354</v>
      </c>
      <c r="B279" s="3" t="s">
        <v>286</v>
      </c>
      <c r="C279" s="3" t="s">
        <v>285</v>
      </c>
      <c r="D279" s="3" t="s">
        <v>7</v>
      </c>
      <c r="E279" s="3" t="str">
        <v>Moosseedorf</v>
      </c>
      <c r="G279" s="17">
        <v>1426</v>
      </c>
      <c r="H279" s="17" t="s">
        <v>4541</v>
      </c>
    </row>
    <row r="280" spans="1:8" x14ac:dyDescent="0.2">
      <c r="A280" s="3">
        <v>8354</v>
      </c>
      <c r="B280" s="3" t="s">
        <v>287</v>
      </c>
      <c r="C280" s="3" t="s">
        <v>285</v>
      </c>
      <c r="D280" s="3" t="s">
        <v>7</v>
      </c>
      <c r="E280" s="3" t="str">
        <v>Münchenbuchsee</v>
      </c>
      <c r="G280" s="17">
        <v>1427</v>
      </c>
      <c r="H280" s="17" t="s">
        <v>4541</v>
      </c>
    </row>
    <row r="281" spans="1:8" x14ac:dyDescent="0.2">
      <c r="A281" s="3">
        <v>8135</v>
      </c>
      <c r="B281" s="3" t="s">
        <v>288</v>
      </c>
      <c r="C281" s="3" t="s">
        <v>289</v>
      </c>
      <c r="D281" s="3" t="s">
        <v>7</v>
      </c>
      <c r="E281" s="3" t="str">
        <v>Urtenen-Schönbühl</v>
      </c>
      <c r="G281" s="17">
        <v>1428</v>
      </c>
      <c r="H281" s="17" t="s">
        <v>4541</v>
      </c>
    </row>
    <row r="282" spans="1:8" x14ac:dyDescent="0.2">
      <c r="A282" s="3">
        <v>8135</v>
      </c>
      <c r="B282" s="3" t="s">
        <v>290</v>
      </c>
      <c r="C282" s="3" t="s">
        <v>289</v>
      </c>
      <c r="D282" s="3" t="s">
        <v>7</v>
      </c>
      <c r="E282" s="3" t="str">
        <v>Utzenstorf</v>
      </c>
      <c r="G282" s="17">
        <v>1429</v>
      </c>
      <c r="H282" s="17" t="s">
        <v>4541</v>
      </c>
    </row>
    <row r="283" spans="1:8" x14ac:dyDescent="0.2">
      <c r="A283" s="3">
        <v>8810</v>
      </c>
      <c r="B283" s="3" t="s">
        <v>289</v>
      </c>
      <c r="C283" s="3" t="s">
        <v>289</v>
      </c>
      <c r="D283" s="3" t="s">
        <v>7</v>
      </c>
      <c r="E283" s="3" t="str">
        <v>Wiggiswil</v>
      </c>
      <c r="G283" s="17">
        <v>1430</v>
      </c>
      <c r="H283" s="17" t="s">
        <v>4541</v>
      </c>
    </row>
    <row r="284" spans="1:8" x14ac:dyDescent="0.2">
      <c r="A284" s="3">
        <v>8815</v>
      </c>
      <c r="B284" s="3" t="s">
        <v>291</v>
      </c>
      <c r="C284" s="3" t="s">
        <v>289</v>
      </c>
      <c r="D284" s="3" t="s">
        <v>7</v>
      </c>
      <c r="E284" s="3" t="str">
        <v>Wiler bei Utzenstorf</v>
      </c>
      <c r="G284" s="17">
        <v>1431</v>
      </c>
      <c r="H284" s="17" t="s">
        <v>4543</v>
      </c>
    </row>
    <row r="285" spans="1:8" x14ac:dyDescent="0.2">
      <c r="A285" s="3">
        <v>8816</v>
      </c>
      <c r="B285" s="3" t="s">
        <v>292</v>
      </c>
      <c r="C285" s="3" t="s">
        <v>289</v>
      </c>
      <c r="D285" s="3" t="s">
        <v>7</v>
      </c>
      <c r="E285" s="3" t="str">
        <v>Zielebach</v>
      </c>
      <c r="G285" s="17">
        <v>1432</v>
      </c>
      <c r="H285" s="17" t="s">
        <v>4540</v>
      </c>
    </row>
    <row r="286" spans="1:8" x14ac:dyDescent="0.2">
      <c r="A286" s="3">
        <v>8307</v>
      </c>
      <c r="B286" s="3" t="s">
        <v>293</v>
      </c>
      <c r="C286" s="3" t="s">
        <v>294</v>
      </c>
      <c r="D286" s="3" t="s">
        <v>7</v>
      </c>
      <c r="E286" s="3" t="str">
        <v>Zuzwil (BE)</v>
      </c>
      <c r="G286" s="17">
        <v>1433</v>
      </c>
      <c r="H286" s="17" t="s">
        <v>4540</v>
      </c>
    </row>
    <row r="287" spans="1:8" x14ac:dyDescent="0.2">
      <c r="A287" s="3">
        <v>8307</v>
      </c>
      <c r="B287" s="3" t="s">
        <v>295</v>
      </c>
      <c r="C287" s="3" t="s">
        <v>294</v>
      </c>
      <c r="D287" s="3" t="s">
        <v>7</v>
      </c>
      <c r="E287" s="3" t="str">
        <v>Adelboden</v>
      </c>
      <c r="G287" s="17">
        <v>1434</v>
      </c>
      <c r="H287" s="17" t="s">
        <v>4540</v>
      </c>
    </row>
    <row r="288" spans="1:8" x14ac:dyDescent="0.2">
      <c r="A288" s="3">
        <v>8308</v>
      </c>
      <c r="B288" s="3" t="s">
        <v>296</v>
      </c>
      <c r="C288" s="3" t="s">
        <v>294</v>
      </c>
      <c r="D288" s="3" t="s">
        <v>7</v>
      </c>
      <c r="E288" s="3" t="str">
        <v>Aeschi bei Spiez</v>
      </c>
      <c r="G288" s="17">
        <v>1435</v>
      </c>
      <c r="H288" s="17" t="s">
        <v>4540</v>
      </c>
    </row>
    <row r="289" spans="1:8" x14ac:dyDescent="0.2">
      <c r="A289" s="3">
        <v>8308</v>
      </c>
      <c r="B289" s="3" t="s">
        <v>297</v>
      </c>
      <c r="C289" s="3" t="s">
        <v>294</v>
      </c>
      <c r="D289" s="3" t="s">
        <v>7</v>
      </c>
      <c r="E289" s="3" t="str">
        <v>Frutigen</v>
      </c>
      <c r="G289" s="17">
        <v>1436</v>
      </c>
      <c r="H289" s="17" t="s">
        <v>4540</v>
      </c>
    </row>
    <row r="290" spans="1:8" x14ac:dyDescent="0.2">
      <c r="A290" s="3">
        <v>8314</v>
      </c>
      <c r="B290" s="3" t="s">
        <v>298</v>
      </c>
      <c r="C290" s="3" t="s">
        <v>294</v>
      </c>
      <c r="D290" s="3" t="s">
        <v>7</v>
      </c>
      <c r="E290" s="3" t="str">
        <v>Kandergrund</v>
      </c>
      <c r="G290" s="17">
        <v>1437</v>
      </c>
      <c r="H290" s="17" t="s">
        <v>4540</v>
      </c>
    </row>
    <row r="291" spans="1:8" x14ac:dyDescent="0.2">
      <c r="A291" s="3">
        <v>8493</v>
      </c>
      <c r="B291" s="3" t="s">
        <v>299</v>
      </c>
      <c r="C291" s="3" t="s">
        <v>300</v>
      </c>
      <c r="D291" s="3" t="s">
        <v>7</v>
      </c>
      <c r="E291" s="3" t="str">
        <v>Kandersteg</v>
      </c>
      <c r="G291" s="17">
        <v>1438</v>
      </c>
      <c r="H291" s="17" t="s">
        <v>4540</v>
      </c>
    </row>
    <row r="292" spans="1:8" x14ac:dyDescent="0.2">
      <c r="A292" s="3">
        <v>8494</v>
      </c>
      <c r="B292" s="3" t="s">
        <v>300</v>
      </c>
      <c r="C292" s="3" t="s">
        <v>300</v>
      </c>
      <c r="D292" s="3" t="s">
        <v>7</v>
      </c>
      <c r="E292" s="3" t="str">
        <v>Krattigen</v>
      </c>
      <c r="G292" s="17">
        <v>1439</v>
      </c>
      <c r="H292" s="17" t="s">
        <v>4543</v>
      </c>
    </row>
    <row r="293" spans="1:8" x14ac:dyDescent="0.2">
      <c r="A293" s="3">
        <v>8499</v>
      </c>
      <c r="B293" s="3" t="s">
        <v>301</v>
      </c>
      <c r="C293" s="3" t="s">
        <v>300</v>
      </c>
      <c r="D293" s="3" t="s">
        <v>7</v>
      </c>
      <c r="E293" s="3" t="str">
        <v>Reichenbach im Kandertal</v>
      </c>
      <c r="G293" s="17">
        <v>1441</v>
      </c>
      <c r="H293" s="17" t="s">
        <v>4541</v>
      </c>
    </row>
    <row r="294" spans="1:8" x14ac:dyDescent="0.2">
      <c r="A294" s="3">
        <v>8542</v>
      </c>
      <c r="B294" s="3" t="s">
        <v>302</v>
      </c>
      <c r="C294" s="3" t="s">
        <v>302</v>
      </c>
      <c r="D294" s="3" t="s">
        <v>7</v>
      </c>
      <c r="E294" s="3" t="str">
        <v>Beatenberg</v>
      </c>
      <c r="G294" s="17">
        <v>1442</v>
      </c>
      <c r="H294" s="17" t="s">
        <v>4540</v>
      </c>
    </row>
    <row r="295" spans="1:8" x14ac:dyDescent="0.2">
      <c r="A295" s="3">
        <v>8543</v>
      </c>
      <c r="B295" s="3" t="s">
        <v>303</v>
      </c>
      <c r="C295" s="3" t="s">
        <v>302</v>
      </c>
      <c r="D295" s="3" t="s">
        <v>7</v>
      </c>
      <c r="E295" s="3" t="str">
        <v>Bönigen</v>
      </c>
      <c r="G295" s="17">
        <v>1443</v>
      </c>
      <c r="H295" s="17" t="s">
        <v>4541</v>
      </c>
    </row>
    <row r="296" spans="1:8" x14ac:dyDescent="0.2">
      <c r="A296" s="3">
        <v>8543</v>
      </c>
      <c r="B296" s="3" t="s">
        <v>304</v>
      </c>
      <c r="C296" s="3" t="s">
        <v>302</v>
      </c>
      <c r="D296" s="3" t="s">
        <v>7</v>
      </c>
      <c r="E296" s="3" t="str">
        <v>Brienz (BE)</v>
      </c>
      <c r="G296" s="17">
        <v>1445</v>
      </c>
      <c r="H296" s="17" t="s">
        <v>4543</v>
      </c>
    </row>
    <row r="297" spans="1:8" x14ac:dyDescent="0.2">
      <c r="A297" s="3">
        <v>8543</v>
      </c>
      <c r="B297" s="3" t="s">
        <v>305</v>
      </c>
      <c r="C297" s="3" t="s">
        <v>302</v>
      </c>
      <c r="D297" s="3" t="s">
        <v>7</v>
      </c>
      <c r="E297" s="3" t="str">
        <v>Brienzwiler</v>
      </c>
      <c r="G297" s="17">
        <v>1446</v>
      </c>
      <c r="H297" s="17" t="s">
        <v>4543</v>
      </c>
    </row>
    <row r="298" spans="1:8" x14ac:dyDescent="0.2">
      <c r="A298" s="3">
        <v>8544</v>
      </c>
      <c r="B298" s="3" t="s">
        <v>306</v>
      </c>
      <c r="C298" s="3" t="s">
        <v>302</v>
      </c>
      <c r="D298" s="3" t="s">
        <v>7</v>
      </c>
      <c r="E298" s="3" t="str">
        <v>Därligen</v>
      </c>
      <c r="G298" s="17">
        <v>1450</v>
      </c>
      <c r="H298" s="17" t="s">
        <v>4543</v>
      </c>
    </row>
    <row r="299" spans="1:8" x14ac:dyDescent="0.2">
      <c r="A299" s="3">
        <v>8546</v>
      </c>
      <c r="B299" s="3" t="s">
        <v>307</v>
      </c>
      <c r="C299" s="3" t="s">
        <v>302</v>
      </c>
      <c r="D299" s="3" t="s">
        <v>7</v>
      </c>
      <c r="E299" s="3" t="str">
        <v>Grindelwald</v>
      </c>
      <c r="G299" s="17">
        <v>1452</v>
      </c>
      <c r="H299" s="17" t="s">
        <v>4543</v>
      </c>
    </row>
    <row r="300" spans="1:8" x14ac:dyDescent="0.2">
      <c r="A300" s="3">
        <v>3270</v>
      </c>
      <c r="B300" s="3" t="s">
        <v>308</v>
      </c>
      <c r="C300" s="3" t="s">
        <v>308</v>
      </c>
      <c r="D300" s="3" t="s">
        <v>309</v>
      </c>
      <c r="E300" s="3" t="str">
        <v>Gsteigwiler</v>
      </c>
      <c r="G300" s="17">
        <v>1453</v>
      </c>
      <c r="H300" s="17" t="s">
        <v>4543</v>
      </c>
    </row>
    <row r="301" spans="1:8" x14ac:dyDescent="0.2">
      <c r="A301" s="3">
        <v>3282</v>
      </c>
      <c r="B301" s="3" t="s">
        <v>310</v>
      </c>
      <c r="C301" s="3" t="s">
        <v>311</v>
      </c>
      <c r="D301" s="3" t="s">
        <v>309</v>
      </c>
      <c r="E301" s="3" t="str">
        <v>Gündlischwand</v>
      </c>
      <c r="G301" s="17">
        <v>1454</v>
      </c>
      <c r="H301" s="17" t="s">
        <v>4543</v>
      </c>
    </row>
    <row r="302" spans="1:8" x14ac:dyDescent="0.2">
      <c r="A302" s="3">
        <v>3257</v>
      </c>
      <c r="B302" s="3" t="s">
        <v>312</v>
      </c>
      <c r="C302" s="3" t="s">
        <v>312</v>
      </c>
      <c r="D302" s="3" t="s">
        <v>309</v>
      </c>
      <c r="E302" s="3" t="str">
        <v>Habkern</v>
      </c>
      <c r="G302" s="17">
        <v>1462</v>
      </c>
      <c r="H302" s="17" t="s">
        <v>4541</v>
      </c>
    </row>
    <row r="303" spans="1:8" x14ac:dyDescent="0.2">
      <c r="A303" s="3">
        <v>3257</v>
      </c>
      <c r="B303" s="3" t="s">
        <v>313</v>
      </c>
      <c r="C303" s="3" t="s">
        <v>312</v>
      </c>
      <c r="D303" s="3" t="s">
        <v>309</v>
      </c>
      <c r="E303" s="3" t="str">
        <v>Hofstetten bei Brienz</v>
      </c>
      <c r="G303" s="17">
        <v>1463</v>
      </c>
      <c r="H303" s="17" t="s">
        <v>4541</v>
      </c>
    </row>
    <row r="304" spans="1:8" x14ac:dyDescent="0.2">
      <c r="A304" s="3">
        <v>3262</v>
      </c>
      <c r="B304" s="3" t="s">
        <v>314</v>
      </c>
      <c r="C304" s="3" t="s">
        <v>312</v>
      </c>
      <c r="D304" s="3" t="s">
        <v>309</v>
      </c>
      <c r="E304" s="3" t="str">
        <v>Interlaken</v>
      </c>
      <c r="G304" s="17">
        <v>1464</v>
      </c>
      <c r="H304" s="17" t="s">
        <v>4541</v>
      </c>
    </row>
    <row r="305" spans="1:8" x14ac:dyDescent="0.2">
      <c r="A305" s="3">
        <v>3207</v>
      </c>
      <c r="B305" s="3" t="s">
        <v>315</v>
      </c>
      <c r="C305" s="3" t="s">
        <v>316</v>
      </c>
      <c r="D305" s="3" t="s">
        <v>309</v>
      </c>
      <c r="E305" s="3" t="str">
        <v>Iseltwald</v>
      </c>
      <c r="G305" s="17">
        <v>1468</v>
      </c>
      <c r="H305" s="17" t="s">
        <v>4541</v>
      </c>
    </row>
    <row r="306" spans="1:8" x14ac:dyDescent="0.2">
      <c r="A306" s="3">
        <v>3283</v>
      </c>
      <c r="B306" s="3" t="s">
        <v>316</v>
      </c>
      <c r="C306" s="3" t="s">
        <v>316</v>
      </c>
      <c r="D306" s="3" t="s">
        <v>309</v>
      </c>
      <c r="E306" s="3" t="str">
        <v>Lauterbrunnen</v>
      </c>
      <c r="G306" s="17">
        <v>1470</v>
      </c>
      <c r="H306" s="17" t="s">
        <v>4541</v>
      </c>
    </row>
    <row r="307" spans="1:8" x14ac:dyDescent="0.2">
      <c r="A307" s="3">
        <v>3283</v>
      </c>
      <c r="B307" s="3" t="s">
        <v>317</v>
      </c>
      <c r="C307" s="3" t="s">
        <v>316</v>
      </c>
      <c r="D307" s="3" t="s">
        <v>309</v>
      </c>
      <c r="E307" s="3" t="str">
        <v>Leissigen</v>
      </c>
      <c r="G307" s="17">
        <v>1473</v>
      </c>
      <c r="H307" s="17" t="s">
        <v>4541</v>
      </c>
    </row>
    <row r="308" spans="1:8" x14ac:dyDescent="0.2">
      <c r="A308" s="3">
        <v>3273</v>
      </c>
      <c r="B308" s="3" t="s">
        <v>318</v>
      </c>
      <c r="C308" s="3" t="s">
        <v>318</v>
      </c>
      <c r="D308" s="3" t="s">
        <v>309</v>
      </c>
      <c r="E308" s="3" t="str">
        <v>Lütschental</v>
      </c>
      <c r="G308" s="17">
        <v>1474</v>
      </c>
      <c r="H308" s="17" t="s">
        <v>4541</v>
      </c>
    </row>
    <row r="309" spans="1:8" x14ac:dyDescent="0.2">
      <c r="A309" s="3">
        <v>3250</v>
      </c>
      <c r="B309" s="3" t="s">
        <v>319</v>
      </c>
      <c r="C309" s="3" t="s">
        <v>319</v>
      </c>
      <c r="D309" s="3" t="s">
        <v>309</v>
      </c>
      <c r="E309" s="3" t="str">
        <v>Matten bei Interlaken</v>
      </c>
      <c r="G309" s="17">
        <v>1475</v>
      </c>
      <c r="H309" s="17" t="s">
        <v>4541</v>
      </c>
    </row>
    <row r="310" spans="1:8" x14ac:dyDescent="0.2">
      <c r="A310" s="3">
        <v>3292</v>
      </c>
      <c r="B310" s="3" t="s">
        <v>320</v>
      </c>
      <c r="C310" s="3" t="s">
        <v>319</v>
      </c>
      <c r="D310" s="3" t="s">
        <v>309</v>
      </c>
      <c r="E310" s="3" t="str">
        <v>Niederried bei Interlaken</v>
      </c>
      <c r="G310" s="17">
        <v>1482</v>
      </c>
      <c r="H310" s="17" t="s">
        <v>4541</v>
      </c>
    </row>
    <row r="311" spans="1:8" x14ac:dyDescent="0.2">
      <c r="A311" s="3">
        <v>3042</v>
      </c>
      <c r="B311" s="3" t="s">
        <v>321</v>
      </c>
      <c r="C311" s="3" t="s">
        <v>322</v>
      </c>
      <c r="D311" s="3" t="s">
        <v>309</v>
      </c>
      <c r="E311" s="3" t="str">
        <v>Oberried am Brienzersee</v>
      </c>
      <c r="G311" s="17">
        <v>1483</v>
      </c>
      <c r="H311" s="17" t="s">
        <v>4541</v>
      </c>
    </row>
    <row r="312" spans="1:8" x14ac:dyDescent="0.2">
      <c r="A312" s="3">
        <v>3045</v>
      </c>
      <c r="B312" s="3" t="s">
        <v>322</v>
      </c>
      <c r="C312" s="3" t="s">
        <v>322</v>
      </c>
      <c r="D312" s="3" t="s">
        <v>309</v>
      </c>
      <c r="E312" s="3" t="str">
        <v>Ringgenberg (BE)</v>
      </c>
      <c r="G312" s="17">
        <v>1484</v>
      </c>
      <c r="H312" s="17" t="s">
        <v>4541</v>
      </c>
    </row>
    <row r="313" spans="1:8" x14ac:dyDescent="0.2">
      <c r="A313" s="3">
        <v>3046</v>
      </c>
      <c r="B313" s="3" t="s">
        <v>323</v>
      </c>
      <c r="C313" s="3" t="s">
        <v>322</v>
      </c>
      <c r="D313" s="3" t="s">
        <v>309</v>
      </c>
      <c r="E313" s="3" t="str">
        <v>Saxeten</v>
      </c>
      <c r="G313" s="17">
        <v>1485</v>
      </c>
      <c r="H313" s="17" t="s">
        <v>4541</v>
      </c>
    </row>
    <row r="314" spans="1:8" x14ac:dyDescent="0.2">
      <c r="A314" s="3">
        <v>3036</v>
      </c>
      <c r="B314" s="3" t="s">
        <v>324</v>
      </c>
      <c r="C314" s="3" t="s">
        <v>325</v>
      </c>
      <c r="D314" s="3" t="s">
        <v>309</v>
      </c>
      <c r="E314" s="3" t="str">
        <v>Schwanden bei Brienz</v>
      </c>
      <c r="G314" s="17">
        <v>1486</v>
      </c>
      <c r="H314" s="17" t="s">
        <v>4541</v>
      </c>
    </row>
    <row r="315" spans="1:8" x14ac:dyDescent="0.2">
      <c r="A315" s="3">
        <v>3271</v>
      </c>
      <c r="B315" s="3" t="s">
        <v>326</v>
      </c>
      <c r="C315" s="3" t="s">
        <v>325</v>
      </c>
      <c r="D315" s="3" t="s">
        <v>309</v>
      </c>
      <c r="E315" s="3" t="str">
        <v>Unterseen</v>
      </c>
      <c r="G315" s="17">
        <v>1489</v>
      </c>
      <c r="H315" s="17" t="s">
        <v>4541</v>
      </c>
    </row>
    <row r="316" spans="1:8" x14ac:dyDescent="0.2">
      <c r="A316" s="3">
        <v>3053</v>
      </c>
      <c r="B316" s="3" t="s">
        <v>327</v>
      </c>
      <c r="C316" s="3" t="s">
        <v>328</v>
      </c>
      <c r="D316" s="3" t="s">
        <v>309</v>
      </c>
      <c r="E316" s="3" t="str">
        <v>Wilderswil</v>
      </c>
      <c r="G316" s="17">
        <v>1509</v>
      </c>
      <c r="H316" s="17" t="s">
        <v>4540</v>
      </c>
    </row>
    <row r="317" spans="1:8" x14ac:dyDescent="0.2">
      <c r="A317" s="3">
        <v>3251</v>
      </c>
      <c r="B317" s="3" t="s">
        <v>329</v>
      </c>
      <c r="C317" s="3" t="s">
        <v>328</v>
      </c>
      <c r="D317" s="3" t="s">
        <v>309</v>
      </c>
      <c r="E317" s="3" t="str">
        <v>Arni (BE)</v>
      </c>
      <c r="G317" s="17">
        <v>1510</v>
      </c>
      <c r="H317" s="17" t="s">
        <v>4540</v>
      </c>
    </row>
    <row r="318" spans="1:8" x14ac:dyDescent="0.2">
      <c r="A318" s="3">
        <v>3255</v>
      </c>
      <c r="B318" s="3" t="s">
        <v>330</v>
      </c>
      <c r="C318" s="3" t="s">
        <v>328</v>
      </c>
      <c r="D318" s="3" t="s">
        <v>309</v>
      </c>
      <c r="E318" s="3" t="str">
        <v>Biglen</v>
      </c>
      <c r="G318" s="17">
        <v>1512</v>
      </c>
      <c r="H318" s="17" t="s">
        <v>4541</v>
      </c>
    </row>
    <row r="319" spans="1:8" x14ac:dyDescent="0.2">
      <c r="A319" s="3">
        <v>3256</v>
      </c>
      <c r="B319" s="3" t="s">
        <v>331</v>
      </c>
      <c r="C319" s="3" t="s">
        <v>328</v>
      </c>
      <c r="D319" s="3" t="s">
        <v>309</v>
      </c>
      <c r="E319" s="3" t="str">
        <v>Bowil</v>
      </c>
      <c r="G319" s="17">
        <v>1513</v>
      </c>
      <c r="H319" s="17" t="s">
        <v>4540</v>
      </c>
    </row>
    <row r="320" spans="1:8" x14ac:dyDescent="0.2">
      <c r="A320" s="3">
        <v>3256</v>
      </c>
      <c r="B320" s="3" t="s">
        <v>332</v>
      </c>
      <c r="C320" s="3" t="s">
        <v>328</v>
      </c>
      <c r="D320" s="3" t="s">
        <v>309</v>
      </c>
      <c r="E320" s="3" t="str">
        <v>Brenzikofen</v>
      </c>
      <c r="G320" s="17">
        <v>1514</v>
      </c>
      <c r="H320" s="17" t="s">
        <v>4541</v>
      </c>
    </row>
    <row r="321" spans="1:8" x14ac:dyDescent="0.2">
      <c r="A321" s="3">
        <v>3256</v>
      </c>
      <c r="B321" s="3" t="s">
        <v>333</v>
      </c>
      <c r="C321" s="3" t="s">
        <v>328</v>
      </c>
      <c r="D321" s="3" t="s">
        <v>309</v>
      </c>
      <c r="E321" s="3" t="str">
        <v>Freimettigen</v>
      </c>
      <c r="G321" s="17">
        <v>1515</v>
      </c>
      <c r="H321" s="17" t="s">
        <v>4541</v>
      </c>
    </row>
    <row r="322" spans="1:8" x14ac:dyDescent="0.2">
      <c r="A322" s="3">
        <v>3054</v>
      </c>
      <c r="B322" s="3" t="s">
        <v>334</v>
      </c>
      <c r="C322" s="3" t="s">
        <v>334</v>
      </c>
      <c r="D322" s="3" t="s">
        <v>309</v>
      </c>
      <c r="E322" s="3" t="str">
        <v>Grosshöchstetten</v>
      </c>
      <c r="G322" s="17">
        <v>1521</v>
      </c>
      <c r="H322" s="17" t="s">
        <v>4541</v>
      </c>
    </row>
    <row r="323" spans="1:8" x14ac:dyDescent="0.2">
      <c r="A323" s="3">
        <v>3035</v>
      </c>
      <c r="B323" s="3" t="s">
        <v>335</v>
      </c>
      <c r="C323" s="3" t="s">
        <v>336</v>
      </c>
      <c r="D323" s="3" t="s">
        <v>309</v>
      </c>
      <c r="E323" s="3" t="str">
        <v>Häutligen</v>
      </c>
      <c r="G323" s="17">
        <v>1522</v>
      </c>
      <c r="H323" s="17" t="s">
        <v>4541</v>
      </c>
    </row>
    <row r="324" spans="1:8" x14ac:dyDescent="0.2">
      <c r="A324" s="3">
        <v>3266</v>
      </c>
      <c r="B324" s="3" t="s">
        <v>337</v>
      </c>
      <c r="C324" s="3" t="s">
        <v>336</v>
      </c>
      <c r="D324" s="3" t="s">
        <v>309</v>
      </c>
      <c r="E324" s="3" t="str">
        <v>Herbligen</v>
      </c>
      <c r="G324" s="17">
        <v>1523</v>
      </c>
      <c r="H324" s="17" t="s">
        <v>4541</v>
      </c>
    </row>
    <row r="325" spans="1:8" x14ac:dyDescent="0.2">
      <c r="A325" s="3">
        <v>3267</v>
      </c>
      <c r="B325" s="3" t="s">
        <v>338</v>
      </c>
      <c r="C325" s="3" t="s">
        <v>336</v>
      </c>
      <c r="D325" s="3" t="s">
        <v>309</v>
      </c>
      <c r="E325" s="3" t="str">
        <v>Kiesen</v>
      </c>
      <c r="G325" s="17">
        <v>1524</v>
      </c>
      <c r="H325" s="17" t="s">
        <v>4541</v>
      </c>
    </row>
    <row r="326" spans="1:8" x14ac:dyDescent="0.2">
      <c r="A326" s="3">
        <v>3268</v>
      </c>
      <c r="B326" s="3" t="s">
        <v>339</v>
      </c>
      <c r="C326" s="3" t="s">
        <v>336</v>
      </c>
      <c r="D326" s="3" t="s">
        <v>309</v>
      </c>
      <c r="E326" s="3" t="str">
        <v>Konolfingen</v>
      </c>
      <c r="G326" s="17">
        <v>1525</v>
      </c>
      <c r="H326" s="17" t="s">
        <v>4541</v>
      </c>
    </row>
    <row r="327" spans="1:8" x14ac:dyDescent="0.2">
      <c r="A327" s="3">
        <v>4912</v>
      </c>
      <c r="B327" s="3" t="s">
        <v>340</v>
      </c>
      <c r="C327" s="3" t="s">
        <v>340</v>
      </c>
      <c r="D327" s="3" t="s">
        <v>309</v>
      </c>
      <c r="E327" s="3" t="str">
        <v>Landiswil</v>
      </c>
      <c r="G327" s="17">
        <v>1526</v>
      </c>
      <c r="H327" s="17" t="s">
        <v>4541</v>
      </c>
    </row>
    <row r="328" spans="1:8" x14ac:dyDescent="0.2">
      <c r="A328" s="3">
        <v>4944</v>
      </c>
      <c r="B328" s="3" t="s">
        <v>341</v>
      </c>
      <c r="C328" s="3" t="s">
        <v>341</v>
      </c>
      <c r="D328" s="3" t="s">
        <v>309</v>
      </c>
      <c r="E328" s="3" t="str">
        <v>Linden</v>
      </c>
      <c r="G328" s="17">
        <v>1527</v>
      </c>
      <c r="H328" s="17" t="s">
        <v>4541</v>
      </c>
    </row>
    <row r="329" spans="1:8" x14ac:dyDescent="0.2">
      <c r="A329" s="3">
        <v>4913</v>
      </c>
      <c r="B329" s="3" t="s">
        <v>342</v>
      </c>
      <c r="C329" s="3" t="s">
        <v>342</v>
      </c>
      <c r="D329" s="3" t="s">
        <v>309</v>
      </c>
      <c r="E329" s="3" t="str">
        <v>Mirchel</v>
      </c>
      <c r="G329" s="17">
        <v>1528</v>
      </c>
      <c r="H329" s="17" t="s">
        <v>4541</v>
      </c>
    </row>
    <row r="330" spans="1:8" x14ac:dyDescent="0.2">
      <c r="A330" s="3">
        <v>3368</v>
      </c>
      <c r="B330" s="3" t="s">
        <v>343</v>
      </c>
      <c r="C330" s="3" t="s">
        <v>343</v>
      </c>
      <c r="D330" s="3" t="s">
        <v>309</v>
      </c>
      <c r="E330" s="3" t="str">
        <v>Münsingen</v>
      </c>
      <c r="G330" s="17">
        <v>1529</v>
      </c>
      <c r="H330" s="17" t="s">
        <v>4541</v>
      </c>
    </row>
    <row r="331" spans="1:8" x14ac:dyDescent="0.2">
      <c r="A331" s="3">
        <v>4917</v>
      </c>
      <c r="B331" s="3" t="s">
        <v>344</v>
      </c>
      <c r="C331" s="3" t="s">
        <v>345</v>
      </c>
      <c r="D331" s="3" t="s">
        <v>309</v>
      </c>
      <c r="E331" s="3" t="str">
        <v>Niederhünigen</v>
      </c>
      <c r="G331" s="17">
        <v>1530</v>
      </c>
      <c r="H331" s="17" t="s">
        <v>4541</v>
      </c>
    </row>
    <row r="332" spans="1:8" x14ac:dyDescent="0.2">
      <c r="A332" s="3">
        <v>4955</v>
      </c>
      <c r="B332" s="3" t="s">
        <v>346</v>
      </c>
      <c r="C332" s="3" t="s">
        <v>346</v>
      </c>
      <c r="D332" s="3" t="s">
        <v>309</v>
      </c>
      <c r="E332" s="3" t="str">
        <v>Oberdiessbach</v>
      </c>
      <c r="G332" s="17">
        <v>1532</v>
      </c>
      <c r="H332" s="17" t="s">
        <v>4541</v>
      </c>
    </row>
    <row r="333" spans="1:8" x14ac:dyDescent="0.2">
      <c r="A333" s="3">
        <v>4900</v>
      </c>
      <c r="B333" s="3" t="s">
        <v>347</v>
      </c>
      <c r="C333" s="3" t="s">
        <v>347</v>
      </c>
      <c r="D333" s="3" t="s">
        <v>309</v>
      </c>
      <c r="E333" s="3" t="str">
        <v>Oberthal</v>
      </c>
      <c r="G333" s="17">
        <v>1533</v>
      </c>
      <c r="H333" s="17" t="s">
        <v>4541</v>
      </c>
    </row>
    <row r="334" spans="1:8" x14ac:dyDescent="0.2">
      <c r="A334" s="3">
        <v>4916</v>
      </c>
      <c r="B334" s="3" t="s">
        <v>348</v>
      </c>
      <c r="C334" s="3" t="s">
        <v>347</v>
      </c>
      <c r="D334" s="3" t="s">
        <v>309</v>
      </c>
      <c r="E334" s="3" t="str">
        <v>Oppligen</v>
      </c>
      <c r="G334" s="17">
        <v>1534</v>
      </c>
      <c r="H334" s="17" t="s">
        <v>4541</v>
      </c>
    </row>
    <row r="335" spans="1:8" x14ac:dyDescent="0.2">
      <c r="A335" s="3">
        <v>4924</v>
      </c>
      <c r="B335" s="3" t="s">
        <v>349</v>
      </c>
      <c r="C335" s="3" t="s">
        <v>347</v>
      </c>
      <c r="D335" s="3" t="s">
        <v>309</v>
      </c>
      <c r="E335" s="3" t="str">
        <v>Rubigen</v>
      </c>
      <c r="G335" s="17">
        <v>1535</v>
      </c>
      <c r="H335" s="17" t="s">
        <v>4541</v>
      </c>
    </row>
    <row r="336" spans="1:8" x14ac:dyDescent="0.2">
      <c r="A336" s="3">
        <v>4932</v>
      </c>
      <c r="B336" s="3" t="s">
        <v>350</v>
      </c>
      <c r="C336" s="3" t="s">
        <v>350</v>
      </c>
      <c r="D336" s="3" t="s">
        <v>309</v>
      </c>
      <c r="E336" s="3" t="str">
        <v>Walkringen</v>
      </c>
      <c r="G336" s="17">
        <v>1536</v>
      </c>
      <c r="H336" s="17" t="s">
        <v>4541</v>
      </c>
    </row>
    <row r="337" spans="1:8" x14ac:dyDescent="0.2">
      <c r="A337" s="3">
        <v>4932</v>
      </c>
      <c r="B337" s="3" t="s">
        <v>351</v>
      </c>
      <c r="C337" s="3" t="s">
        <v>352</v>
      </c>
      <c r="D337" s="3" t="s">
        <v>309</v>
      </c>
      <c r="E337" s="3" t="str">
        <v>Worb</v>
      </c>
      <c r="G337" s="17">
        <v>1537</v>
      </c>
      <c r="H337" s="17" t="s">
        <v>4541</v>
      </c>
    </row>
    <row r="338" spans="1:8" x14ac:dyDescent="0.2">
      <c r="A338" s="3">
        <v>4934</v>
      </c>
      <c r="B338" s="3" t="s">
        <v>352</v>
      </c>
      <c r="C338" s="3" t="s">
        <v>352</v>
      </c>
      <c r="D338" s="3" t="s">
        <v>309</v>
      </c>
      <c r="E338" s="3" t="str">
        <v>Zäziwil</v>
      </c>
      <c r="G338" s="17">
        <v>1538</v>
      </c>
      <c r="H338" s="17" t="s">
        <v>4541</v>
      </c>
    </row>
    <row r="339" spans="1:8" x14ac:dyDescent="0.2">
      <c r="A339" s="3">
        <v>4935</v>
      </c>
      <c r="B339" s="3" t="s">
        <v>353</v>
      </c>
      <c r="C339" s="3" t="s">
        <v>352</v>
      </c>
      <c r="D339" s="3" t="s">
        <v>309</v>
      </c>
      <c r="E339" s="3" t="str">
        <v>Oberhünigen</v>
      </c>
      <c r="G339" s="17">
        <v>1541</v>
      </c>
      <c r="H339" s="17" t="s">
        <v>4541</v>
      </c>
    </row>
    <row r="340" spans="1:8" x14ac:dyDescent="0.2">
      <c r="A340" s="3">
        <v>4936</v>
      </c>
      <c r="B340" s="3" t="s">
        <v>354</v>
      </c>
      <c r="C340" s="3" t="s">
        <v>352</v>
      </c>
      <c r="D340" s="3" t="s">
        <v>309</v>
      </c>
      <c r="E340" s="3" t="str">
        <v>Allmendingen</v>
      </c>
      <c r="G340" s="17">
        <v>1542</v>
      </c>
      <c r="H340" s="17" t="s">
        <v>4541</v>
      </c>
    </row>
    <row r="341" spans="1:8" x14ac:dyDescent="0.2">
      <c r="A341" s="3">
        <v>4917</v>
      </c>
      <c r="B341" s="3" t="s">
        <v>355</v>
      </c>
      <c r="C341" s="3" t="s">
        <v>355</v>
      </c>
      <c r="D341" s="3" t="s">
        <v>309</v>
      </c>
      <c r="E341" s="3" t="str">
        <v>Wichtrach</v>
      </c>
      <c r="G341" s="17">
        <v>1543</v>
      </c>
      <c r="H341" s="17" t="s">
        <v>4541</v>
      </c>
    </row>
    <row r="342" spans="1:8" x14ac:dyDescent="0.2">
      <c r="A342" s="3">
        <v>4943</v>
      </c>
      <c r="B342" s="3" t="s">
        <v>356</v>
      </c>
      <c r="C342" s="3" t="s">
        <v>356</v>
      </c>
      <c r="D342" s="3" t="s">
        <v>309</v>
      </c>
      <c r="E342" s="3" t="str">
        <v>Ferenbalm</v>
      </c>
      <c r="G342" s="17">
        <v>1544</v>
      </c>
      <c r="H342" s="17" t="s">
        <v>4544</v>
      </c>
    </row>
    <row r="343" spans="1:8" x14ac:dyDescent="0.2">
      <c r="A343" s="3">
        <v>4919</v>
      </c>
      <c r="B343" s="3" t="s">
        <v>357</v>
      </c>
      <c r="C343" s="3" t="s">
        <v>357</v>
      </c>
      <c r="D343" s="3" t="s">
        <v>309</v>
      </c>
      <c r="E343" s="3" t="str">
        <v>Frauenkappelen</v>
      </c>
      <c r="G343" s="17">
        <v>1545</v>
      </c>
      <c r="H343" s="17" t="s">
        <v>4544</v>
      </c>
    </row>
    <row r="344" spans="1:8" x14ac:dyDescent="0.2">
      <c r="A344" s="3">
        <v>4914</v>
      </c>
      <c r="B344" s="3" t="s">
        <v>358</v>
      </c>
      <c r="C344" s="3" t="s">
        <v>359</v>
      </c>
      <c r="D344" s="3" t="s">
        <v>309</v>
      </c>
      <c r="E344" s="3" t="str">
        <v>Gurbrü</v>
      </c>
      <c r="G344" s="17">
        <v>1551</v>
      </c>
      <c r="H344" s="17" t="s">
        <v>4541</v>
      </c>
    </row>
    <row r="345" spans="1:8" x14ac:dyDescent="0.2">
      <c r="A345" s="3">
        <v>4938</v>
      </c>
      <c r="B345" s="3" t="s">
        <v>360</v>
      </c>
      <c r="C345" s="3" t="s">
        <v>360</v>
      </c>
      <c r="D345" s="3" t="s">
        <v>309</v>
      </c>
      <c r="E345" s="3" t="str">
        <v>Kriechenwil</v>
      </c>
      <c r="G345" s="17">
        <v>1552</v>
      </c>
      <c r="H345" s="17" t="s">
        <v>4541</v>
      </c>
    </row>
    <row r="346" spans="1:8" x14ac:dyDescent="0.2">
      <c r="A346" s="3">
        <v>4938</v>
      </c>
      <c r="B346" s="3" t="s">
        <v>361</v>
      </c>
      <c r="C346" s="3" t="s">
        <v>361</v>
      </c>
      <c r="D346" s="3" t="s">
        <v>309</v>
      </c>
      <c r="E346" s="3" t="str">
        <v>Laupen</v>
      </c>
      <c r="G346" s="17">
        <v>1553</v>
      </c>
      <c r="H346" s="17" t="s">
        <v>4541</v>
      </c>
    </row>
    <row r="347" spans="1:8" x14ac:dyDescent="0.2">
      <c r="A347" s="3">
        <v>4933</v>
      </c>
      <c r="B347" s="3" t="s">
        <v>362</v>
      </c>
      <c r="C347" s="3" t="s">
        <v>362</v>
      </c>
      <c r="D347" s="3" t="s">
        <v>309</v>
      </c>
      <c r="E347" s="3" t="str">
        <v>Mühleberg</v>
      </c>
      <c r="G347" s="17">
        <v>1554</v>
      </c>
      <c r="H347" s="17" t="s">
        <v>4541</v>
      </c>
    </row>
    <row r="348" spans="1:8" x14ac:dyDescent="0.2">
      <c r="A348" s="3">
        <v>4911</v>
      </c>
      <c r="B348" s="3" t="s">
        <v>363</v>
      </c>
      <c r="C348" s="3" t="s">
        <v>363</v>
      </c>
      <c r="D348" s="3" t="s">
        <v>309</v>
      </c>
      <c r="E348" s="3" t="str">
        <v>Münchenwiler</v>
      </c>
      <c r="G348" s="17">
        <v>1555</v>
      </c>
      <c r="H348" s="17" t="s">
        <v>4541</v>
      </c>
    </row>
    <row r="349" spans="1:8" x14ac:dyDescent="0.2">
      <c r="A349" s="3">
        <v>4922</v>
      </c>
      <c r="B349" s="3" t="s">
        <v>364</v>
      </c>
      <c r="C349" s="3" t="s">
        <v>365</v>
      </c>
      <c r="D349" s="3" t="s">
        <v>309</v>
      </c>
      <c r="E349" s="3" t="str">
        <v>Neuenegg</v>
      </c>
      <c r="G349" s="17">
        <v>1562</v>
      </c>
      <c r="H349" s="17" t="s">
        <v>4541</v>
      </c>
    </row>
    <row r="350" spans="1:8" x14ac:dyDescent="0.2">
      <c r="A350" s="3">
        <v>4922</v>
      </c>
      <c r="B350" s="3" t="s">
        <v>365</v>
      </c>
      <c r="C350" s="3" t="s">
        <v>365</v>
      </c>
      <c r="D350" s="3" t="s">
        <v>309</v>
      </c>
      <c r="E350" s="3" t="str">
        <v>Wileroltigen</v>
      </c>
      <c r="G350" s="17">
        <v>1563</v>
      </c>
      <c r="H350" s="17" t="s">
        <v>4541</v>
      </c>
    </row>
    <row r="351" spans="1:8" x14ac:dyDescent="0.2">
      <c r="A351" s="3">
        <v>4937</v>
      </c>
      <c r="B351" s="3" t="s">
        <v>366</v>
      </c>
      <c r="C351" s="3" t="s">
        <v>366</v>
      </c>
      <c r="D351" s="3" t="s">
        <v>309</v>
      </c>
      <c r="E351" s="3" t="str">
        <v>Belprahon</v>
      </c>
      <c r="G351" s="17">
        <v>1564</v>
      </c>
      <c r="H351" s="17" t="s">
        <v>4541</v>
      </c>
    </row>
    <row r="352" spans="1:8" x14ac:dyDescent="0.2">
      <c r="A352" s="3">
        <v>4923</v>
      </c>
      <c r="B352" s="3" t="s">
        <v>367</v>
      </c>
      <c r="C352" s="3" t="s">
        <v>367</v>
      </c>
      <c r="D352" s="3" t="s">
        <v>309</v>
      </c>
      <c r="E352" s="3" t="str">
        <v>Champoz</v>
      </c>
      <c r="G352" s="17">
        <v>1565</v>
      </c>
      <c r="H352" s="17" t="s">
        <v>4541</v>
      </c>
    </row>
    <row r="353" spans="1:8" x14ac:dyDescent="0.2">
      <c r="A353" s="3">
        <v>3004</v>
      </c>
      <c r="B353" s="3" t="s">
        <v>1</v>
      </c>
      <c r="C353" s="3" t="s">
        <v>1</v>
      </c>
      <c r="D353" s="3" t="s">
        <v>309</v>
      </c>
      <c r="E353" s="3" t="str">
        <v>Corcelles (BE)</v>
      </c>
      <c r="G353" s="17">
        <v>1566</v>
      </c>
      <c r="H353" s="17" t="s">
        <v>4544</v>
      </c>
    </row>
    <row r="354" spans="1:8" x14ac:dyDescent="0.2">
      <c r="A354" s="3">
        <v>3005</v>
      </c>
      <c r="B354" s="3" t="s">
        <v>1</v>
      </c>
      <c r="C354" s="3" t="s">
        <v>1</v>
      </c>
      <c r="D354" s="3" t="s">
        <v>309</v>
      </c>
      <c r="E354" s="3" t="str">
        <v>Court</v>
      </c>
      <c r="G354" s="17">
        <v>1567</v>
      </c>
      <c r="H354" s="17" t="s">
        <v>4544</v>
      </c>
    </row>
    <row r="355" spans="1:8" x14ac:dyDescent="0.2">
      <c r="A355" s="3">
        <v>3006</v>
      </c>
      <c r="B355" s="3" t="s">
        <v>1</v>
      </c>
      <c r="C355" s="3" t="s">
        <v>1</v>
      </c>
      <c r="D355" s="3" t="s">
        <v>309</v>
      </c>
      <c r="E355" s="3" t="str">
        <v>Crémines</v>
      </c>
      <c r="G355" s="17">
        <v>1568</v>
      </c>
      <c r="H355" s="17" t="s">
        <v>4544</v>
      </c>
    </row>
    <row r="356" spans="1:8" x14ac:dyDescent="0.2">
      <c r="A356" s="3">
        <v>3007</v>
      </c>
      <c r="B356" s="3" t="s">
        <v>1</v>
      </c>
      <c r="C356" s="3" t="s">
        <v>1</v>
      </c>
      <c r="D356" s="3" t="s">
        <v>309</v>
      </c>
      <c r="E356" s="3" t="str">
        <v>Eschert</v>
      </c>
      <c r="G356" s="17">
        <v>1580</v>
      </c>
      <c r="H356" s="17" t="s">
        <v>4544</v>
      </c>
    </row>
    <row r="357" spans="1:8" x14ac:dyDescent="0.2">
      <c r="A357" s="3">
        <v>3008</v>
      </c>
      <c r="B357" s="3" t="s">
        <v>1</v>
      </c>
      <c r="C357" s="3" t="s">
        <v>1</v>
      </c>
      <c r="D357" s="3" t="s">
        <v>309</v>
      </c>
      <c r="E357" s="3" t="str">
        <v>Grandval</v>
      </c>
      <c r="G357" s="17">
        <v>1583</v>
      </c>
      <c r="H357" s="17" t="s">
        <v>4544</v>
      </c>
    </row>
    <row r="358" spans="1:8" x14ac:dyDescent="0.2">
      <c r="A358" s="3">
        <v>3010</v>
      </c>
      <c r="B358" s="3" t="s">
        <v>1</v>
      </c>
      <c r="C358" s="3" t="s">
        <v>1</v>
      </c>
      <c r="D358" s="3" t="s">
        <v>309</v>
      </c>
      <c r="E358" s="3" t="str">
        <v>Loveresse</v>
      </c>
      <c r="G358" s="17">
        <v>1584</v>
      </c>
      <c r="H358" s="17" t="s">
        <v>4544</v>
      </c>
    </row>
    <row r="359" spans="1:8" x14ac:dyDescent="0.2">
      <c r="A359" s="3">
        <v>3011</v>
      </c>
      <c r="B359" s="3" t="s">
        <v>1</v>
      </c>
      <c r="C359" s="3" t="s">
        <v>1</v>
      </c>
      <c r="D359" s="3" t="s">
        <v>309</v>
      </c>
      <c r="E359" s="3" t="str">
        <v>Moutier</v>
      </c>
      <c r="G359" s="17">
        <v>1585</v>
      </c>
      <c r="H359" s="17" t="s">
        <v>4544</v>
      </c>
    </row>
    <row r="360" spans="1:8" x14ac:dyDescent="0.2">
      <c r="A360" s="3">
        <v>3012</v>
      </c>
      <c r="B360" s="3" t="s">
        <v>1</v>
      </c>
      <c r="C360" s="3" t="s">
        <v>1</v>
      </c>
      <c r="D360" s="3" t="s">
        <v>309</v>
      </c>
      <c r="E360" s="3" t="str">
        <v>Perrefitte</v>
      </c>
      <c r="G360" s="17">
        <v>1586</v>
      </c>
      <c r="H360" s="17" t="s">
        <v>4544</v>
      </c>
    </row>
    <row r="361" spans="1:8" x14ac:dyDescent="0.2">
      <c r="A361" s="3">
        <v>3013</v>
      </c>
      <c r="B361" s="3" t="s">
        <v>1</v>
      </c>
      <c r="C361" s="3" t="s">
        <v>1</v>
      </c>
      <c r="D361" s="3" t="s">
        <v>309</v>
      </c>
      <c r="E361" s="3" t="str">
        <v>Reconvilier</v>
      </c>
      <c r="G361" s="17">
        <v>1587</v>
      </c>
      <c r="H361" s="17" t="s">
        <v>4544</v>
      </c>
    </row>
    <row r="362" spans="1:8" x14ac:dyDescent="0.2">
      <c r="A362" s="3">
        <v>3014</v>
      </c>
      <c r="B362" s="3" t="s">
        <v>1</v>
      </c>
      <c r="C362" s="3" t="s">
        <v>1</v>
      </c>
      <c r="D362" s="3" t="s">
        <v>309</v>
      </c>
      <c r="E362" s="3" t="str">
        <v>Roches (BE)</v>
      </c>
      <c r="G362" s="17">
        <v>1588</v>
      </c>
      <c r="H362" s="17" t="s">
        <v>4544</v>
      </c>
    </row>
    <row r="363" spans="1:8" x14ac:dyDescent="0.2">
      <c r="A363" s="3">
        <v>3015</v>
      </c>
      <c r="B363" s="3" t="s">
        <v>1</v>
      </c>
      <c r="C363" s="3" t="s">
        <v>1</v>
      </c>
      <c r="D363" s="3" t="s">
        <v>309</v>
      </c>
      <c r="E363" s="3" t="str">
        <v>Saicourt</v>
      </c>
      <c r="G363" s="17">
        <v>1589</v>
      </c>
      <c r="H363" s="17" t="s">
        <v>4544</v>
      </c>
    </row>
    <row r="364" spans="1:8" x14ac:dyDescent="0.2">
      <c r="A364" s="3">
        <v>3018</v>
      </c>
      <c r="B364" s="3" t="s">
        <v>1</v>
      </c>
      <c r="C364" s="3" t="s">
        <v>1</v>
      </c>
      <c r="D364" s="3" t="s">
        <v>309</v>
      </c>
      <c r="E364" s="3" t="str">
        <v>Saules (BE)</v>
      </c>
      <c r="G364" s="17">
        <v>1595</v>
      </c>
      <c r="H364" s="17" t="s">
        <v>4544</v>
      </c>
    </row>
    <row r="365" spans="1:8" x14ac:dyDescent="0.2">
      <c r="A365" s="3">
        <v>3019</v>
      </c>
      <c r="B365" s="3" t="s">
        <v>1</v>
      </c>
      <c r="C365" s="3" t="s">
        <v>1</v>
      </c>
      <c r="D365" s="3" t="s">
        <v>309</v>
      </c>
      <c r="E365" s="3" t="str">
        <v>Schelten</v>
      </c>
      <c r="G365" s="17">
        <v>1607</v>
      </c>
      <c r="H365" s="17" t="s">
        <v>4540</v>
      </c>
    </row>
    <row r="366" spans="1:8" x14ac:dyDescent="0.2">
      <c r="A366" s="3">
        <v>3020</v>
      </c>
      <c r="B366" s="3" t="s">
        <v>1</v>
      </c>
      <c r="C366" s="3" t="s">
        <v>1</v>
      </c>
      <c r="D366" s="3" t="s">
        <v>309</v>
      </c>
      <c r="E366" s="3" t="str">
        <v>Seehof</v>
      </c>
      <c r="G366" s="17">
        <v>1608</v>
      </c>
      <c r="H366" s="17" t="s">
        <v>4540</v>
      </c>
    </row>
    <row r="367" spans="1:8" x14ac:dyDescent="0.2">
      <c r="A367" s="3">
        <v>3027</v>
      </c>
      <c r="B367" s="3" t="s">
        <v>1</v>
      </c>
      <c r="C367" s="3" t="s">
        <v>1</v>
      </c>
      <c r="D367" s="3" t="s">
        <v>309</v>
      </c>
      <c r="E367" s="3" t="str">
        <v>Sorvilier</v>
      </c>
      <c r="G367" s="17">
        <v>1609</v>
      </c>
      <c r="H367" s="17" t="s">
        <v>4540</v>
      </c>
    </row>
    <row r="368" spans="1:8" x14ac:dyDescent="0.2">
      <c r="A368" s="3">
        <v>3065</v>
      </c>
      <c r="B368" s="3" t="s">
        <v>368</v>
      </c>
      <c r="C368" s="3" t="s">
        <v>368</v>
      </c>
      <c r="D368" s="3" t="s">
        <v>309</v>
      </c>
      <c r="E368" s="3" t="str">
        <v>Tavannes</v>
      </c>
      <c r="G368" s="17">
        <v>1610</v>
      </c>
      <c r="H368" s="17" t="s">
        <v>4540</v>
      </c>
    </row>
    <row r="369" spans="1:8" x14ac:dyDescent="0.2">
      <c r="A369" s="3">
        <v>3047</v>
      </c>
      <c r="B369" s="3" t="s">
        <v>369</v>
      </c>
      <c r="C369" s="3" t="s">
        <v>370</v>
      </c>
      <c r="D369" s="3" t="s">
        <v>309</v>
      </c>
      <c r="E369" s="3" t="str">
        <v>Rebévelier</v>
      </c>
      <c r="G369" s="17">
        <v>1611</v>
      </c>
      <c r="H369" s="17" t="s">
        <v>4541</v>
      </c>
    </row>
    <row r="370" spans="1:8" x14ac:dyDescent="0.2">
      <c r="A370" s="3">
        <v>3037</v>
      </c>
      <c r="B370" s="3" t="s">
        <v>371</v>
      </c>
      <c r="C370" s="3" t="s">
        <v>372</v>
      </c>
      <c r="D370" s="3" t="s">
        <v>309</v>
      </c>
      <c r="E370" s="3" t="str">
        <v>Petit-Val</v>
      </c>
      <c r="G370" s="17">
        <v>1612</v>
      </c>
      <c r="H370" s="17" t="s">
        <v>4540</v>
      </c>
    </row>
    <row r="371" spans="1:8" x14ac:dyDescent="0.2">
      <c r="A371" s="3">
        <v>3038</v>
      </c>
      <c r="B371" s="3" t="s">
        <v>372</v>
      </c>
      <c r="C371" s="3" t="s">
        <v>372</v>
      </c>
      <c r="D371" s="3" t="s">
        <v>309</v>
      </c>
      <c r="E371" s="3" t="str">
        <v>Valbirse</v>
      </c>
      <c r="G371" s="17">
        <v>1613</v>
      </c>
      <c r="H371" s="17" t="s">
        <v>4540</v>
      </c>
    </row>
    <row r="372" spans="1:8" x14ac:dyDescent="0.2">
      <c r="A372" s="3">
        <v>3084</v>
      </c>
      <c r="B372" s="3" t="s">
        <v>373</v>
      </c>
      <c r="C372" s="3" t="s">
        <v>374</v>
      </c>
      <c r="D372" s="3" t="s">
        <v>309</v>
      </c>
      <c r="E372" s="3" t="str">
        <v>La Neuveville</v>
      </c>
      <c r="G372" s="17">
        <v>1614</v>
      </c>
      <c r="H372" s="17" t="s">
        <v>4540</v>
      </c>
    </row>
    <row r="373" spans="1:8" x14ac:dyDescent="0.2">
      <c r="A373" s="3">
        <v>3095</v>
      </c>
      <c r="B373" s="3" t="s">
        <v>375</v>
      </c>
      <c r="C373" s="3" t="s">
        <v>374</v>
      </c>
      <c r="D373" s="3" t="s">
        <v>309</v>
      </c>
      <c r="E373" s="3" t="str">
        <v>Nods</v>
      </c>
      <c r="G373" s="17">
        <v>1615</v>
      </c>
      <c r="H373" s="17" t="s">
        <v>4540</v>
      </c>
    </row>
    <row r="374" spans="1:8" x14ac:dyDescent="0.2">
      <c r="A374" s="3">
        <v>3097</v>
      </c>
      <c r="B374" s="3" t="s">
        <v>376</v>
      </c>
      <c r="C374" s="3" t="s">
        <v>374</v>
      </c>
      <c r="D374" s="3" t="s">
        <v>309</v>
      </c>
      <c r="E374" s="3" t="str">
        <v>Plateau de Diesse</v>
      </c>
      <c r="G374" s="17">
        <v>1616</v>
      </c>
      <c r="H374" s="17" t="s">
        <v>4540</v>
      </c>
    </row>
    <row r="375" spans="1:8" x14ac:dyDescent="0.2">
      <c r="A375" s="3">
        <v>3098</v>
      </c>
      <c r="B375" s="3" t="s">
        <v>374</v>
      </c>
      <c r="C375" s="3" t="s">
        <v>374</v>
      </c>
      <c r="D375" s="3" t="s">
        <v>309</v>
      </c>
      <c r="E375" s="3" t="str">
        <v>Aegerten</v>
      </c>
      <c r="G375" s="17">
        <v>1617</v>
      </c>
      <c r="H375" s="17" t="s">
        <v>4540</v>
      </c>
    </row>
    <row r="376" spans="1:8" x14ac:dyDescent="0.2">
      <c r="A376" s="3">
        <v>3098</v>
      </c>
      <c r="B376" s="3" t="s">
        <v>374</v>
      </c>
      <c r="C376" s="3" t="s">
        <v>374</v>
      </c>
      <c r="D376" s="3" t="s">
        <v>309</v>
      </c>
      <c r="E376" s="3" t="str">
        <v>Bellmund</v>
      </c>
      <c r="G376" s="17">
        <v>1618</v>
      </c>
      <c r="H376" s="17" t="s">
        <v>4540</v>
      </c>
    </row>
    <row r="377" spans="1:8" x14ac:dyDescent="0.2">
      <c r="A377" s="3">
        <v>3098</v>
      </c>
      <c r="B377" s="3" t="s">
        <v>377</v>
      </c>
      <c r="C377" s="3" t="s">
        <v>374</v>
      </c>
      <c r="D377" s="3" t="s">
        <v>309</v>
      </c>
      <c r="E377" s="3" t="str">
        <v>Brügg</v>
      </c>
      <c r="G377" s="17">
        <v>1619</v>
      </c>
      <c r="H377" s="17" t="s">
        <v>4540</v>
      </c>
    </row>
    <row r="378" spans="1:8" x14ac:dyDescent="0.2">
      <c r="A378" s="3">
        <v>3144</v>
      </c>
      <c r="B378" s="3" t="s">
        <v>378</v>
      </c>
      <c r="C378" s="3" t="s">
        <v>374</v>
      </c>
      <c r="D378" s="3" t="s">
        <v>309</v>
      </c>
      <c r="E378" s="3" t="str">
        <v>Bühl</v>
      </c>
      <c r="G378" s="17">
        <v>1623</v>
      </c>
      <c r="H378" s="17" t="s">
        <v>4541</v>
      </c>
    </row>
    <row r="379" spans="1:8" x14ac:dyDescent="0.2">
      <c r="A379" s="3">
        <v>3145</v>
      </c>
      <c r="B379" s="3" t="s">
        <v>379</v>
      </c>
      <c r="C379" s="3" t="s">
        <v>374</v>
      </c>
      <c r="D379" s="3" t="s">
        <v>309</v>
      </c>
      <c r="E379" s="3" t="str">
        <v>Epsach</v>
      </c>
      <c r="G379" s="17">
        <v>1624</v>
      </c>
      <c r="H379" s="17" t="s">
        <v>4541</v>
      </c>
    </row>
    <row r="380" spans="1:8" x14ac:dyDescent="0.2">
      <c r="A380" s="3">
        <v>3147</v>
      </c>
      <c r="B380" s="3" t="s">
        <v>380</v>
      </c>
      <c r="C380" s="3" t="s">
        <v>374</v>
      </c>
      <c r="D380" s="3" t="s">
        <v>309</v>
      </c>
      <c r="E380" s="3" t="str">
        <v>Hagneck</v>
      </c>
      <c r="G380" s="17">
        <v>1625</v>
      </c>
      <c r="H380" s="17" t="s">
        <v>4541</v>
      </c>
    </row>
    <row r="381" spans="1:8" x14ac:dyDescent="0.2">
      <c r="A381" s="3">
        <v>3172</v>
      </c>
      <c r="B381" s="3" t="s">
        <v>381</v>
      </c>
      <c r="C381" s="3" t="s">
        <v>374</v>
      </c>
      <c r="D381" s="3" t="s">
        <v>309</v>
      </c>
      <c r="E381" s="3" t="str">
        <v>Hermrigen</v>
      </c>
      <c r="G381" s="17">
        <v>1626</v>
      </c>
      <c r="H381" s="17" t="s">
        <v>4541</v>
      </c>
    </row>
    <row r="382" spans="1:8" x14ac:dyDescent="0.2">
      <c r="A382" s="3">
        <v>3173</v>
      </c>
      <c r="B382" s="3" t="s">
        <v>382</v>
      </c>
      <c r="C382" s="3" t="s">
        <v>374</v>
      </c>
      <c r="D382" s="3" t="s">
        <v>309</v>
      </c>
      <c r="E382" s="3" t="str">
        <v>Jens</v>
      </c>
      <c r="G382" s="17">
        <v>1627</v>
      </c>
      <c r="H382" s="17" t="s">
        <v>4541</v>
      </c>
    </row>
    <row r="383" spans="1:8" x14ac:dyDescent="0.2">
      <c r="A383" s="3">
        <v>3174</v>
      </c>
      <c r="B383" s="3" t="s">
        <v>383</v>
      </c>
      <c r="C383" s="3" t="s">
        <v>374</v>
      </c>
      <c r="D383" s="3" t="s">
        <v>309</v>
      </c>
      <c r="E383" s="3" t="str">
        <v>Ipsach</v>
      </c>
      <c r="G383" s="17">
        <v>1628</v>
      </c>
      <c r="H383" s="17" t="s">
        <v>4541</v>
      </c>
    </row>
    <row r="384" spans="1:8" x14ac:dyDescent="0.2">
      <c r="A384" s="3">
        <v>3073</v>
      </c>
      <c r="B384" s="3" t="s">
        <v>384</v>
      </c>
      <c r="C384" s="3" t="s">
        <v>385</v>
      </c>
      <c r="D384" s="3" t="s">
        <v>309</v>
      </c>
      <c r="E384" s="3" t="str">
        <v>Ligerz</v>
      </c>
      <c r="G384" s="17">
        <v>1630</v>
      </c>
      <c r="H384" s="17" t="s">
        <v>4541</v>
      </c>
    </row>
    <row r="385" spans="1:8" x14ac:dyDescent="0.2">
      <c r="A385" s="3">
        <v>3074</v>
      </c>
      <c r="B385" s="3" t="s">
        <v>386</v>
      </c>
      <c r="C385" s="3" t="s">
        <v>385</v>
      </c>
      <c r="D385" s="3" t="s">
        <v>309</v>
      </c>
      <c r="E385" s="3" t="str">
        <v>Merzligen</v>
      </c>
      <c r="G385" s="17">
        <v>1632</v>
      </c>
      <c r="H385" s="17" t="s">
        <v>4541</v>
      </c>
    </row>
    <row r="386" spans="1:8" x14ac:dyDescent="0.2">
      <c r="A386" s="3">
        <v>3096</v>
      </c>
      <c r="B386" s="3" t="s">
        <v>387</v>
      </c>
      <c r="C386" s="3" t="s">
        <v>387</v>
      </c>
      <c r="D386" s="3" t="s">
        <v>309</v>
      </c>
      <c r="E386" s="3" t="str">
        <v>Mörigen</v>
      </c>
      <c r="G386" s="17">
        <v>1633</v>
      </c>
      <c r="H386" s="17" t="s">
        <v>4541</v>
      </c>
    </row>
    <row r="387" spans="1:8" x14ac:dyDescent="0.2">
      <c r="A387" s="3">
        <v>3066</v>
      </c>
      <c r="B387" s="3" t="s">
        <v>388</v>
      </c>
      <c r="C387" s="3" t="s">
        <v>388</v>
      </c>
      <c r="D387" s="3" t="s">
        <v>309</v>
      </c>
      <c r="E387" s="3" t="str">
        <v>Nidau</v>
      </c>
      <c r="G387" s="17">
        <v>1634</v>
      </c>
      <c r="H387" s="17" t="s">
        <v>4541</v>
      </c>
    </row>
    <row r="388" spans="1:8" x14ac:dyDescent="0.2">
      <c r="A388" s="3">
        <v>3067</v>
      </c>
      <c r="B388" s="3" t="s">
        <v>389</v>
      </c>
      <c r="C388" s="3" t="s">
        <v>390</v>
      </c>
      <c r="D388" s="3" t="s">
        <v>309</v>
      </c>
      <c r="E388" s="3" t="str">
        <v>Orpund</v>
      </c>
      <c r="G388" s="17">
        <v>1635</v>
      </c>
      <c r="H388" s="17" t="s">
        <v>4541</v>
      </c>
    </row>
    <row r="389" spans="1:8" x14ac:dyDescent="0.2">
      <c r="A389" s="3">
        <v>3068</v>
      </c>
      <c r="B389" s="3" t="s">
        <v>391</v>
      </c>
      <c r="C389" s="3" t="s">
        <v>390</v>
      </c>
      <c r="D389" s="3" t="s">
        <v>309</v>
      </c>
      <c r="E389" s="3" t="str">
        <v>Port</v>
      </c>
      <c r="G389" s="17">
        <v>1636</v>
      </c>
      <c r="H389" s="17" t="s">
        <v>4541</v>
      </c>
    </row>
    <row r="390" spans="1:8" x14ac:dyDescent="0.2">
      <c r="A390" s="3">
        <v>3032</v>
      </c>
      <c r="B390" s="3" t="s">
        <v>392</v>
      </c>
      <c r="C390" s="3" t="s">
        <v>393</v>
      </c>
      <c r="D390" s="3" t="s">
        <v>309</v>
      </c>
      <c r="E390" s="3" t="str">
        <v>Safnern</v>
      </c>
      <c r="G390" s="17">
        <v>1637</v>
      </c>
      <c r="H390" s="17" t="s">
        <v>4541</v>
      </c>
    </row>
    <row r="391" spans="1:8" x14ac:dyDescent="0.2">
      <c r="A391" s="3">
        <v>3033</v>
      </c>
      <c r="B391" s="3" t="s">
        <v>394</v>
      </c>
      <c r="C391" s="3" t="s">
        <v>393</v>
      </c>
      <c r="D391" s="3" t="s">
        <v>309</v>
      </c>
      <c r="E391" s="3" t="str">
        <v>Scheuren</v>
      </c>
      <c r="G391" s="17">
        <v>1638</v>
      </c>
      <c r="H391" s="17" t="s">
        <v>4541</v>
      </c>
    </row>
    <row r="392" spans="1:8" x14ac:dyDescent="0.2">
      <c r="A392" s="3">
        <v>3034</v>
      </c>
      <c r="B392" s="3" t="s">
        <v>395</v>
      </c>
      <c r="C392" s="3" t="s">
        <v>393</v>
      </c>
      <c r="D392" s="3" t="s">
        <v>309</v>
      </c>
      <c r="E392" s="3" t="str">
        <v>Schwadernau</v>
      </c>
      <c r="G392" s="17">
        <v>1642</v>
      </c>
      <c r="H392" s="17" t="s">
        <v>4541</v>
      </c>
    </row>
    <row r="393" spans="1:8" x14ac:dyDescent="0.2">
      <c r="A393" s="3">
        <v>3043</v>
      </c>
      <c r="B393" s="3" t="s">
        <v>396</v>
      </c>
      <c r="C393" s="3" t="s">
        <v>393</v>
      </c>
      <c r="D393" s="3" t="s">
        <v>309</v>
      </c>
      <c r="E393" s="3" t="str">
        <v>Studen (BE)</v>
      </c>
      <c r="G393" s="17">
        <v>1643</v>
      </c>
      <c r="H393" s="17" t="s">
        <v>4541</v>
      </c>
    </row>
    <row r="394" spans="1:8" x14ac:dyDescent="0.2">
      <c r="A394" s="3">
        <v>3044</v>
      </c>
      <c r="B394" s="3" t="s">
        <v>397</v>
      </c>
      <c r="C394" s="3" t="s">
        <v>393</v>
      </c>
      <c r="D394" s="3" t="s">
        <v>309</v>
      </c>
      <c r="E394" s="3" t="str">
        <v>Sutz-Lattrigen</v>
      </c>
      <c r="G394" s="17">
        <v>1644</v>
      </c>
      <c r="H394" s="17" t="s">
        <v>4541</v>
      </c>
    </row>
    <row r="395" spans="1:8" x14ac:dyDescent="0.2">
      <c r="A395" s="3">
        <v>3049</v>
      </c>
      <c r="B395" s="3" t="s">
        <v>398</v>
      </c>
      <c r="C395" s="3" t="s">
        <v>393</v>
      </c>
      <c r="D395" s="3" t="s">
        <v>309</v>
      </c>
      <c r="E395" s="3" t="str">
        <v>Täuffelen</v>
      </c>
      <c r="G395" s="17">
        <v>1645</v>
      </c>
      <c r="H395" s="17" t="s">
        <v>4541</v>
      </c>
    </row>
    <row r="396" spans="1:8" x14ac:dyDescent="0.2">
      <c r="A396" s="3">
        <v>3052</v>
      </c>
      <c r="B396" s="3" t="s">
        <v>399</v>
      </c>
      <c r="C396" s="3" t="s">
        <v>399</v>
      </c>
      <c r="D396" s="3" t="s">
        <v>309</v>
      </c>
      <c r="E396" s="3" t="str">
        <v>Walperswil</v>
      </c>
      <c r="G396" s="17">
        <v>1646</v>
      </c>
      <c r="H396" s="17" t="s">
        <v>4541</v>
      </c>
    </row>
    <row r="397" spans="1:8" x14ac:dyDescent="0.2">
      <c r="A397" s="3">
        <v>3048</v>
      </c>
      <c r="B397" s="3" t="s">
        <v>400</v>
      </c>
      <c r="C397" s="3" t="s">
        <v>401</v>
      </c>
      <c r="D397" s="3" t="s">
        <v>309</v>
      </c>
      <c r="E397" s="3" t="str">
        <v>Worben</v>
      </c>
      <c r="G397" s="17">
        <v>1647</v>
      </c>
      <c r="H397" s="17" t="s">
        <v>4541</v>
      </c>
    </row>
    <row r="398" spans="1:8" x14ac:dyDescent="0.2">
      <c r="A398" s="3">
        <v>3063</v>
      </c>
      <c r="B398" s="3" t="s">
        <v>401</v>
      </c>
      <c r="C398" s="3" t="s">
        <v>401</v>
      </c>
      <c r="D398" s="3" t="s">
        <v>309</v>
      </c>
      <c r="E398" s="3" t="str">
        <v>Twann-Tüscherz</v>
      </c>
      <c r="G398" s="17">
        <v>1648</v>
      </c>
      <c r="H398" s="17" t="s">
        <v>4541</v>
      </c>
    </row>
    <row r="399" spans="1:8" x14ac:dyDescent="0.2">
      <c r="A399" s="3">
        <v>3072</v>
      </c>
      <c r="B399" s="3" t="s">
        <v>402</v>
      </c>
      <c r="C399" s="3" t="s">
        <v>402</v>
      </c>
      <c r="D399" s="3" t="s">
        <v>309</v>
      </c>
      <c r="E399" s="3" t="str">
        <v>Därstetten</v>
      </c>
      <c r="G399" s="17">
        <v>1649</v>
      </c>
      <c r="H399" s="17" t="s">
        <v>4541</v>
      </c>
    </row>
    <row r="400" spans="1:8" x14ac:dyDescent="0.2">
      <c r="A400" s="3">
        <v>2502</v>
      </c>
      <c r="B400" s="3" t="s">
        <v>403</v>
      </c>
      <c r="C400" s="3" t="s">
        <v>403</v>
      </c>
      <c r="D400" s="3" t="s">
        <v>309</v>
      </c>
      <c r="E400" s="3" t="str">
        <v>Diemtigen</v>
      </c>
      <c r="G400" s="17">
        <v>1651</v>
      </c>
      <c r="H400" s="17" t="s">
        <v>4541</v>
      </c>
    </row>
    <row r="401" spans="1:8" x14ac:dyDescent="0.2">
      <c r="A401" s="3">
        <v>2503</v>
      </c>
      <c r="B401" s="3" t="s">
        <v>403</v>
      </c>
      <c r="C401" s="3" t="s">
        <v>403</v>
      </c>
      <c r="D401" s="3" t="s">
        <v>309</v>
      </c>
      <c r="E401" s="3" t="str">
        <v>Erlenbach im Simmental</v>
      </c>
      <c r="G401" s="17">
        <v>1652</v>
      </c>
      <c r="H401" s="17" t="s">
        <v>4541</v>
      </c>
    </row>
    <row r="402" spans="1:8" x14ac:dyDescent="0.2">
      <c r="A402" s="3">
        <v>2504</v>
      </c>
      <c r="B402" s="3" t="s">
        <v>403</v>
      </c>
      <c r="C402" s="3" t="s">
        <v>403</v>
      </c>
      <c r="D402" s="3" t="s">
        <v>309</v>
      </c>
      <c r="E402" s="3" t="str">
        <v>Oberwil im Simmental</v>
      </c>
      <c r="G402" s="17">
        <v>1653</v>
      </c>
      <c r="H402" s="17" t="s">
        <v>4541</v>
      </c>
    </row>
    <row r="403" spans="1:8" x14ac:dyDescent="0.2">
      <c r="A403" s="3">
        <v>2505</v>
      </c>
      <c r="B403" s="3" t="s">
        <v>403</v>
      </c>
      <c r="C403" s="3" t="s">
        <v>403</v>
      </c>
      <c r="D403" s="3" t="s">
        <v>309</v>
      </c>
      <c r="E403" s="3" t="str">
        <v>Reutigen</v>
      </c>
      <c r="G403" s="17">
        <v>1654</v>
      </c>
      <c r="H403" s="17" t="s">
        <v>4541</v>
      </c>
    </row>
    <row r="404" spans="1:8" x14ac:dyDescent="0.2">
      <c r="A404" s="3">
        <v>2532</v>
      </c>
      <c r="B404" s="3" t="s">
        <v>404</v>
      </c>
      <c r="C404" s="3" t="s">
        <v>405</v>
      </c>
      <c r="D404" s="3" t="s">
        <v>309</v>
      </c>
      <c r="E404" s="3" t="str">
        <v>Spiez</v>
      </c>
      <c r="G404" s="17">
        <v>1656</v>
      </c>
      <c r="H404" s="17" t="s">
        <v>4545</v>
      </c>
    </row>
    <row r="405" spans="1:8" x14ac:dyDescent="0.2">
      <c r="A405" s="3">
        <v>2533</v>
      </c>
      <c r="B405" s="3" t="s">
        <v>405</v>
      </c>
      <c r="C405" s="3" t="s">
        <v>405</v>
      </c>
      <c r="D405" s="3" t="s">
        <v>309</v>
      </c>
      <c r="E405" s="3" t="str">
        <v>Wimmis</v>
      </c>
      <c r="G405" s="17">
        <v>1657</v>
      </c>
      <c r="H405" s="17" t="s">
        <v>4545</v>
      </c>
    </row>
    <row r="406" spans="1:8" x14ac:dyDescent="0.2">
      <c r="A406" s="3">
        <v>3296</v>
      </c>
      <c r="B406" s="3" t="s">
        <v>406</v>
      </c>
      <c r="C406" s="3" t="s">
        <v>406</v>
      </c>
      <c r="D406" s="3" t="s">
        <v>309</v>
      </c>
      <c r="E406" s="3" t="str">
        <v>Stocken-Höfen</v>
      </c>
      <c r="G406" s="17">
        <v>1658</v>
      </c>
      <c r="H406" s="17" t="s">
        <v>4546</v>
      </c>
    </row>
    <row r="407" spans="1:8" x14ac:dyDescent="0.2">
      <c r="A407" s="3">
        <v>3263</v>
      </c>
      <c r="B407" s="3" t="s">
        <v>407</v>
      </c>
      <c r="C407" s="3" t="s">
        <v>407</v>
      </c>
      <c r="D407" s="3" t="s">
        <v>309</v>
      </c>
      <c r="E407" s="3" t="str">
        <v>Guttannen</v>
      </c>
      <c r="G407" s="17">
        <v>1659</v>
      </c>
      <c r="H407" s="17" t="s">
        <v>4545</v>
      </c>
    </row>
    <row r="408" spans="1:8" x14ac:dyDescent="0.2">
      <c r="A408" s="3">
        <v>3294</v>
      </c>
      <c r="B408" s="3" t="s">
        <v>408</v>
      </c>
      <c r="C408" s="3" t="s">
        <v>408</v>
      </c>
      <c r="D408" s="3" t="s">
        <v>309</v>
      </c>
      <c r="E408" s="3" t="str">
        <v>Hasliberg</v>
      </c>
      <c r="G408" s="17">
        <v>1660</v>
      </c>
      <c r="H408" s="17" t="s">
        <v>4546</v>
      </c>
    </row>
    <row r="409" spans="1:8" x14ac:dyDescent="0.2">
      <c r="A409" s="3">
        <v>3264</v>
      </c>
      <c r="B409" s="3" t="s">
        <v>409</v>
      </c>
      <c r="C409" s="3" t="s">
        <v>410</v>
      </c>
      <c r="D409" s="3" t="s">
        <v>309</v>
      </c>
      <c r="E409" s="3" t="str">
        <v>Innertkirchen</v>
      </c>
      <c r="G409" s="17">
        <v>1661</v>
      </c>
      <c r="H409" s="17" t="s">
        <v>4541</v>
      </c>
    </row>
    <row r="410" spans="1:8" x14ac:dyDescent="0.2">
      <c r="A410" s="3">
        <v>3293</v>
      </c>
      <c r="B410" s="3" t="s">
        <v>411</v>
      </c>
      <c r="C410" s="3" t="s">
        <v>411</v>
      </c>
      <c r="D410" s="3" t="s">
        <v>309</v>
      </c>
      <c r="E410" s="3" t="str">
        <v>Meiringen</v>
      </c>
      <c r="G410" s="17">
        <v>1663</v>
      </c>
      <c r="H410" s="17" t="s">
        <v>4541</v>
      </c>
    </row>
    <row r="411" spans="1:8" x14ac:dyDescent="0.2">
      <c r="A411" s="3">
        <v>2543</v>
      </c>
      <c r="B411" s="3" t="s">
        <v>412</v>
      </c>
      <c r="C411" s="3" t="s">
        <v>413</v>
      </c>
      <c r="D411" s="3" t="s">
        <v>309</v>
      </c>
      <c r="E411" s="3" t="str">
        <v>Schattenhalb</v>
      </c>
      <c r="G411" s="17">
        <v>1665</v>
      </c>
      <c r="H411" s="17" t="s">
        <v>4541</v>
      </c>
    </row>
    <row r="412" spans="1:8" x14ac:dyDescent="0.2">
      <c r="A412" s="3">
        <v>3297</v>
      </c>
      <c r="B412" s="3" t="s">
        <v>414</v>
      </c>
      <c r="C412" s="3" t="s">
        <v>414</v>
      </c>
      <c r="D412" s="3" t="s">
        <v>309</v>
      </c>
      <c r="E412" s="3" t="str">
        <v>Boltigen</v>
      </c>
      <c r="G412" s="17">
        <v>1666</v>
      </c>
      <c r="H412" s="17" t="s">
        <v>4546</v>
      </c>
    </row>
    <row r="413" spans="1:8" x14ac:dyDescent="0.2">
      <c r="A413" s="3">
        <v>3294</v>
      </c>
      <c r="B413" s="3" t="s">
        <v>415</v>
      </c>
      <c r="C413" s="3" t="s">
        <v>415</v>
      </c>
      <c r="D413" s="3" t="s">
        <v>309</v>
      </c>
      <c r="E413" s="3" t="str">
        <v>Lenk</v>
      </c>
      <c r="G413" s="17">
        <v>1667</v>
      </c>
      <c r="H413" s="17" t="s">
        <v>4541</v>
      </c>
    </row>
    <row r="414" spans="1:8" x14ac:dyDescent="0.2">
      <c r="A414" s="3">
        <v>2554</v>
      </c>
      <c r="B414" s="3" t="s">
        <v>416</v>
      </c>
      <c r="C414" s="3" t="s">
        <v>416</v>
      </c>
      <c r="D414" s="3" t="s">
        <v>309</v>
      </c>
      <c r="E414" s="3" t="str">
        <v>St. Stephan</v>
      </c>
      <c r="G414" s="17">
        <v>1669</v>
      </c>
      <c r="H414" s="17" t="s">
        <v>4546</v>
      </c>
    </row>
    <row r="415" spans="1:8" x14ac:dyDescent="0.2">
      <c r="A415" s="3">
        <v>3298</v>
      </c>
      <c r="B415" s="3" t="s">
        <v>417</v>
      </c>
      <c r="C415" s="3" t="s">
        <v>418</v>
      </c>
      <c r="D415" s="3" t="s">
        <v>309</v>
      </c>
      <c r="E415" s="3" t="str">
        <v>Zweisimmen</v>
      </c>
      <c r="G415" s="17">
        <v>1670</v>
      </c>
      <c r="H415" s="17" t="s">
        <v>4541</v>
      </c>
    </row>
    <row r="416" spans="1:8" x14ac:dyDescent="0.2">
      <c r="A416" s="3">
        <v>2542</v>
      </c>
      <c r="B416" s="3" t="s">
        <v>419</v>
      </c>
      <c r="C416" s="3" t="s">
        <v>419</v>
      </c>
      <c r="D416" s="3" t="s">
        <v>309</v>
      </c>
      <c r="E416" s="3" t="str">
        <v>Gsteig</v>
      </c>
      <c r="G416" s="17">
        <v>1673</v>
      </c>
      <c r="H416" s="17" t="s">
        <v>4540</v>
      </c>
    </row>
    <row r="417" spans="1:8" x14ac:dyDescent="0.2">
      <c r="A417" s="3">
        <v>3295</v>
      </c>
      <c r="B417" s="3" t="s">
        <v>420</v>
      </c>
      <c r="C417" s="3" t="s">
        <v>421</v>
      </c>
      <c r="D417" s="3" t="s">
        <v>309</v>
      </c>
      <c r="E417" s="3" t="str">
        <v>Lauenen</v>
      </c>
      <c r="G417" s="17">
        <v>1674</v>
      </c>
      <c r="H417" s="17" t="s">
        <v>4541</v>
      </c>
    </row>
    <row r="418" spans="1:8" x14ac:dyDescent="0.2">
      <c r="A418" s="3">
        <v>3251</v>
      </c>
      <c r="B418" s="3" t="s">
        <v>422</v>
      </c>
      <c r="C418" s="3" t="s">
        <v>423</v>
      </c>
      <c r="D418" s="3" t="s">
        <v>309</v>
      </c>
      <c r="E418" s="3" t="str">
        <v>Saanen</v>
      </c>
      <c r="G418" s="17">
        <v>1675</v>
      </c>
      <c r="H418" s="17" t="s">
        <v>4541</v>
      </c>
    </row>
    <row r="419" spans="1:8" x14ac:dyDescent="0.2">
      <c r="A419" s="3">
        <v>3426</v>
      </c>
      <c r="B419" s="3" t="s">
        <v>424</v>
      </c>
      <c r="C419" s="3" t="s">
        <v>424</v>
      </c>
      <c r="D419" s="3" t="s">
        <v>309</v>
      </c>
      <c r="E419" s="3" t="str">
        <v>Guggisberg</v>
      </c>
      <c r="G419" s="17">
        <v>1676</v>
      </c>
      <c r="H419" s="17" t="s">
        <v>4541</v>
      </c>
    </row>
    <row r="420" spans="1:8" x14ac:dyDescent="0.2">
      <c r="A420" s="3">
        <v>3473</v>
      </c>
      <c r="B420" s="3" t="s">
        <v>425</v>
      </c>
      <c r="C420" s="3" t="s">
        <v>425</v>
      </c>
      <c r="D420" s="3" t="s">
        <v>309</v>
      </c>
      <c r="E420" s="3" t="str">
        <v>Rüschegg</v>
      </c>
      <c r="G420" s="17">
        <v>1677</v>
      </c>
      <c r="H420" s="17" t="s">
        <v>4541</v>
      </c>
    </row>
    <row r="421" spans="1:8" x14ac:dyDescent="0.2">
      <c r="A421" s="3">
        <v>3323</v>
      </c>
      <c r="B421" s="3" t="s">
        <v>426</v>
      </c>
      <c r="C421" s="3" t="s">
        <v>427</v>
      </c>
      <c r="D421" s="3" t="s">
        <v>309</v>
      </c>
      <c r="E421" s="3" t="str">
        <v>Schwarzenburg</v>
      </c>
      <c r="G421" s="17">
        <v>1678</v>
      </c>
      <c r="H421" s="17" t="s">
        <v>4541</v>
      </c>
    </row>
    <row r="422" spans="1:8" x14ac:dyDescent="0.2">
      <c r="A422" s="3">
        <v>3400</v>
      </c>
      <c r="B422" s="3" t="s">
        <v>428</v>
      </c>
      <c r="C422" s="3" t="s">
        <v>428</v>
      </c>
      <c r="D422" s="3" t="s">
        <v>309</v>
      </c>
      <c r="E422" s="3" t="str">
        <v>Belp</v>
      </c>
      <c r="G422" s="17">
        <v>1679</v>
      </c>
      <c r="H422" s="17" t="s">
        <v>4541</v>
      </c>
    </row>
    <row r="423" spans="1:8" x14ac:dyDescent="0.2">
      <c r="A423" s="3">
        <v>3423</v>
      </c>
      <c r="B423" s="3" t="s">
        <v>429</v>
      </c>
      <c r="C423" s="3" t="s">
        <v>429</v>
      </c>
      <c r="D423" s="3" t="s">
        <v>309</v>
      </c>
      <c r="E423" s="3" t="str">
        <v>Burgistein</v>
      </c>
      <c r="G423" s="17">
        <v>1680</v>
      </c>
      <c r="H423" s="17" t="s">
        <v>4541</v>
      </c>
    </row>
    <row r="424" spans="1:8" x14ac:dyDescent="0.2">
      <c r="A424" s="3">
        <v>3424</v>
      </c>
      <c r="B424" s="3" t="s">
        <v>430</v>
      </c>
      <c r="C424" s="3" t="s">
        <v>429</v>
      </c>
      <c r="D424" s="3" t="s">
        <v>309</v>
      </c>
      <c r="E424" s="3" t="str">
        <v>Gerzensee</v>
      </c>
      <c r="G424" s="17">
        <v>1681</v>
      </c>
      <c r="H424" s="17" t="s">
        <v>4541</v>
      </c>
    </row>
    <row r="425" spans="1:8" x14ac:dyDescent="0.2">
      <c r="A425" s="3">
        <v>3424</v>
      </c>
      <c r="B425" s="3" t="s">
        <v>431</v>
      </c>
      <c r="C425" s="3" t="s">
        <v>429</v>
      </c>
      <c r="D425" s="3" t="s">
        <v>309</v>
      </c>
      <c r="E425" s="3" t="str">
        <v>Gurzelen</v>
      </c>
      <c r="G425" s="17">
        <v>1682</v>
      </c>
      <c r="H425" s="17" t="s">
        <v>4541</v>
      </c>
    </row>
    <row r="426" spans="1:8" x14ac:dyDescent="0.2">
      <c r="A426" s="3">
        <v>3415</v>
      </c>
      <c r="B426" s="3" t="s">
        <v>432</v>
      </c>
      <c r="C426" s="3" t="s">
        <v>433</v>
      </c>
      <c r="D426" s="3" t="s">
        <v>309</v>
      </c>
      <c r="E426" s="3" t="str">
        <v>Jaberg</v>
      </c>
      <c r="G426" s="17">
        <v>1683</v>
      </c>
      <c r="H426" s="17" t="s">
        <v>4541</v>
      </c>
    </row>
    <row r="427" spans="1:8" x14ac:dyDescent="0.2">
      <c r="A427" s="3">
        <v>3415</v>
      </c>
      <c r="B427" s="3" t="s">
        <v>434</v>
      </c>
      <c r="C427" s="3" t="s">
        <v>433</v>
      </c>
      <c r="D427" s="3" t="s">
        <v>309</v>
      </c>
      <c r="E427" s="3" t="str">
        <v>Kaufdorf</v>
      </c>
      <c r="G427" s="17">
        <v>1684</v>
      </c>
      <c r="H427" s="17" t="s">
        <v>4541</v>
      </c>
    </row>
    <row r="428" spans="1:8" x14ac:dyDescent="0.2">
      <c r="A428" s="3">
        <v>3419</v>
      </c>
      <c r="B428" s="3" t="s">
        <v>435</v>
      </c>
      <c r="C428" s="3" t="s">
        <v>433</v>
      </c>
      <c r="D428" s="3" t="s">
        <v>309</v>
      </c>
      <c r="E428" s="3" t="str">
        <v>Kehrsatz</v>
      </c>
      <c r="G428" s="17">
        <v>1685</v>
      </c>
      <c r="H428" s="17" t="s">
        <v>4541</v>
      </c>
    </row>
    <row r="429" spans="1:8" x14ac:dyDescent="0.2">
      <c r="A429" s="3">
        <v>3412</v>
      </c>
      <c r="B429" s="3" t="s">
        <v>436</v>
      </c>
      <c r="C429" s="3" t="s">
        <v>436</v>
      </c>
      <c r="D429" s="3" t="s">
        <v>309</v>
      </c>
      <c r="E429" s="3" t="str">
        <v>Kirchdorf (BE)</v>
      </c>
      <c r="G429" s="17">
        <v>1686</v>
      </c>
      <c r="H429" s="17" t="s">
        <v>4541</v>
      </c>
    </row>
    <row r="430" spans="1:8" x14ac:dyDescent="0.2">
      <c r="A430" s="3">
        <v>3413</v>
      </c>
      <c r="B430" s="3" t="s">
        <v>437</v>
      </c>
      <c r="C430" s="3" t="s">
        <v>436</v>
      </c>
      <c r="D430" s="3" t="s">
        <v>309</v>
      </c>
      <c r="E430" s="3" t="str">
        <v>Niedermuhlern</v>
      </c>
      <c r="G430" s="17">
        <v>1687</v>
      </c>
      <c r="H430" s="17" t="s">
        <v>4541</v>
      </c>
    </row>
    <row r="431" spans="1:8" x14ac:dyDescent="0.2">
      <c r="A431" s="3">
        <v>3429</v>
      </c>
      <c r="B431" s="3" t="s">
        <v>438</v>
      </c>
      <c r="C431" s="3" t="s">
        <v>438</v>
      </c>
      <c r="D431" s="3" t="s">
        <v>309</v>
      </c>
      <c r="E431" s="3" t="str">
        <v>Riggisberg</v>
      </c>
      <c r="G431" s="17">
        <v>1688</v>
      </c>
      <c r="H431" s="17" t="s">
        <v>4541</v>
      </c>
    </row>
    <row r="432" spans="1:8" x14ac:dyDescent="0.2">
      <c r="A432" s="3">
        <v>3324</v>
      </c>
      <c r="B432" s="3" t="s">
        <v>439</v>
      </c>
      <c r="C432" s="3" t="s">
        <v>439</v>
      </c>
      <c r="D432" s="3" t="s">
        <v>309</v>
      </c>
      <c r="E432" s="3" t="str">
        <v>Rüeggisberg</v>
      </c>
      <c r="G432" s="17">
        <v>1689</v>
      </c>
      <c r="H432" s="17" t="s">
        <v>4541</v>
      </c>
    </row>
    <row r="433" spans="1:8" x14ac:dyDescent="0.2">
      <c r="A433" s="3">
        <v>3324</v>
      </c>
      <c r="B433" s="3" t="s">
        <v>440</v>
      </c>
      <c r="C433" s="3" t="s">
        <v>439</v>
      </c>
      <c r="D433" s="3" t="s">
        <v>309</v>
      </c>
      <c r="E433" s="3" t="str">
        <v>Seftigen</v>
      </c>
      <c r="G433" s="17">
        <v>1690</v>
      </c>
      <c r="H433" s="17" t="s">
        <v>4541</v>
      </c>
    </row>
    <row r="434" spans="1:8" x14ac:dyDescent="0.2">
      <c r="A434" s="3">
        <v>3429</v>
      </c>
      <c r="B434" s="3" t="s">
        <v>441</v>
      </c>
      <c r="C434" s="3" t="s">
        <v>441</v>
      </c>
      <c r="D434" s="3" t="s">
        <v>309</v>
      </c>
      <c r="E434" s="3" t="str">
        <v>Toffen</v>
      </c>
      <c r="G434" s="17">
        <v>1691</v>
      </c>
      <c r="H434" s="17" t="s">
        <v>4541</v>
      </c>
    </row>
    <row r="435" spans="1:8" x14ac:dyDescent="0.2">
      <c r="A435" s="3">
        <v>3309</v>
      </c>
      <c r="B435" s="3" t="s">
        <v>442</v>
      </c>
      <c r="C435" s="3" t="s">
        <v>442</v>
      </c>
      <c r="D435" s="3" t="s">
        <v>309</v>
      </c>
      <c r="E435" s="3" t="str">
        <v>Uttigen</v>
      </c>
      <c r="G435" s="17">
        <v>1692</v>
      </c>
      <c r="H435" s="17" t="s">
        <v>4541</v>
      </c>
    </row>
    <row r="436" spans="1:8" x14ac:dyDescent="0.2">
      <c r="A436" s="3">
        <v>3422</v>
      </c>
      <c r="B436" s="3" t="s">
        <v>443</v>
      </c>
      <c r="C436" s="3" t="s">
        <v>444</v>
      </c>
      <c r="D436" s="3" t="s">
        <v>309</v>
      </c>
      <c r="E436" s="3" t="str">
        <v>Wattenwil</v>
      </c>
      <c r="G436" s="17">
        <v>1694</v>
      </c>
      <c r="H436" s="17" t="s">
        <v>4541</v>
      </c>
    </row>
    <row r="437" spans="1:8" x14ac:dyDescent="0.2">
      <c r="A437" s="3">
        <v>3425</v>
      </c>
      <c r="B437" s="3" t="s">
        <v>445</v>
      </c>
      <c r="C437" s="3" t="s">
        <v>445</v>
      </c>
      <c r="D437" s="3" t="s">
        <v>309</v>
      </c>
      <c r="E437" s="3" t="str">
        <v>Wald (BE)</v>
      </c>
      <c r="G437" s="17">
        <v>1695</v>
      </c>
      <c r="H437" s="17" t="s">
        <v>4541</v>
      </c>
    </row>
    <row r="438" spans="1:8" x14ac:dyDescent="0.2">
      <c r="A438" s="3">
        <v>3325</v>
      </c>
      <c r="B438" s="3" t="s">
        <v>446</v>
      </c>
      <c r="C438" s="3" t="s">
        <v>447</v>
      </c>
      <c r="D438" s="3" t="s">
        <v>309</v>
      </c>
      <c r="E438" s="3" t="str">
        <v>Thurnen</v>
      </c>
      <c r="G438" s="17">
        <v>1696</v>
      </c>
      <c r="H438" s="17" t="s">
        <v>4541</v>
      </c>
    </row>
    <row r="439" spans="1:8" x14ac:dyDescent="0.2">
      <c r="A439" s="3">
        <v>3326</v>
      </c>
      <c r="B439" s="3" t="s">
        <v>447</v>
      </c>
      <c r="C439" s="3" t="s">
        <v>447</v>
      </c>
      <c r="D439" s="3" t="s">
        <v>309</v>
      </c>
      <c r="E439" s="3" t="str">
        <v>Eggiwil</v>
      </c>
      <c r="G439" s="17">
        <v>1697</v>
      </c>
      <c r="H439" s="17" t="s">
        <v>4541</v>
      </c>
    </row>
    <row r="440" spans="1:8" x14ac:dyDescent="0.2">
      <c r="A440" s="3">
        <v>3421</v>
      </c>
      <c r="B440" s="3" t="s">
        <v>448</v>
      </c>
      <c r="C440" s="3" t="s">
        <v>448</v>
      </c>
      <c r="D440" s="3" t="s">
        <v>309</v>
      </c>
      <c r="E440" s="3" t="str">
        <v>Langnau im Emmental</v>
      </c>
      <c r="G440" s="17">
        <v>1699</v>
      </c>
      <c r="H440" s="17" t="s">
        <v>4541</v>
      </c>
    </row>
    <row r="441" spans="1:8" x14ac:dyDescent="0.2">
      <c r="A441" s="3">
        <v>3414</v>
      </c>
      <c r="B441" s="3" t="s">
        <v>449</v>
      </c>
      <c r="C441" s="3" t="s">
        <v>449</v>
      </c>
      <c r="D441" s="3" t="s">
        <v>309</v>
      </c>
      <c r="E441" s="3" t="str">
        <v>Lauperswil</v>
      </c>
      <c r="G441" s="17">
        <v>1700</v>
      </c>
      <c r="H441" s="17" t="s">
        <v>4541</v>
      </c>
    </row>
    <row r="442" spans="1:8" x14ac:dyDescent="0.2">
      <c r="A442" s="3">
        <v>3421</v>
      </c>
      <c r="B442" s="3" t="s">
        <v>448</v>
      </c>
      <c r="C442" s="3" t="s">
        <v>449</v>
      </c>
      <c r="D442" s="3" t="s">
        <v>309</v>
      </c>
      <c r="E442" s="3" t="str">
        <v>Röthenbach im Emmental</v>
      </c>
      <c r="G442" s="17">
        <v>1712</v>
      </c>
      <c r="H442" s="17" t="s">
        <v>4541</v>
      </c>
    </row>
    <row r="443" spans="1:8" x14ac:dyDescent="0.2">
      <c r="A443" s="3">
        <v>3422</v>
      </c>
      <c r="B443" s="3" t="s">
        <v>450</v>
      </c>
      <c r="C443" s="3" t="s">
        <v>451</v>
      </c>
      <c r="D443" s="3" t="s">
        <v>309</v>
      </c>
      <c r="E443" s="3" t="str">
        <v>Rüderswil</v>
      </c>
      <c r="G443" s="17">
        <v>1713</v>
      </c>
      <c r="H443" s="17" t="s">
        <v>4541</v>
      </c>
    </row>
    <row r="444" spans="1:8" x14ac:dyDescent="0.2">
      <c r="A444" s="3">
        <v>3422</v>
      </c>
      <c r="B444" s="3" t="s">
        <v>452</v>
      </c>
      <c r="C444" s="3" t="s">
        <v>451</v>
      </c>
      <c r="D444" s="3" t="s">
        <v>309</v>
      </c>
      <c r="E444" s="3" t="str">
        <v>Schangnau</v>
      </c>
      <c r="G444" s="17">
        <v>1714</v>
      </c>
      <c r="H444" s="17" t="s">
        <v>4547</v>
      </c>
    </row>
    <row r="445" spans="1:8" x14ac:dyDescent="0.2">
      <c r="A445" s="3">
        <v>3472</v>
      </c>
      <c r="B445" s="3" t="s">
        <v>453</v>
      </c>
      <c r="C445" s="3" t="s">
        <v>453</v>
      </c>
      <c r="D445" s="3" t="s">
        <v>309</v>
      </c>
      <c r="E445" s="3" t="str">
        <v>Signau</v>
      </c>
      <c r="G445" s="17">
        <v>1715</v>
      </c>
      <c r="H445" s="17" t="s">
        <v>4541</v>
      </c>
    </row>
    <row r="446" spans="1:8" x14ac:dyDescent="0.2">
      <c r="A446" s="3">
        <v>3421</v>
      </c>
      <c r="B446" s="3" t="s">
        <v>454</v>
      </c>
      <c r="C446" s="3" t="s">
        <v>455</v>
      </c>
      <c r="D446" s="3" t="s">
        <v>309</v>
      </c>
      <c r="E446" s="3" t="str">
        <v>Trub</v>
      </c>
      <c r="G446" s="17">
        <v>1716</v>
      </c>
      <c r="H446" s="17" t="s">
        <v>4541</v>
      </c>
    </row>
    <row r="447" spans="1:8" x14ac:dyDescent="0.2">
      <c r="A447" s="3">
        <v>3425</v>
      </c>
      <c r="B447" s="3" t="s">
        <v>456</v>
      </c>
      <c r="C447" s="3" t="s">
        <v>456</v>
      </c>
      <c r="D447" s="3" t="s">
        <v>309</v>
      </c>
      <c r="E447" s="3" t="str">
        <v>Trubschachen</v>
      </c>
      <c r="G447" s="17">
        <v>1717</v>
      </c>
      <c r="H447" s="17" t="s">
        <v>4541</v>
      </c>
    </row>
    <row r="448" spans="1:8" x14ac:dyDescent="0.2">
      <c r="A448" s="3">
        <v>3472</v>
      </c>
      <c r="B448" s="3" t="s">
        <v>457</v>
      </c>
      <c r="C448" s="3" t="s">
        <v>457</v>
      </c>
      <c r="D448" s="3" t="s">
        <v>309</v>
      </c>
      <c r="E448" s="3" t="str">
        <v>Amsoldingen</v>
      </c>
      <c r="G448" s="17">
        <v>1718</v>
      </c>
      <c r="H448" s="17" t="s">
        <v>4541</v>
      </c>
    </row>
    <row r="449" spans="1:8" x14ac:dyDescent="0.2">
      <c r="A449" s="3">
        <v>3474</v>
      </c>
      <c r="B449" s="3" t="s">
        <v>458</v>
      </c>
      <c r="C449" s="3" t="s">
        <v>457</v>
      </c>
      <c r="D449" s="3" t="s">
        <v>309</v>
      </c>
      <c r="E449" s="3" t="str">
        <v>Blumenstein</v>
      </c>
      <c r="G449" s="17">
        <v>1719</v>
      </c>
      <c r="H449" s="17" t="s">
        <v>4541</v>
      </c>
    </row>
    <row r="450" spans="1:8" x14ac:dyDescent="0.2">
      <c r="A450" s="3">
        <v>2606</v>
      </c>
      <c r="B450" s="3" t="s">
        <v>459</v>
      </c>
      <c r="C450" s="3" t="s">
        <v>459</v>
      </c>
      <c r="D450" s="3" t="s">
        <v>309</v>
      </c>
      <c r="E450" s="3" t="str">
        <v>Buchholterberg</v>
      </c>
      <c r="G450" s="17">
        <v>1720</v>
      </c>
      <c r="H450" s="17" t="s">
        <v>4541</v>
      </c>
    </row>
    <row r="451" spans="1:8" x14ac:dyDescent="0.2">
      <c r="A451" s="3">
        <v>2610</v>
      </c>
      <c r="B451" s="3" t="s">
        <v>460</v>
      </c>
      <c r="C451" s="3" t="s">
        <v>461</v>
      </c>
      <c r="D451" s="3" t="s">
        <v>309</v>
      </c>
      <c r="E451" s="3" t="str">
        <v>Eriz</v>
      </c>
      <c r="G451" s="17">
        <v>1721</v>
      </c>
      <c r="H451" s="17" t="s">
        <v>4541</v>
      </c>
    </row>
    <row r="452" spans="1:8" x14ac:dyDescent="0.2">
      <c r="A452" s="3">
        <v>2612</v>
      </c>
      <c r="B452" s="3" t="s">
        <v>461</v>
      </c>
      <c r="C452" s="3" t="s">
        <v>461</v>
      </c>
      <c r="D452" s="3" t="s">
        <v>309</v>
      </c>
      <c r="E452" s="3" t="str">
        <v>Fahrni</v>
      </c>
      <c r="G452" s="17">
        <v>1722</v>
      </c>
      <c r="H452" s="17" t="s">
        <v>4541</v>
      </c>
    </row>
    <row r="453" spans="1:8" x14ac:dyDescent="0.2">
      <c r="A453" s="3">
        <v>2607</v>
      </c>
      <c r="B453" s="3" t="s">
        <v>462</v>
      </c>
      <c r="C453" s="3" t="s">
        <v>462</v>
      </c>
      <c r="D453" s="3" t="s">
        <v>309</v>
      </c>
      <c r="E453" s="3" t="str">
        <v>Heiligenschwendi</v>
      </c>
      <c r="G453" s="17">
        <v>1723</v>
      </c>
      <c r="H453" s="17" t="s">
        <v>4541</v>
      </c>
    </row>
    <row r="454" spans="1:8" x14ac:dyDescent="0.2">
      <c r="A454" s="3">
        <v>2608</v>
      </c>
      <c r="B454" s="3" t="s">
        <v>463</v>
      </c>
      <c r="C454" s="3" t="s">
        <v>462</v>
      </c>
      <c r="D454" s="3" t="s">
        <v>309</v>
      </c>
      <c r="E454" s="3" t="str">
        <v>Heimberg</v>
      </c>
      <c r="G454" s="17">
        <v>1724</v>
      </c>
      <c r="H454" s="17" t="s">
        <v>4541</v>
      </c>
    </row>
    <row r="455" spans="1:8" x14ac:dyDescent="0.2">
      <c r="A455" s="3">
        <v>2608</v>
      </c>
      <c r="B455" s="3" t="s">
        <v>464</v>
      </c>
      <c r="C455" s="3" t="s">
        <v>464</v>
      </c>
      <c r="D455" s="3" t="s">
        <v>309</v>
      </c>
      <c r="E455" s="3" t="str">
        <v>Hilterfingen</v>
      </c>
      <c r="G455" s="17">
        <v>1725</v>
      </c>
      <c r="H455" s="17" t="s">
        <v>4541</v>
      </c>
    </row>
    <row r="456" spans="1:8" x14ac:dyDescent="0.2">
      <c r="A456" s="3">
        <v>2333</v>
      </c>
      <c r="B456" s="3" t="s">
        <v>465</v>
      </c>
      <c r="C456" s="3" t="s">
        <v>465</v>
      </c>
      <c r="D456" s="3" t="s">
        <v>309</v>
      </c>
      <c r="E456" s="3" t="str">
        <v>Homberg</v>
      </c>
      <c r="G456" s="17">
        <v>1726</v>
      </c>
      <c r="H456" s="17" t="s">
        <v>4541</v>
      </c>
    </row>
    <row r="457" spans="1:8" x14ac:dyDescent="0.2">
      <c r="A457" s="3">
        <v>2723</v>
      </c>
      <c r="B457" s="3" t="s">
        <v>466</v>
      </c>
      <c r="C457" s="3" t="s">
        <v>466</v>
      </c>
      <c r="D457" s="3" t="s">
        <v>309</v>
      </c>
      <c r="E457" s="3" t="str">
        <v>Horrenbach-Buchen</v>
      </c>
      <c r="G457" s="17">
        <v>1727</v>
      </c>
      <c r="H457" s="17" t="s">
        <v>4541</v>
      </c>
    </row>
    <row r="458" spans="1:8" x14ac:dyDescent="0.2">
      <c r="A458" s="3">
        <v>2534</v>
      </c>
      <c r="B458" s="3" t="s">
        <v>467</v>
      </c>
      <c r="C458" s="3" t="s">
        <v>467</v>
      </c>
      <c r="D458" s="3" t="s">
        <v>309</v>
      </c>
      <c r="E458" s="3" t="str">
        <v>Oberhofen am Thunersee</v>
      </c>
      <c r="G458" s="17">
        <v>1728</v>
      </c>
      <c r="H458" s="17" t="s">
        <v>4541</v>
      </c>
    </row>
    <row r="459" spans="1:8" x14ac:dyDescent="0.2">
      <c r="A459" s="3">
        <v>2534</v>
      </c>
      <c r="B459" s="3" t="s">
        <v>468</v>
      </c>
      <c r="C459" s="3" t="s">
        <v>467</v>
      </c>
      <c r="D459" s="3" t="s">
        <v>309</v>
      </c>
      <c r="E459" s="3" t="str">
        <v>Pohlern</v>
      </c>
      <c r="G459" s="17">
        <v>1730</v>
      </c>
      <c r="H459" s="17" t="s">
        <v>4541</v>
      </c>
    </row>
    <row r="460" spans="1:8" x14ac:dyDescent="0.2">
      <c r="A460" s="3">
        <v>2616</v>
      </c>
      <c r="B460" s="3" t="s">
        <v>469</v>
      </c>
      <c r="C460" s="3" t="s">
        <v>470</v>
      </c>
      <c r="D460" s="3" t="s">
        <v>309</v>
      </c>
      <c r="E460" s="3" t="str">
        <v>Sigriswil</v>
      </c>
      <c r="G460" s="17">
        <v>1731</v>
      </c>
      <c r="H460" s="17" t="s">
        <v>4541</v>
      </c>
    </row>
    <row r="461" spans="1:8" x14ac:dyDescent="0.2">
      <c r="A461" s="3">
        <v>2538</v>
      </c>
      <c r="B461" s="3" t="s">
        <v>471</v>
      </c>
      <c r="C461" s="3" t="s">
        <v>472</v>
      </c>
      <c r="D461" s="3" t="s">
        <v>309</v>
      </c>
      <c r="E461" s="3" t="str">
        <v>Steffisburg</v>
      </c>
      <c r="G461" s="17">
        <v>1732</v>
      </c>
      <c r="H461" s="17" t="s">
        <v>4541</v>
      </c>
    </row>
    <row r="462" spans="1:8" x14ac:dyDescent="0.2">
      <c r="A462" s="3">
        <v>2610</v>
      </c>
      <c r="B462" s="3" t="s">
        <v>473</v>
      </c>
      <c r="C462" s="3" t="s">
        <v>474</v>
      </c>
      <c r="D462" s="3" t="s">
        <v>309</v>
      </c>
      <c r="E462" s="3" t="str">
        <v>Teuffenthal (BE)</v>
      </c>
      <c r="G462" s="17">
        <v>1733</v>
      </c>
      <c r="H462" s="17" t="s">
        <v>4541</v>
      </c>
    </row>
    <row r="463" spans="1:8" x14ac:dyDescent="0.2">
      <c r="A463" s="3">
        <v>2610</v>
      </c>
      <c r="B463" s="3" t="s">
        <v>475</v>
      </c>
      <c r="C463" s="3" t="s">
        <v>474</v>
      </c>
      <c r="D463" s="3" t="s">
        <v>309</v>
      </c>
      <c r="E463" s="3" t="str">
        <v>Thierachern</v>
      </c>
      <c r="G463" s="17">
        <v>1734</v>
      </c>
      <c r="H463" s="17" t="s">
        <v>4541</v>
      </c>
    </row>
    <row r="464" spans="1:8" x14ac:dyDescent="0.2">
      <c r="A464" s="3">
        <v>2610</v>
      </c>
      <c r="B464" s="3" t="s">
        <v>476</v>
      </c>
      <c r="C464" s="3" t="s">
        <v>474</v>
      </c>
      <c r="D464" s="3" t="s">
        <v>309</v>
      </c>
      <c r="E464" s="3" t="str">
        <v>Thun</v>
      </c>
      <c r="G464" s="17">
        <v>1735</v>
      </c>
      <c r="H464" s="17" t="s">
        <v>4541</v>
      </c>
    </row>
    <row r="465" spans="1:8" x14ac:dyDescent="0.2">
      <c r="A465" s="3">
        <v>2605</v>
      </c>
      <c r="B465" s="3" t="s">
        <v>477</v>
      </c>
      <c r="C465" s="3" t="s">
        <v>477</v>
      </c>
      <c r="D465" s="3" t="s">
        <v>309</v>
      </c>
      <c r="E465" s="3" t="str">
        <v>Uebeschi</v>
      </c>
      <c r="G465" s="17">
        <v>1736</v>
      </c>
      <c r="H465" s="17" t="s">
        <v>4541</v>
      </c>
    </row>
    <row r="466" spans="1:8" x14ac:dyDescent="0.2">
      <c r="A466" s="3">
        <v>2615</v>
      </c>
      <c r="B466" s="3" t="s">
        <v>478</v>
      </c>
      <c r="C466" s="3" t="s">
        <v>478</v>
      </c>
      <c r="D466" s="3" t="s">
        <v>309</v>
      </c>
      <c r="E466" s="3" t="str">
        <v>Uetendorf</v>
      </c>
      <c r="G466" s="17">
        <v>1737</v>
      </c>
      <c r="H466" s="17" t="s">
        <v>4541</v>
      </c>
    </row>
    <row r="467" spans="1:8" x14ac:dyDescent="0.2">
      <c r="A467" s="3">
        <v>2615</v>
      </c>
      <c r="B467" s="3" t="s">
        <v>479</v>
      </c>
      <c r="C467" s="3" t="s">
        <v>478</v>
      </c>
      <c r="D467" s="3" t="s">
        <v>309</v>
      </c>
      <c r="E467" s="3" t="str">
        <v>Unterlangenegg</v>
      </c>
      <c r="G467" s="17">
        <v>1738</v>
      </c>
      <c r="H467" s="17" t="s">
        <v>4541</v>
      </c>
    </row>
    <row r="468" spans="1:8" x14ac:dyDescent="0.2">
      <c r="A468" s="3">
        <v>2720</v>
      </c>
      <c r="B468" s="3" t="s">
        <v>480</v>
      </c>
      <c r="C468" s="3" t="s">
        <v>480</v>
      </c>
      <c r="D468" s="3" t="s">
        <v>309</v>
      </c>
      <c r="E468" s="3" t="str">
        <v>Wachseldorn</v>
      </c>
      <c r="G468" s="17">
        <v>1740</v>
      </c>
      <c r="H468" s="17" t="s">
        <v>4541</v>
      </c>
    </row>
    <row r="469" spans="1:8" x14ac:dyDescent="0.2">
      <c r="A469" s="3">
        <v>2722</v>
      </c>
      <c r="B469" s="3" t="s">
        <v>481</v>
      </c>
      <c r="C469" s="3" t="s">
        <v>480</v>
      </c>
      <c r="D469" s="3" t="s">
        <v>309</v>
      </c>
      <c r="E469" s="3" t="str">
        <v>Zwieselberg</v>
      </c>
      <c r="G469" s="17">
        <v>1741</v>
      </c>
      <c r="H469" s="17" t="s">
        <v>4541</v>
      </c>
    </row>
    <row r="470" spans="1:8" x14ac:dyDescent="0.2">
      <c r="A470" s="3">
        <v>2613</v>
      </c>
      <c r="B470" s="3" t="s">
        <v>482</v>
      </c>
      <c r="C470" s="3" t="s">
        <v>482</v>
      </c>
      <c r="D470" s="3" t="s">
        <v>309</v>
      </c>
      <c r="E470" s="3" t="str">
        <v>Forst-Längenbühl</v>
      </c>
      <c r="G470" s="17">
        <v>1742</v>
      </c>
      <c r="H470" s="17" t="s">
        <v>4541</v>
      </c>
    </row>
    <row r="471" spans="1:8" x14ac:dyDescent="0.2">
      <c r="A471" s="3">
        <v>2535</v>
      </c>
      <c r="B471" s="3" t="s">
        <v>483</v>
      </c>
      <c r="C471" s="3" t="s">
        <v>484</v>
      </c>
      <c r="D471" s="3" t="s">
        <v>309</v>
      </c>
      <c r="E471" s="3" t="str">
        <v>Affoltern im Emmental</v>
      </c>
      <c r="G471" s="17">
        <v>1744</v>
      </c>
      <c r="H471" s="17" t="s">
        <v>4541</v>
      </c>
    </row>
    <row r="472" spans="1:8" x14ac:dyDescent="0.2">
      <c r="A472" s="3">
        <v>2536</v>
      </c>
      <c r="B472" s="3" t="s">
        <v>485</v>
      </c>
      <c r="C472" s="3" t="s">
        <v>484</v>
      </c>
      <c r="D472" s="3" t="s">
        <v>309</v>
      </c>
      <c r="E472" s="3" t="str">
        <v>Dürrenroth</v>
      </c>
      <c r="G472" s="17">
        <v>1745</v>
      </c>
      <c r="H472" s="17" t="s">
        <v>4541</v>
      </c>
    </row>
    <row r="473" spans="1:8" x14ac:dyDescent="0.2">
      <c r="A473" s="3">
        <v>2537</v>
      </c>
      <c r="B473" s="3" t="s">
        <v>486</v>
      </c>
      <c r="C473" s="3" t="s">
        <v>484</v>
      </c>
      <c r="D473" s="3" t="s">
        <v>309</v>
      </c>
      <c r="E473" s="3" t="str">
        <v>Eriswil</v>
      </c>
      <c r="G473" s="17">
        <v>1746</v>
      </c>
      <c r="H473" s="17" t="s">
        <v>4541</v>
      </c>
    </row>
    <row r="474" spans="1:8" x14ac:dyDescent="0.2">
      <c r="A474" s="3">
        <v>2603</v>
      </c>
      <c r="B474" s="3" t="s">
        <v>487</v>
      </c>
      <c r="C474" s="3" t="s">
        <v>488</v>
      </c>
      <c r="D474" s="3" t="s">
        <v>309</v>
      </c>
      <c r="E474" s="3" t="str">
        <v>Huttwil</v>
      </c>
      <c r="G474" s="17">
        <v>1747</v>
      </c>
      <c r="H474" s="17" t="s">
        <v>4541</v>
      </c>
    </row>
    <row r="475" spans="1:8" x14ac:dyDescent="0.2">
      <c r="A475" s="3">
        <v>2604</v>
      </c>
      <c r="B475" s="3" t="s">
        <v>489</v>
      </c>
      <c r="C475" s="3" t="s">
        <v>488</v>
      </c>
      <c r="D475" s="3" t="s">
        <v>309</v>
      </c>
      <c r="E475" s="3" t="str">
        <v>Lützelflüh</v>
      </c>
      <c r="G475" s="17">
        <v>1748</v>
      </c>
      <c r="H475" s="17" t="s">
        <v>4541</v>
      </c>
    </row>
    <row r="476" spans="1:8" x14ac:dyDescent="0.2">
      <c r="A476" s="3">
        <v>3237</v>
      </c>
      <c r="B476" s="3" t="s">
        <v>490</v>
      </c>
      <c r="C476" s="3" t="s">
        <v>490</v>
      </c>
      <c r="D476" s="3" t="s">
        <v>309</v>
      </c>
      <c r="E476" s="3" t="str">
        <v>Rüegsau</v>
      </c>
      <c r="G476" s="17">
        <v>1749</v>
      </c>
      <c r="H476" s="17" t="s">
        <v>4541</v>
      </c>
    </row>
    <row r="477" spans="1:8" x14ac:dyDescent="0.2">
      <c r="A477" s="3">
        <v>3235</v>
      </c>
      <c r="B477" s="3" t="s">
        <v>491</v>
      </c>
      <c r="C477" s="3" t="s">
        <v>491</v>
      </c>
      <c r="D477" s="3" t="s">
        <v>309</v>
      </c>
      <c r="E477" s="3" t="str">
        <v>Sumiswald</v>
      </c>
      <c r="G477" s="17">
        <v>1752</v>
      </c>
      <c r="H477" s="17" t="s">
        <v>4541</v>
      </c>
    </row>
    <row r="478" spans="1:8" x14ac:dyDescent="0.2">
      <c r="A478" s="3">
        <v>2577</v>
      </c>
      <c r="B478" s="3" t="s">
        <v>492</v>
      </c>
      <c r="C478" s="3" t="s">
        <v>492</v>
      </c>
      <c r="D478" s="3" t="s">
        <v>309</v>
      </c>
      <c r="E478" s="3" t="str">
        <v>Trachselwald</v>
      </c>
      <c r="G478" s="17">
        <v>1753</v>
      </c>
      <c r="H478" s="17" t="s">
        <v>4541</v>
      </c>
    </row>
    <row r="479" spans="1:8" x14ac:dyDescent="0.2">
      <c r="A479" s="3">
        <v>3238</v>
      </c>
      <c r="B479" s="3" t="s">
        <v>493</v>
      </c>
      <c r="C479" s="3" t="s">
        <v>493</v>
      </c>
      <c r="D479" s="3" t="s">
        <v>309</v>
      </c>
      <c r="E479" s="3" t="str">
        <v>Walterswil (BE)</v>
      </c>
      <c r="G479" s="17">
        <v>1754</v>
      </c>
      <c r="H479" s="17" t="s">
        <v>4541</v>
      </c>
    </row>
    <row r="480" spans="1:8" x14ac:dyDescent="0.2">
      <c r="A480" s="3">
        <v>3236</v>
      </c>
      <c r="B480" s="3" t="s">
        <v>494</v>
      </c>
      <c r="C480" s="3" t="s">
        <v>494</v>
      </c>
      <c r="D480" s="3" t="s">
        <v>309</v>
      </c>
      <c r="E480" s="3" t="str">
        <v>Wyssachen</v>
      </c>
      <c r="G480" s="17">
        <v>1756</v>
      </c>
      <c r="H480" s="17" t="s">
        <v>4541</v>
      </c>
    </row>
    <row r="481" spans="1:8" x14ac:dyDescent="0.2">
      <c r="A481" s="3">
        <v>3232</v>
      </c>
      <c r="B481" s="3" t="s">
        <v>495</v>
      </c>
      <c r="C481" s="3" t="s">
        <v>495</v>
      </c>
      <c r="D481" s="3" t="s">
        <v>309</v>
      </c>
      <c r="E481" s="3" t="str">
        <v>Attiswil</v>
      </c>
      <c r="G481" s="17">
        <v>1757</v>
      </c>
      <c r="H481" s="17" t="s">
        <v>4541</v>
      </c>
    </row>
    <row r="482" spans="1:8" x14ac:dyDescent="0.2">
      <c r="A482" s="3">
        <v>2576</v>
      </c>
      <c r="B482" s="3" t="s">
        <v>496</v>
      </c>
      <c r="C482" s="3" t="s">
        <v>496</v>
      </c>
      <c r="D482" s="3" t="s">
        <v>309</v>
      </c>
      <c r="E482" s="3" t="str">
        <v>Berken</v>
      </c>
      <c r="G482" s="17">
        <v>1762</v>
      </c>
      <c r="H482" s="17" t="s">
        <v>4541</v>
      </c>
    </row>
    <row r="483" spans="1:8" x14ac:dyDescent="0.2">
      <c r="A483" s="3">
        <v>3225</v>
      </c>
      <c r="B483" s="3" t="s">
        <v>497</v>
      </c>
      <c r="C483" s="3" t="s">
        <v>497</v>
      </c>
      <c r="D483" s="3" t="s">
        <v>309</v>
      </c>
      <c r="E483" s="3" t="str">
        <v>Bettenhausen</v>
      </c>
      <c r="G483" s="17">
        <v>1763</v>
      </c>
      <c r="H483" s="17" t="s">
        <v>4541</v>
      </c>
    </row>
    <row r="484" spans="1:8" x14ac:dyDescent="0.2">
      <c r="A484" s="3">
        <v>2577</v>
      </c>
      <c r="B484" s="3" t="s">
        <v>498</v>
      </c>
      <c r="C484" s="3" t="s">
        <v>499</v>
      </c>
      <c r="D484" s="3" t="s">
        <v>309</v>
      </c>
      <c r="E484" s="3" t="str">
        <v>Farnern</v>
      </c>
      <c r="G484" s="17">
        <v>1772</v>
      </c>
      <c r="H484" s="17" t="s">
        <v>4541</v>
      </c>
    </row>
    <row r="485" spans="1:8" x14ac:dyDescent="0.2">
      <c r="A485" s="3">
        <v>3226</v>
      </c>
      <c r="B485" s="3" t="s">
        <v>500</v>
      </c>
      <c r="C485" s="3" t="s">
        <v>500</v>
      </c>
      <c r="D485" s="3" t="s">
        <v>309</v>
      </c>
      <c r="E485" s="3" t="str">
        <v>Graben</v>
      </c>
      <c r="G485" s="17">
        <v>1773</v>
      </c>
      <c r="H485" s="17" t="s">
        <v>4541</v>
      </c>
    </row>
    <row r="486" spans="1:8" x14ac:dyDescent="0.2">
      <c r="A486" s="3">
        <v>3233</v>
      </c>
      <c r="B486" s="3" t="s">
        <v>501</v>
      </c>
      <c r="C486" s="3" t="s">
        <v>501</v>
      </c>
      <c r="D486" s="3" t="s">
        <v>309</v>
      </c>
      <c r="E486" s="3" t="str">
        <v>Heimenhausen</v>
      </c>
      <c r="G486" s="17">
        <v>1774</v>
      </c>
      <c r="H486" s="17" t="s">
        <v>4541</v>
      </c>
    </row>
    <row r="487" spans="1:8" x14ac:dyDescent="0.2">
      <c r="A487" s="3">
        <v>3234</v>
      </c>
      <c r="B487" s="3" t="s">
        <v>502</v>
      </c>
      <c r="C487" s="3" t="s">
        <v>502</v>
      </c>
      <c r="D487" s="3" t="s">
        <v>309</v>
      </c>
      <c r="E487" s="3" t="str">
        <v>Herzogenbuchsee</v>
      </c>
      <c r="G487" s="17">
        <v>1775</v>
      </c>
      <c r="H487" s="17" t="s">
        <v>4541</v>
      </c>
    </row>
    <row r="488" spans="1:8" x14ac:dyDescent="0.2">
      <c r="A488" s="3">
        <v>3315</v>
      </c>
      <c r="B488" s="3" t="s">
        <v>503</v>
      </c>
      <c r="C488" s="3" t="s">
        <v>503</v>
      </c>
      <c r="D488" s="3" t="s">
        <v>309</v>
      </c>
      <c r="E488" s="3" t="str">
        <v>Inkwil</v>
      </c>
      <c r="G488" s="17">
        <v>1776</v>
      </c>
      <c r="H488" s="17" t="s">
        <v>4541</v>
      </c>
    </row>
    <row r="489" spans="1:8" x14ac:dyDescent="0.2">
      <c r="A489" s="3">
        <v>3315</v>
      </c>
      <c r="B489" s="3" t="s">
        <v>504</v>
      </c>
      <c r="C489" s="3" t="s">
        <v>503</v>
      </c>
      <c r="D489" s="3" t="s">
        <v>309</v>
      </c>
      <c r="E489" s="3" t="str">
        <v>Niederbipp</v>
      </c>
      <c r="G489" s="17">
        <v>1782</v>
      </c>
      <c r="H489" s="17" t="s">
        <v>4541</v>
      </c>
    </row>
    <row r="490" spans="1:8" x14ac:dyDescent="0.2">
      <c r="A490" s="3">
        <v>3053</v>
      </c>
      <c r="B490" s="3" t="s">
        <v>505</v>
      </c>
      <c r="C490" s="3" t="s">
        <v>506</v>
      </c>
      <c r="D490" s="3" t="s">
        <v>309</v>
      </c>
      <c r="E490" s="3" t="str">
        <v>Niederönz</v>
      </c>
      <c r="G490" s="17">
        <v>1783</v>
      </c>
      <c r="H490" s="17" t="s">
        <v>4541</v>
      </c>
    </row>
    <row r="491" spans="1:8" x14ac:dyDescent="0.2">
      <c r="A491" s="3">
        <v>3053</v>
      </c>
      <c r="B491" s="3" t="s">
        <v>507</v>
      </c>
      <c r="C491" s="3" t="s">
        <v>507</v>
      </c>
      <c r="D491" s="3" t="s">
        <v>309</v>
      </c>
      <c r="E491" s="3" t="str">
        <v>Oberbipp</v>
      </c>
      <c r="G491" s="17">
        <v>1784</v>
      </c>
      <c r="H491" s="17" t="s">
        <v>4541</v>
      </c>
    </row>
    <row r="492" spans="1:8" x14ac:dyDescent="0.2">
      <c r="A492" s="3">
        <v>3306</v>
      </c>
      <c r="B492" s="3" t="s">
        <v>508</v>
      </c>
      <c r="C492" s="3" t="s">
        <v>509</v>
      </c>
      <c r="D492" s="3" t="s">
        <v>309</v>
      </c>
      <c r="E492" s="3" t="str">
        <v>Ochlenberg</v>
      </c>
      <c r="G492" s="17">
        <v>1785</v>
      </c>
      <c r="H492" s="17" t="s">
        <v>4544</v>
      </c>
    </row>
    <row r="493" spans="1:8" x14ac:dyDescent="0.2">
      <c r="A493" s="3">
        <v>3308</v>
      </c>
      <c r="B493" s="3" t="s">
        <v>510</v>
      </c>
      <c r="C493" s="3" t="s">
        <v>509</v>
      </c>
      <c r="D493" s="3" t="s">
        <v>309</v>
      </c>
      <c r="E493" s="3" t="str">
        <v>Rumisberg</v>
      </c>
      <c r="G493" s="17">
        <v>1786</v>
      </c>
      <c r="H493" s="17" t="s">
        <v>4544</v>
      </c>
    </row>
    <row r="494" spans="1:8" x14ac:dyDescent="0.2">
      <c r="A494" s="3">
        <v>3309</v>
      </c>
      <c r="B494" s="3" t="s">
        <v>511</v>
      </c>
      <c r="C494" s="3" t="s">
        <v>509</v>
      </c>
      <c r="D494" s="3" t="s">
        <v>309</v>
      </c>
      <c r="E494" s="3" t="str">
        <v>Seeberg</v>
      </c>
      <c r="G494" s="17">
        <v>1787</v>
      </c>
      <c r="H494" s="17" t="s">
        <v>4544</v>
      </c>
    </row>
    <row r="495" spans="1:8" x14ac:dyDescent="0.2">
      <c r="A495" s="3">
        <v>3312</v>
      </c>
      <c r="B495" s="3" t="s">
        <v>509</v>
      </c>
      <c r="C495" s="3" t="s">
        <v>509</v>
      </c>
      <c r="D495" s="3" t="s">
        <v>309</v>
      </c>
      <c r="E495" s="3" t="str">
        <v>Thörigen</v>
      </c>
      <c r="G495" s="17">
        <v>1788</v>
      </c>
      <c r="H495" s="17" t="s">
        <v>4544</v>
      </c>
    </row>
    <row r="496" spans="1:8" x14ac:dyDescent="0.2">
      <c r="A496" s="3">
        <v>3313</v>
      </c>
      <c r="B496" s="3" t="s">
        <v>512</v>
      </c>
      <c r="C496" s="3" t="s">
        <v>509</v>
      </c>
      <c r="D496" s="3" t="s">
        <v>309</v>
      </c>
      <c r="E496" s="3" t="str">
        <v>Walliswil bei Niederbipp</v>
      </c>
      <c r="G496" s="17">
        <v>1789</v>
      </c>
      <c r="H496" s="17" t="s">
        <v>4544</v>
      </c>
    </row>
    <row r="497" spans="1:8" x14ac:dyDescent="0.2">
      <c r="A497" s="3">
        <v>3314</v>
      </c>
      <c r="B497" s="3" t="s">
        <v>513</v>
      </c>
      <c r="C497" s="3" t="s">
        <v>509</v>
      </c>
      <c r="D497" s="3" t="s">
        <v>309</v>
      </c>
      <c r="E497" s="3" t="str">
        <v>Walliswil bei Wangen</v>
      </c>
      <c r="G497" s="17">
        <v>1791</v>
      </c>
      <c r="H497" s="17" t="s">
        <v>4541</v>
      </c>
    </row>
    <row r="498" spans="1:8" x14ac:dyDescent="0.2">
      <c r="A498" s="3">
        <v>3317</v>
      </c>
      <c r="B498" s="3" t="s">
        <v>514</v>
      </c>
      <c r="C498" s="3" t="s">
        <v>509</v>
      </c>
      <c r="D498" s="3" t="s">
        <v>309</v>
      </c>
      <c r="E498" s="3" t="str">
        <v>Wangen an der Aare</v>
      </c>
      <c r="G498" s="17">
        <v>1792</v>
      </c>
      <c r="H498" s="17" t="s">
        <v>4541</v>
      </c>
    </row>
    <row r="499" spans="1:8" x14ac:dyDescent="0.2">
      <c r="A499" s="3">
        <v>3317</v>
      </c>
      <c r="B499" s="3" t="s">
        <v>515</v>
      </c>
      <c r="C499" s="3" t="s">
        <v>509</v>
      </c>
      <c r="D499" s="3" t="s">
        <v>309</v>
      </c>
      <c r="E499" s="3" t="str">
        <v>Wangenried</v>
      </c>
      <c r="G499" s="17">
        <v>1793</v>
      </c>
      <c r="H499" s="17" t="s">
        <v>4544</v>
      </c>
    </row>
    <row r="500" spans="1:8" x14ac:dyDescent="0.2">
      <c r="A500" s="3">
        <v>3303</v>
      </c>
      <c r="B500" s="3" t="s">
        <v>516</v>
      </c>
      <c r="C500" s="3" t="s">
        <v>516</v>
      </c>
      <c r="D500" s="3" t="s">
        <v>309</v>
      </c>
      <c r="E500" s="3" t="str">
        <v>Wiedlisbach</v>
      </c>
      <c r="G500" s="17">
        <v>1794</v>
      </c>
      <c r="H500" s="17" t="s">
        <v>4544</v>
      </c>
    </row>
    <row r="501" spans="1:8" x14ac:dyDescent="0.2">
      <c r="A501" s="3">
        <v>3303</v>
      </c>
      <c r="B501" s="3" t="s">
        <v>517</v>
      </c>
      <c r="C501" s="3" t="s">
        <v>516</v>
      </c>
      <c r="D501" s="3" t="s">
        <v>309</v>
      </c>
      <c r="E501" s="3" t="str">
        <v>Doppleschwand</v>
      </c>
      <c r="G501" s="17">
        <v>1795</v>
      </c>
      <c r="H501" s="17" t="s">
        <v>4544</v>
      </c>
    </row>
    <row r="502" spans="1:8" x14ac:dyDescent="0.2">
      <c r="A502" s="3">
        <v>3303</v>
      </c>
      <c r="B502" s="3" t="s">
        <v>518</v>
      </c>
      <c r="C502" s="3" t="s">
        <v>516</v>
      </c>
      <c r="D502" s="3" t="s">
        <v>309</v>
      </c>
      <c r="E502" s="3" t="str">
        <v>Entlebuch</v>
      </c>
      <c r="G502" s="17">
        <v>1796</v>
      </c>
      <c r="H502" s="17" t="s">
        <v>4544</v>
      </c>
    </row>
    <row r="503" spans="1:8" x14ac:dyDescent="0.2">
      <c r="A503" s="3">
        <v>3305</v>
      </c>
      <c r="B503" s="3" t="s">
        <v>519</v>
      </c>
      <c r="C503" s="3" t="s">
        <v>516</v>
      </c>
      <c r="D503" s="3" t="s">
        <v>309</v>
      </c>
      <c r="E503" s="3" t="str">
        <v>Flühli</v>
      </c>
      <c r="G503" s="17">
        <v>1797</v>
      </c>
      <c r="H503" s="17" t="s">
        <v>4544</v>
      </c>
    </row>
    <row r="504" spans="1:8" x14ac:dyDescent="0.2">
      <c r="A504" s="3">
        <v>3305</v>
      </c>
      <c r="B504" s="3" t="s">
        <v>520</v>
      </c>
      <c r="C504" s="3" t="s">
        <v>520</v>
      </c>
      <c r="D504" s="3" t="s">
        <v>309</v>
      </c>
      <c r="E504" s="3" t="str">
        <v>Hasle (LU)</v>
      </c>
      <c r="G504" s="17">
        <v>1800</v>
      </c>
      <c r="H504" s="17" t="s">
        <v>4540</v>
      </c>
    </row>
    <row r="505" spans="1:8" x14ac:dyDescent="0.2">
      <c r="A505" s="3">
        <v>3322</v>
      </c>
      <c r="B505" s="3" t="s">
        <v>521</v>
      </c>
      <c r="C505" s="3" t="s">
        <v>521</v>
      </c>
      <c r="D505" s="3" t="s">
        <v>309</v>
      </c>
      <c r="E505" s="3" t="str">
        <v>Romoos</v>
      </c>
      <c r="G505" s="17">
        <v>1801</v>
      </c>
      <c r="H505" s="17" t="s">
        <v>4540</v>
      </c>
    </row>
    <row r="506" spans="1:8" x14ac:dyDescent="0.2">
      <c r="A506" s="3">
        <v>3302</v>
      </c>
      <c r="B506" s="3" t="s">
        <v>522</v>
      </c>
      <c r="C506" s="3" t="s">
        <v>522</v>
      </c>
      <c r="D506" s="3" t="s">
        <v>309</v>
      </c>
      <c r="E506" s="3" t="str">
        <v>Schüpfheim</v>
      </c>
      <c r="G506" s="17">
        <v>1802</v>
      </c>
      <c r="H506" s="17" t="s">
        <v>4540</v>
      </c>
    </row>
    <row r="507" spans="1:8" x14ac:dyDescent="0.2">
      <c r="A507" s="3">
        <v>3053</v>
      </c>
      <c r="B507" s="3" t="s">
        <v>523</v>
      </c>
      <c r="C507" s="3" t="s">
        <v>523</v>
      </c>
      <c r="D507" s="3" t="s">
        <v>309</v>
      </c>
      <c r="E507" s="3" t="str">
        <v>Werthenstein</v>
      </c>
      <c r="G507" s="17">
        <v>1803</v>
      </c>
      <c r="H507" s="17" t="s">
        <v>4540</v>
      </c>
    </row>
    <row r="508" spans="1:8" x14ac:dyDescent="0.2">
      <c r="A508" s="3">
        <v>3322</v>
      </c>
      <c r="B508" s="3" t="s">
        <v>524</v>
      </c>
      <c r="C508" s="3" t="s">
        <v>524</v>
      </c>
      <c r="D508" s="3" t="s">
        <v>309</v>
      </c>
      <c r="E508" s="3" t="str">
        <v>Escholzmatt-Marbach</v>
      </c>
      <c r="G508" s="17">
        <v>1804</v>
      </c>
      <c r="H508" s="17" t="s">
        <v>4540</v>
      </c>
    </row>
    <row r="509" spans="1:8" x14ac:dyDescent="0.2">
      <c r="A509" s="3">
        <v>3427</v>
      </c>
      <c r="B509" s="3" t="s">
        <v>525</v>
      </c>
      <c r="C509" s="3" t="s">
        <v>525</v>
      </c>
      <c r="D509" s="3" t="s">
        <v>309</v>
      </c>
      <c r="E509" s="3" t="str">
        <v>Aesch (LU)</v>
      </c>
      <c r="G509" s="17">
        <v>1805</v>
      </c>
      <c r="H509" s="17" t="s">
        <v>4540</v>
      </c>
    </row>
    <row r="510" spans="1:8" x14ac:dyDescent="0.2">
      <c r="A510" s="3">
        <v>3053</v>
      </c>
      <c r="B510" s="3" t="s">
        <v>526</v>
      </c>
      <c r="C510" s="3" t="s">
        <v>526</v>
      </c>
      <c r="D510" s="3" t="s">
        <v>309</v>
      </c>
      <c r="E510" s="3" t="str">
        <v>Ballwil</v>
      </c>
      <c r="G510" s="17">
        <v>1806</v>
      </c>
      <c r="H510" s="17" t="s">
        <v>4540</v>
      </c>
    </row>
    <row r="511" spans="1:8" x14ac:dyDescent="0.2">
      <c r="A511" s="3">
        <v>3428</v>
      </c>
      <c r="B511" s="3" t="s">
        <v>527</v>
      </c>
      <c r="C511" s="3" t="s">
        <v>528</v>
      </c>
      <c r="D511" s="3" t="s">
        <v>309</v>
      </c>
      <c r="E511" s="3" t="str">
        <v>Emmen</v>
      </c>
      <c r="G511" s="17">
        <v>1807</v>
      </c>
      <c r="H511" s="17" t="s">
        <v>4540</v>
      </c>
    </row>
    <row r="512" spans="1:8" x14ac:dyDescent="0.2">
      <c r="A512" s="3">
        <v>4564</v>
      </c>
      <c r="B512" s="3" t="s">
        <v>529</v>
      </c>
      <c r="C512" s="3" t="s">
        <v>529</v>
      </c>
      <c r="D512" s="3" t="s">
        <v>309</v>
      </c>
      <c r="E512" s="3" t="str">
        <v>Ermensee</v>
      </c>
      <c r="G512" s="17">
        <v>1808</v>
      </c>
      <c r="H512" s="17" t="s">
        <v>4540</v>
      </c>
    </row>
    <row r="513" spans="1:8" x14ac:dyDescent="0.2">
      <c r="A513" s="3">
        <v>3303</v>
      </c>
      <c r="B513" s="3" t="s">
        <v>530</v>
      </c>
      <c r="C513" s="3" t="s">
        <v>531</v>
      </c>
      <c r="D513" s="3" t="s">
        <v>309</v>
      </c>
      <c r="E513" s="3" t="str">
        <v>Eschenbach (LU)</v>
      </c>
      <c r="G513" s="17">
        <v>1809</v>
      </c>
      <c r="H513" s="17" t="s">
        <v>4540</v>
      </c>
    </row>
    <row r="514" spans="1:8" x14ac:dyDescent="0.2">
      <c r="A514" s="3">
        <v>3715</v>
      </c>
      <c r="B514" s="3" t="s">
        <v>532</v>
      </c>
      <c r="C514" s="3" t="s">
        <v>532</v>
      </c>
      <c r="D514" s="3" t="s">
        <v>309</v>
      </c>
      <c r="E514" s="3" t="str">
        <v>Hitzkirch</v>
      </c>
      <c r="G514" s="17">
        <v>1814</v>
      </c>
      <c r="H514" s="17" t="s">
        <v>4540</v>
      </c>
    </row>
    <row r="515" spans="1:8" x14ac:dyDescent="0.2">
      <c r="A515" s="3">
        <v>3703</v>
      </c>
      <c r="B515" s="3" t="s">
        <v>533</v>
      </c>
      <c r="C515" s="3" t="s">
        <v>534</v>
      </c>
      <c r="D515" s="3" t="s">
        <v>309</v>
      </c>
      <c r="E515" s="3" t="str">
        <v>Hochdorf</v>
      </c>
      <c r="G515" s="17">
        <v>1815</v>
      </c>
      <c r="H515" s="17" t="s">
        <v>4540</v>
      </c>
    </row>
    <row r="516" spans="1:8" x14ac:dyDescent="0.2">
      <c r="A516" s="3">
        <v>3703</v>
      </c>
      <c r="B516" s="3" t="s">
        <v>535</v>
      </c>
      <c r="C516" s="3" t="s">
        <v>534</v>
      </c>
      <c r="D516" s="3" t="s">
        <v>309</v>
      </c>
      <c r="E516" s="3" t="str">
        <v>Hohenrain</v>
      </c>
      <c r="G516" s="17">
        <v>1816</v>
      </c>
      <c r="H516" s="17" t="s">
        <v>4540</v>
      </c>
    </row>
    <row r="517" spans="1:8" x14ac:dyDescent="0.2">
      <c r="A517" s="3">
        <v>3711</v>
      </c>
      <c r="B517" s="3" t="s">
        <v>536</v>
      </c>
      <c r="C517" s="3" t="s">
        <v>534</v>
      </c>
      <c r="D517" s="3" t="s">
        <v>309</v>
      </c>
      <c r="E517" s="3" t="str">
        <v>Inwil</v>
      </c>
      <c r="G517" s="17">
        <v>1817</v>
      </c>
      <c r="H517" s="17" t="s">
        <v>4540</v>
      </c>
    </row>
    <row r="518" spans="1:8" x14ac:dyDescent="0.2">
      <c r="A518" s="3">
        <v>3714</v>
      </c>
      <c r="B518" s="3" t="s">
        <v>537</v>
      </c>
      <c r="C518" s="3" t="s">
        <v>537</v>
      </c>
      <c r="D518" s="3" t="s">
        <v>309</v>
      </c>
      <c r="E518" s="3" t="str">
        <v>Rain</v>
      </c>
      <c r="G518" s="17">
        <v>1820</v>
      </c>
      <c r="H518" s="17" t="s">
        <v>4540</v>
      </c>
    </row>
    <row r="519" spans="1:8" x14ac:dyDescent="0.2">
      <c r="A519" s="3">
        <v>3724</v>
      </c>
      <c r="B519" s="3" t="s">
        <v>538</v>
      </c>
      <c r="C519" s="3" t="s">
        <v>537</v>
      </c>
      <c r="D519" s="3" t="s">
        <v>309</v>
      </c>
      <c r="E519" s="3" t="str">
        <v>Römerswil</v>
      </c>
      <c r="G519" s="17">
        <v>1822</v>
      </c>
      <c r="H519" s="17" t="s">
        <v>4540</v>
      </c>
    </row>
    <row r="520" spans="1:8" x14ac:dyDescent="0.2">
      <c r="A520" s="3">
        <v>3725</v>
      </c>
      <c r="B520" s="3" t="s">
        <v>539</v>
      </c>
      <c r="C520" s="3" t="s">
        <v>537</v>
      </c>
      <c r="D520" s="3" t="s">
        <v>309</v>
      </c>
      <c r="E520" s="3" t="str">
        <v>Rothenburg</v>
      </c>
      <c r="G520" s="17">
        <v>1823</v>
      </c>
      <c r="H520" s="17" t="s">
        <v>4540</v>
      </c>
    </row>
    <row r="521" spans="1:8" x14ac:dyDescent="0.2">
      <c r="A521" s="3">
        <v>3716</v>
      </c>
      <c r="B521" s="3" t="s">
        <v>540</v>
      </c>
      <c r="C521" s="3" t="s">
        <v>540</v>
      </c>
      <c r="D521" s="3" t="s">
        <v>309</v>
      </c>
      <c r="E521" s="3" t="str">
        <v>Schongau</v>
      </c>
      <c r="G521" s="17">
        <v>1824</v>
      </c>
      <c r="H521" s="17" t="s">
        <v>4540</v>
      </c>
    </row>
    <row r="522" spans="1:8" x14ac:dyDescent="0.2">
      <c r="A522" s="3">
        <v>3717</v>
      </c>
      <c r="B522" s="3" t="s">
        <v>541</v>
      </c>
      <c r="C522" s="3" t="s">
        <v>540</v>
      </c>
      <c r="D522" s="3" t="s">
        <v>309</v>
      </c>
      <c r="E522" s="3" t="str">
        <v>Adligenswil</v>
      </c>
      <c r="G522" s="17">
        <v>1832</v>
      </c>
      <c r="H522" s="17" t="s">
        <v>4540</v>
      </c>
    </row>
    <row r="523" spans="1:8" x14ac:dyDescent="0.2">
      <c r="A523" s="3">
        <v>3718</v>
      </c>
      <c r="B523" s="3" t="s">
        <v>542</v>
      </c>
      <c r="C523" s="3" t="s">
        <v>542</v>
      </c>
      <c r="D523" s="3" t="s">
        <v>309</v>
      </c>
      <c r="E523" s="3" t="str">
        <v>Buchrain</v>
      </c>
      <c r="G523" s="17">
        <v>1833</v>
      </c>
      <c r="H523" s="17" t="s">
        <v>4540</v>
      </c>
    </row>
    <row r="524" spans="1:8" x14ac:dyDescent="0.2">
      <c r="A524" s="3">
        <v>3704</v>
      </c>
      <c r="B524" s="3" t="s">
        <v>543</v>
      </c>
      <c r="C524" s="3" t="s">
        <v>543</v>
      </c>
      <c r="D524" s="3" t="s">
        <v>309</v>
      </c>
      <c r="E524" s="3" t="str">
        <v>Dierikon</v>
      </c>
      <c r="G524" s="17">
        <v>1844</v>
      </c>
      <c r="H524" s="17" t="s">
        <v>4546</v>
      </c>
    </row>
    <row r="525" spans="1:8" x14ac:dyDescent="0.2">
      <c r="A525" s="3">
        <v>3711</v>
      </c>
      <c r="B525" s="3" t="s">
        <v>544</v>
      </c>
      <c r="C525" s="3" t="s">
        <v>545</v>
      </c>
      <c r="D525" s="3" t="s">
        <v>309</v>
      </c>
      <c r="E525" s="3" t="str">
        <v>Ebikon</v>
      </c>
      <c r="G525" s="17">
        <v>1845</v>
      </c>
      <c r="H525" s="17" t="s">
        <v>4546</v>
      </c>
    </row>
    <row r="526" spans="1:8" x14ac:dyDescent="0.2">
      <c r="A526" s="3">
        <v>3713</v>
      </c>
      <c r="B526" s="3" t="s">
        <v>545</v>
      </c>
      <c r="C526" s="3" t="s">
        <v>545</v>
      </c>
      <c r="D526" s="3" t="s">
        <v>309</v>
      </c>
      <c r="E526" s="3" t="str">
        <v>Gisikon</v>
      </c>
      <c r="G526" s="17">
        <v>1846</v>
      </c>
      <c r="H526" s="17" t="s">
        <v>4546</v>
      </c>
    </row>
    <row r="527" spans="1:8" x14ac:dyDescent="0.2">
      <c r="A527" s="3">
        <v>3714</v>
      </c>
      <c r="B527" s="3" t="s">
        <v>546</v>
      </c>
      <c r="C527" s="3" t="s">
        <v>545</v>
      </c>
      <c r="D527" s="3" t="s">
        <v>309</v>
      </c>
      <c r="E527" s="3" t="str">
        <v>Greppen</v>
      </c>
      <c r="G527" s="17">
        <v>1847</v>
      </c>
      <c r="H527" s="17" t="s">
        <v>4546</v>
      </c>
    </row>
    <row r="528" spans="1:8" x14ac:dyDescent="0.2">
      <c r="A528" s="3">
        <v>3722</v>
      </c>
      <c r="B528" s="3" t="s">
        <v>547</v>
      </c>
      <c r="C528" s="3" t="s">
        <v>545</v>
      </c>
      <c r="D528" s="3" t="s">
        <v>309</v>
      </c>
      <c r="E528" s="3" t="str">
        <v>Honau</v>
      </c>
      <c r="G528" s="17">
        <v>1852</v>
      </c>
      <c r="H528" s="17" t="s">
        <v>4546</v>
      </c>
    </row>
    <row r="529" spans="1:8" x14ac:dyDescent="0.2">
      <c r="A529" s="3">
        <v>3723</v>
      </c>
      <c r="B529" s="3" t="s">
        <v>548</v>
      </c>
      <c r="C529" s="3" t="s">
        <v>545</v>
      </c>
      <c r="D529" s="3" t="s">
        <v>309</v>
      </c>
      <c r="E529" s="3" t="str">
        <v>Horw</v>
      </c>
      <c r="G529" s="17">
        <v>1853</v>
      </c>
      <c r="H529" s="17" t="s">
        <v>4546</v>
      </c>
    </row>
    <row r="530" spans="1:8" x14ac:dyDescent="0.2">
      <c r="A530" s="3">
        <v>3800</v>
      </c>
      <c r="B530" s="3" t="s">
        <v>549</v>
      </c>
      <c r="C530" s="3" t="s">
        <v>550</v>
      </c>
      <c r="D530" s="3" t="s">
        <v>309</v>
      </c>
      <c r="E530" s="3" t="str">
        <v>Kriens</v>
      </c>
      <c r="G530" s="17">
        <v>1854</v>
      </c>
      <c r="H530" s="17" t="s">
        <v>4546</v>
      </c>
    </row>
    <row r="531" spans="1:8" x14ac:dyDescent="0.2">
      <c r="A531" s="3">
        <v>3803</v>
      </c>
      <c r="B531" s="3" t="s">
        <v>550</v>
      </c>
      <c r="C531" s="3" t="s">
        <v>550</v>
      </c>
      <c r="D531" s="3" t="s">
        <v>309</v>
      </c>
      <c r="E531" s="3" t="str">
        <v>Luzern</v>
      </c>
      <c r="G531" s="17">
        <v>1856</v>
      </c>
      <c r="H531" s="17" t="s">
        <v>4546</v>
      </c>
    </row>
    <row r="532" spans="1:8" x14ac:dyDescent="0.2">
      <c r="A532" s="3">
        <v>3806</v>
      </c>
      <c r="B532" s="3" t="s">
        <v>551</v>
      </c>
      <c r="C532" s="3" t="s">
        <v>552</v>
      </c>
      <c r="D532" s="3" t="s">
        <v>309</v>
      </c>
      <c r="E532" s="3" t="str">
        <v>Malters</v>
      </c>
      <c r="G532" s="17">
        <v>1860</v>
      </c>
      <c r="H532" s="17" t="s">
        <v>4546</v>
      </c>
    </row>
    <row r="533" spans="1:8" x14ac:dyDescent="0.2">
      <c r="A533" s="3">
        <v>3855</v>
      </c>
      <c r="B533" s="3" t="s">
        <v>553</v>
      </c>
      <c r="C533" s="3" t="s">
        <v>554</v>
      </c>
      <c r="D533" s="3" t="s">
        <v>309</v>
      </c>
      <c r="E533" s="3" t="str">
        <v>Meggen</v>
      </c>
      <c r="G533" s="17">
        <v>1862</v>
      </c>
      <c r="H533" s="17" t="s">
        <v>4545</v>
      </c>
    </row>
    <row r="534" spans="1:8" x14ac:dyDescent="0.2">
      <c r="A534" s="3">
        <v>3855</v>
      </c>
      <c r="B534" s="3" t="s">
        <v>555</v>
      </c>
      <c r="C534" s="3" t="s">
        <v>554</v>
      </c>
      <c r="D534" s="3" t="s">
        <v>309</v>
      </c>
      <c r="E534" s="3" t="str">
        <v>Meierskappel</v>
      </c>
      <c r="G534" s="17">
        <v>1863</v>
      </c>
      <c r="H534" s="17" t="s">
        <v>4546</v>
      </c>
    </row>
    <row r="535" spans="1:8" x14ac:dyDescent="0.2">
      <c r="A535" s="3">
        <v>3856</v>
      </c>
      <c r="B535" s="3" t="s">
        <v>556</v>
      </c>
      <c r="C535" s="3" t="s">
        <v>556</v>
      </c>
      <c r="D535" s="3" t="s">
        <v>309</v>
      </c>
      <c r="E535" s="3" t="str">
        <v>Root</v>
      </c>
      <c r="G535" s="17">
        <v>1864</v>
      </c>
      <c r="H535" s="17" t="s">
        <v>4546</v>
      </c>
    </row>
    <row r="536" spans="1:8" x14ac:dyDescent="0.2">
      <c r="A536" s="3">
        <v>3707</v>
      </c>
      <c r="B536" s="3" t="s">
        <v>557</v>
      </c>
      <c r="C536" s="3" t="s">
        <v>557</v>
      </c>
      <c r="D536" s="3" t="s">
        <v>309</v>
      </c>
      <c r="E536" s="3" t="str">
        <v>Schwarzenberg</v>
      </c>
      <c r="G536" s="17">
        <v>1865</v>
      </c>
      <c r="H536" s="17" t="s">
        <v>4546</v>
      </c>
    </row>
    <row r="537" spans="1:8" x14ac:dyDescent="0.2">
      <c r="A537" s="3">
        <v>3816</v>
      </c>
      <c r="B537" s="3" t="s">
        <v>558</v>
      </c>
      <c r="C537" s="3" t="s">
        <v>559</v>
      </c>
      <c r="D537" s="3" t="s">
        <v>309</v>
      </c>
      <c r="E537" s="3" t="str">
        <v>Udligenswil</v>
      </c>
      <c r="G537" s="17">
        <v>1866</v>
      </c>
      <c r="H537" s="17" t="s">
        <v>4546</v>
      </c>
    </row>
    <row r="538" spans="1:8" x14ac:dyDescent="0.2">
      <c r="A538" s="3">
        <v>3818</v>
      </c>
      <c r="B538" s="3" t="s">
        <v>559</v>
      </c>
      <c r="C538" s="3" t="s">
        <v>559</v>
      </c>
      <c r="D538" s="3" t="s">
        <v>309</v>
      </c>
      <c r="E538" s="3" t="str">
        <v>Vitznau</v>
      </c>
      <c r="G538" s="17">
        <v>1867</v>
      </c>
      <c r="H538" s="17" t="s">
        <v>4546</v>
      </c>
    </row>
    <row r="539" spans="1:8" x14ac:dyDescent="0.2">
      <c r="A539" s="3">
        <v>3814</v>
      </c>
      <c r="B539" s="3" t="s">
        <v>560</v>
      </c>
      <c r="C539" s="3" t="s">
        <v>560</v>
      </c>
      <c r="D539" s="3" t="s">
        <v>309</v>
      </c>
      <c r="E539" s="3" t="str">
        <v>Weggis</v>
      </c>
      <c r="G539" s="17">
        <v>1868</v>
      </c>
      <c r="H539" s="17" t="s">
        <v>4546</v>
      </c>
    </row>
    <row r="540" spans="1:8" x14ac:dyDescent="0.2">
      <c r="A540" s="3">
        <v>3812</v>
      </c>
      <c r="B540" s="3" t="s">
        <v>561</v>
      </c>
      <c r="C540" s="3" t="s">
        <v>562</v>
      </c>
      <c r="D540" s="3" t="s">
        <v>309</v>
      </c>
      <c r="E540" s="3" t="str">
        <v>Beromünster</v>
      </c>
      <c r="G540" s="17">
        <v>1869</v>
      </c>
      <c r="H540" s="17" t="s">
        <v>4546</v>
      </c>
    </row>
    <row r="541" spans="1:8" x14ac:dyDescent="0.2">
      <c r="A541" s="3">
        <v>3815</v>
      </c>
      <c r="B541" s="3" t="s">
        <v>563</v>
      </c>
      <c r="C541" s="3" t="s">
        <v>562</v>
      </c>
      <c r="D541" s="3" t="s">
        <v>309</v>
      </c>
      <c r="E541" s="3" t="str">
        <v>Büron</v>
      </c>
      <c r="G541" s="17">
        <v>1870</v>
      </c>
      <c r="H541" s="17" t="s">
        <v>4546</v>
      </c>
    </row>
    <row r="542" spans="1:8" x14ac:dyDescent="0.2">
      <c r="A542" s="3">
        <v>3815</v>
      </c>
      <c r="B542" s="3" t="s">
        <v>562</v>
      </c>
      <c r="C542" s="3" t="s">
        <v>562</v>
      </c>
      <c r="D542" s="3" t="s">
        <v>309</v>
      </c>
      <c r="E542" s="3" t="str">
        <v>Buttisholz</v>
      </c>
      <c r="G542" s="17">
        <v>1871</v>
      </c>
      <c r="H542" s="17" t="s">
        <v>4546</v>
      </c>
    </row>
    <row r="543" spans="1:8" x14ac:dyDescent="0.2">
      <c r="A543" s="3">
        <v>3804</v>
      </c>
      <c r="B543" s="3" t="s">
        <v>564</v>
      </c>
      <c r="C543" s="3" t="s">
        <v>564</v>
      </c>
      <c r="D543" s="3" t="s">
        <v>309</v>
      </c>
      <c r="E543" s="3" t="str">
        <v>Eich</v>
      </c>
      <c r="G543" s="17">
        <v>1872</v>
      </c>
      <c r="H543" s="17" t="s">
        <v>4546</v>
      </c>
    </row>
    <row r="544" spans="1:8" x14ac:dyDescent="0.2">
      <c r="A544" s="3">
        <v>3858</v>
      </c>
      <c r="B544" s="3" t="s">
        <v>565</v>
      </c>
      <c r="C544" s="3" t="s">
        <v>566</v>
      </c>
      <c r="D544" s="3" t="s">
        <v>309</v>
      </c>
      <c r="E544" s="3" t="str">
        <v>Geuensee</v>
      </c>
      <c r="G544" s="17">
        <v>1873</v>
      </c>
      <c r="H544" s="17" t="s">
        <v>4546</v>
      </c>
    </row>
    <row r="545" spans="1:8" x14ac:dyDescent="0.2">
      <c r="A545" s="3">
        <v>3800</v>
      </c>
      <c r="B545" s="3" t="s">
        <v>567</v>
      </c>
      <c r="C545" s="3" t="s">
        <v>567</v>
      </c>
      <c r="D545" s="3" t="s">
        <v>309</v>
      </c>
      <c r="E545" s="3" t="str">
        <v>Grosswangen</v>
      </c>
      <c r="G545" s="17">
        <v>1874</v>
      </c>
      <c r="H545" s="17" t="s">
        <v>4546</v>
      </c>
    </row>
    <row r="546" spans="1:8" x14ac:dyDescent="0.2">
      <c r="A546" s="3">
        <v>3807</v>
      </c>
      <c r="B546" s="3" t="s">
        <v>568</v>
      </c>
      <c r="C546" s="3" t="s">
        <v>568</v>
      </c>
      <c r="D546" s="3" t="s">
        <v>309</v>
      </c>
      <c r="E546" s="3" t="str">
        <v>Hildisrieden</v>
      </c>
      <c r="G546" s="17">
        <v>1875</v>
      </c>
      <c r="H546" s="17" t="s">
        <v>4546</v>
      </c>
    </row>
    <row r="547" spans="1:8" x14ac:dyDescent="0.2">
      <c r="A547" s="3">
        <v>3822</v>
      </c>
      <c r="B547" s="3" t="s">
        <v>569</v>
      </c>
      <c r="C547" s="3" t="s">
        <v>569</v>
      </c>
      <c r="D547" s="3" t="s">
        <v>309</v>
      </c>
      <c r="E547" s="3" t="str">
        <v>Knutwil</v>
      </c>
      <c r="G547" s="17">
        <v>1880</v>
      </c>
      <c r="H547" s="17" t="s">
        <v>4546</v>
      </c>
    </row>
    <row r="548" spans="1:8" x14ac:dyDescent="0.2">
      <c r="A548" s="3">
        <v>3822</v>
      </c>
      <c r="B548" s="3" t="s">
        <v>570</v>
      </c>
      <c r="C548" s="3" t="s">
        <v>569</v>
      </c>
      <c r="D548" s="3" t="s">
        <v>309</v>
      </c>
      <c r="E548" s="3" t="str">
        <v>Mauensee</v>
      </c>
      <c r="G548" s="17">
        <v>1882</v>
      </c>
      <c r="H548" s="17" t="s">
        <v>4546</v>
      </c>
    </row>
    <row r="549" spans="1:8" x14ac:dyDescent="0.2">
      <c r="A549" s="3">
        <v>3823</v>
      </c>
      <c r="B549" s="3" t="s">
        <v>571</v>
      </c>
      <c r="C549" s="3" t="s">
        <v>569</v>
      </c>
      <c r="D549" s="3" t="s">
        <v>309</v>
      </c>
      <c r="E549" s="3" t="str">
        <v>Neuenkirch</v>
      </c>
      <c r="G549" s="17">
        <v>1884</v>
      </c>
      <c r="H549" s="17" t="s">
        <v>4546</v>
      </c>
    </row>
    <row r="550" spans="1:8" x14ac:dyDescent="0.2">
      <c r="A550" s="3">
        <v>3823</v>
      </c>
      <c r="B550" s="3" t="s">
        <v>572</v>
      </c>
      <c r="C550" s="3" t="s">
        <v>569</v>
      </c>
      <c r="D550" s="3" t="s">
        <v>309</v>
      </c>
      <c r="E550" s="3" t="str">
        <v>Nottwil</v>
      </c>
      <c r="G550" s="17">
        <v>1885</v>
      </c>
      <c r="H550" s="17" t="s">
        <v>4546</v>
      </c>
    </row>
    <row r="551" spans="1:8" x14ac:dyDescent="0.2">
      <c r="A551" s="3">
        <v>3823</v>
      </c>
      <c r="B551" s="3" t="s">
        <v>573</v>
      </c>
      <c r="C551" s="3" t="s">
        <v>569</v>
      </c>
      <c r="D551" s="3" t="s">
        <v>309</v>
      </c>
      <c r="E551" s="3" t="str">
        <v>Oberkirch</v>
      </c>
      <c r="G551" s="17">
        <v>1890</v>
      </c>
      <c r="H551" s="17" t="s">
        <v>4546</v>
      </c>
    </row>
    <row r="552" spans="1:8" x14ac:dyDescent="0.2">
      <c r="A552" s="3">
        <v>3824</v>
      </c>
      <c r="B552" s="3" t="s">
        <v>574</v>
      </c>
      <c r="C552" s="3" t="s">
        <v>569</v>
      </c>
      <c r="D552" s="3" t="s">
        <v>309</v>
      </c>
      <c r="E552" s="3" t="str">
        <v>Rickenbach (LU)</v>
      </c>
      <c r="G552" s="17">
        <v>1891</v>
      </c>
      <c r="H552" s="17" t="s">
        <v>4546</v>
      </c>
    </row>
    <row r="553" spans="1:8" x14ac:dyDescent="0.2">
      <c r="A553" s="3">
        <v>3825</v>
      </c>
      <c r="B553" s="3" t="s">
        <v>575</v>
      </c>
      <c r="C553" s="3" t="s">
        <v>569</v>
      </c>
      <c r="D553" s="3" t="s">
        <v>309</v>
      </c>
      <c r="E553" s="3" t="str">
        <v>Ruswil</v>
      </c>
      <c r="G553" s="17">
        <v>1892</v>
      </c>
      <c r="H553" s="17" t="s">
        <v>4546</v>
      </c>
    </row>
    <row r="554" spans="1:8" x14ac:dyDescent="0.2">
      <c r="A554" s="3">
        <v>3826</v>
      </c>
      <c r="B554" s="3" t="s">
        <v>576</v>
      </c>
      <c r="C554" s="3" t="s">
        <v>569</v>
      </c>
      <c r="D554" s="3" t="s">
        <v>309</v>
      </c>
      <c r="E554" s="3" t="str">
        <v>Schenkon</v>
      </c>
      <c r="G554" s="17">
        <v>1893</v>
      </c>
      <c r="H554" s="17" t="s">
        <v>4546</v>
      </c>
    </row>
    <row r="555" spans="1:8" x14ac:dyDescent="0.2">
      <c r="A555" s="3">
        <v>3706</v>
      </c>
      <c r="B555" s="3" t="s">
        <v>577</v>
      </c>
      <c r="C555" s="3" t="s">
        <v>577</v>
      </c>
      <c r="D555" s="3" t="s">
        <v>309</v>
      </c>
      <c r="E555" s="3" t="str">
        <v>Schlierbach</v>
      </c>
      <c r="G555" s="17">
        <v>1895</v>
      </c>
      <c r="H555" s="17" t="s">
        <v>4546</v>
      </c>
    </row>
    <row r="556" spans="1:8" x14ac:dyDescent="0.2">
      <c r="A556" s="3">
        <v>3816</v>
      </c>
      <c r="B556" s="3" t="s">
        <v>578</v>
      </c>
      <c r="C556" s="3" t="s">
        <v>578</v>
      </c>
      <c r="D556" s="3" t="s">
        <v>309</v>
      </c>
      <c r="E556" s="3" t="str">
        <v>Sempach</v>
      </c>
      <c r="G556" s="17">
        <v>1896</v>
      </c>
      <c r="H556" s="17" t="s">
        <v>4546</v>
      </c>
    </row>
    <row r="557" spans="1:8" x14ac:dyDescent="0.2">
      <c r="A557" s="3">
        <v>3800</v>
      </c>
      <c r="B557" s="3" t="s">
        <v>579</v>
      </c>
      <c r="C557" s="3" t="s">
        <v>580</v>
      </c>
      <c r="D557" s="3" t="s">
        <v>309</v>
      </c>
      <c r="E557" s="3" t="str">
        <v>Sursee</v>
      </c>
      <c r="G557" s="17">
        <v>1897</v>
      </c>
      <c r="H557" s="17" t="s">
        <v>4546</v>
      </c>
    </row>
    <row r="558" spans="1:8" x14ac:dyDescent="0.2">
      <c r="A558" s="3">
        <v>3853</v>
      </c>
      <c r="B558" s="3" t="s">
        <v>581</v>
      </c>
      <c r="C558" s="3" t="s">
        <v>582</v>
      </c>
      <c r="D558" s="3" t="s">
        <v>309</v>
      </c>
      <c r="E558" s="3" t="str">
        <v>Triengen</v>
      </c>
      <c r="G558" s="17">
        <v>1898</v>
      </c>
      <c r="H558" s="17" t="s">
        <v>4546</v>
      </c>
    </row>
    <row r="559" spans="1:8" x14ac:dyDescent="0.2">
      <c r="A559" s="3">
        <v>3854</v>
      </c>
      <c r="B559" s="3" t="s">
        <v>583</v>
      </c>
      <c r="C559" s="3" t="s">
        <v>583</v>
      </c>
      <c r="D559" s="3" t="s">
        <v>309</v>
      </c>
      <c r="E559" s="3" t="str">
        <v>Wolhusen</v>
      </c>
      <c r="G559" s="17">
        <v>1899</v>
      </c>
      <c r="H559" s="17" t="s">
        <v>4546</v>
      </c>
    </row>
    <row r="560" spans="1:8" x14ac:dyDescent="0.2">
      <c r="A560" s="3">
        <v>3805</v>
      </c>
      <c r="B560" s="3" t="s">
        <v>584</v>
      </c>
      <c r="C560" s="3" t="s">
        <v>585</v>
      </c>
      <c r="D560" s="3" t="s">
        <v>309</v>
      </c>
      <c r="E560" s="3" t="str">
        <v>Alberswil</v>
      </c>
      <c r="G560" s="17">
        <v>1902</v>
      </c>
      <c r="H560" s="17" t="s">
        <v>4548</v>
      </c>
    </row>
    <row r="561" spans="1:8" x14ac:dyDescent="0.2">
      <c r="A561" s="3">
        <v>3852</v>
      </c>
      <c r="B561" s="3" t="s">
        <v>586</v>
      </c>
      <c r="C561" s="3" t="s">
        <v>585</v>
      </c>
      <c r="D561" s="3" t="s">
        <v>309</v>
      </c>
      <c r="E561" s="3" t="str">
        <v>Altbüron</v>
      </c>
      <c r="G561" s="17">
        <v>1903</v>
      </c>
      <c r="H561" s="17" t="s">
        <v>4548</v>
      </c>
    </row>
    <row r="562" spans="1:8" x14ac:dyDescent="0.2">
      <c r="A562" s="3">
        <v>3813</v>
      </c>
      <c r="B562" s="3" t="s">
        <v>587</v>
      </c>
      <c r="C562" s="3" t="s">
        <v>587</v>
      </c>
      <c r="D562" s="3" t="s">
        <v>309</v>
      </c>
      <c r="E562" s="3" t="str">
        <v>Altishofen</v>
      </c>
      <c r="G562" s="17">
        <v>1904</v>
      </c>
      <c r="H562" s="17" t="s">
        <v>4548</v>
      </c>
    </row>
    <row r="563" spans="1:8" x14ac:dyDescent="0.2">
      <c r="A563" s="3">
        <v>3855</v>
      </c>
      <c r="B563" s="3" t="s">
        <v>588</v>
      </c>
      <c r="C563" s="3" t="s">
        <v>589</v>
      </c>
      <c r="D563" s="3" t="s">
        <v>309</v>
      </c>
      <c r="E563" s="3" t="str">
        <v>Dagmersellen</v>
      </c>
      <c r="G563" s="17">
        <v>1905</v>
      </c>
      <c r="H563" s="17" t="s">
        <v>4548</v>
      </c>
    </row>
    <row r="564" spans="1:8" x14ac:dyDescent="0.2">
      <c r="A564" s="3">
        <v>3800</v>
      </c>
      <c r="B564" s="3" t="s">
        <v>590</v>
      </c>
      <c r="C564" s="3" t="s">
        <v>590</v>
      </c>
      <c r="D564" s="3" t="s">
        <v>309</v>
      </c>
      <c r="E564" s="3" t="str">
        <v>Egolzwil</v>
      </c>
      <c r="G564" s="17">
        <v>1906</v>
      </c>
      <c r="H564" s="17" t="s">
        <v>4548</v>
      </c>
    </row>
    <row r="565" spans="1:8" x14ac:dyDescent="0.2">
      <c r="A565" s="3">
        <v>3812</v>
      </c>
      <c r="B565" s="3" t="s">
        <v>561</v>
      </c>
      <c r="C565" s="3" t="s">
        <v>561</v>
      </c>
      <c r="D565" s="3" t="s">
        <v>309</v>
      </c>
      <c r="E565" s="3" t="str">
        <v>Ettiswil</v>
      </c>
      <c r="G565" s="17">
        <v>1907</v>
      </c>
      <c r="H565" s="17" t="s">
        <v>4548</v>
      </c>
    </row>
    <row r="566" spans="1:8" x14ac:dyDescent="0.2">
      <c r="A566" s="3">
        <v>3508</v>
      </c>
      <c r="B566" s="3" t="s">
        <v>591</v>
      </c>
      <c r="C566" s="3" t="s">
        <v>592</v>
      </c>
      <c r="D566" s="3" t="s">
        <v>309</v>
      </c>
      <c r="E566" s="3" t="str">
        <v>Fischbach</v>
      </c>
      <c r="G566" s="17">
        <v>1908</v>
      </c>
      <c r="H566" s="17" t="s">
        <v>4548</v>
      </c>
    </row>
    <row r="567" spans="1:8" x14ac:dyDescent="0.2">
      <c r="A567" s="3">
        <v>3507</v>
      </c>
      <c r="B567" s="3" t="s">
        <v>593</v>
      </c>
      <c r="C567" s="3" t="s">
        <v>593</v>
      </c>
      <c r="D567" s="3" t="s">
        <v>309</v>
      </c>
      <c r="E567" s="3" t="str">
        <v>Grossdietwil</v>
      </c>
      <c r="G567" s="17">
        <v>1911</v>
      </c>
      <c r="H567" s="17" t="s">
        <v>4548</v>
      </c>
    </row>
    <row r="568" spans="1:8" x14ac:dyDescent="0.2">
      <c r="A568" s="3">
        <v>3533</v>
      </c>
      <c r="B568" s="3" t="s">
        <v>594</v>
      </c>
      <c r="C568" s="3" t="s">
        <v>594</v>
      </c>
      <c r="D568" s="3" t="s">
        <v>309</v>
      </c>
      <c r="E568" s="3" t="str">
        <v>Hergiswil bei Willisau</v>
      </c>
      <c r="G568" s="17">
        <v>1912</v>
      </c>
      <c r="H568" s="17" t="s">
        <v>4548</v>
      </c>
    </row>
    <row r="569" spans="1:8" x14ac:dyDescent="0.2">
      <c r="A569" s="3">
        <v>3671</v>
      </c>
      <c r="B569" s="3" t="s">
        <v>595</v>
      </c>
      <c r="C569" s="3" t="s">
        <v>595</v>
      </c>
      <c r="D569" s="3" t="s">
        <v>309</v>
      </c>
      <c r="E569" s="3" t="str">
        <v>Luthern</v>
      </c>
      <c r="G569" s="17">
        <v>1913</v>
      </c>
      <c r="H569" s="17" t="s">
        <v>4548</v>
      </c>
    </row>
    <row r="570" spans="1:8" x14ac:dyDescent="0.2">
      <c r="A570" s="3">
        <v>3510</v>
      </c>
      <c r="B570" s="3" t="s">
        <v>596</v>
      </c>
      <c r="C570" s="3" t="s">
        <v>596</v>
      </c>
      <c r="D570" s="3" t="s">
        <v>309</v>
      </c>
      <c r="E570" s="3" t="str">
        <v>Menznau</v>
      </c>
      <c r="G570" s="17">
        <v>1914</v>
      </c>
      <c r="H570" s="17" t="s">
        <v>4548</v>
      </c>
    </row>
    <row r="571" spans="1:8" x14ac:dyDescent="0.2">
      <c r="A571" s="3">
        <v>3082</v>
      </c>
      <c r="B571" s="3" t="s">
        <v>597</v>
      </c>
      <c r="C571" s="3" t="s">
        <v>598</v>
      </c>
      <c r="D571" s="3" t="s">
        <v>309</v>
      </c>
      <c r="E571" s="3" t="str">
        <v>Nebikon</v>
      </c>
      <c r="G571" s="17">
        <v>1918</v>
      </c>
      <c r="H571" s="17" t="s">
        <v>4549</v>
      </c>
    </row>
    <row r="572" spans="1:8" x14ac:dyDescent="0.2">
      <c r="A572" s="3">
        <v>3506</v>
      </c>
      <c r="B572" s="3" t="s">
        <v>598</v>
      </c>
      <c r="C572" s="3" t="s">
        <v>598</v>
      </c>
      <c r="D572" s="3" t="s">
        <v>309</v>
      </c>
      <c r="E572" s="3" t="str">
        <v>Pfaffnau</v>
      </c>
      <c r="G572" s="17">
        <v>1920</v>
      </c>
      <c r="H572" s="17" t="s">
        <v>4548</v>
      </c>
    </row>
    <row r="573" spans="1:8" x14ac:dyDescent="0.2">
      <c r="A573" s="3">
        <v>3510</v>
      </c>
      <c r="B573" s="3" t="s">
        <v>599</v>
      </c>
      <c r="C573" s="3" t="s">
        <v>599</v>
      </c>
      <c r="D573" s="3" t="s">
        <v>309</v>
      </c>
      <c r="E573" s="3" t="str">
        <v>Reiden</v>
      </c>
      <c r="G573" s="17">
        <v>1921</v>
      </c>
      <c r="H573" s="17" t="s">
        <v>4548</v>
      </c>
    </row>
    <row r="574" spans="1:8" x14ac:dyDescent="0.2">
      <c r="A574" s="3">
        <v>3671</v>
      </c>
      <c r="B574" s="3" t="s">
        <v>600</v>
      </c>
      <c r="C574" s="3" t="s">
        <v>600</v>
      </c>
      <c r="D574" s="3" t="s">
        <v>309</v>
      </c>
      <c r="E574" s="3" t="str">
        <v>Roggliswil</v>
      </c>
      <c r="G574" s="17">
        <v>1922</v>
      </c>
      <c r="H574" s="17" t="s">
        <v>4548</v>
      </c>
    </row>
    <row r="575" spans="1:8" x14ac:dyDescent="0.2">
      <c r="A575" s="3">
        <v>3629</v>
      </c>
      <c r="B575" s="3" t="s">
        <v>601</v>
      </c>
      <c r="C575" s="3" t="s">
        <v>601</v>
      </c>
      <c r="D575" s="3" t="s">
        <v>309</v>
      </c>
      <c r="E575" s="3" t="str">
        <v>Schötz</v>
      </c>
      <c r="G575" s="17">
        <v>1923</v>
      </c>
      <c r="H575" s="17" t="s">
        <v>4548</v>
      </c>
    </row>
    <row r="576" spans="1:8" x14ac:dyDescent="0.2">
      <c r="A576" s="3">
        <v>3503</v>
      </c>
      <c r="B576" s="3" t="s">
        <v>602</v>
      </c>
      <c r="C576" s="3" t="s">
        <v>603</v>
      </c>
      <c r="D576" s="3" t="s">
        <v>309</v>
      </c>
      <c r="E576" s="3" t="str">
        <v>Ufhusen</v>
      </c>
      <c r="G576" s="17">
        <v>1925</v>
      </c>
      <c r="H576" s="17" t="s">
        <v>4548</v>
      </c>
    </row>
    <row r="577" spans="1:8" x14ac:dyDescent="0.2">
      <c r="A577" s="3">
        <v>3510</v>
      </c>
      <c r="B577" s="3" t="s">
        <v>603</v>
      </c>
      <c r="C577" s="3" t="s">
        <v>603</v>
      </c>
      <c r="D577" s="3" t="s">
        <v>309</v>
      </c>
      <c r="E577" s="3" t="str">
        <v>Wauwil</v>
      </c>
      <c r="G577" s="17">
        <v>1926</v>
      </c>
      <c r="H577" s="17" t="s">
        <v>4548</v>
      </c>
    </row>
    <row r="578" spans="1:8" x14ac:dyDescent="0.2">
      <c r="A578" s="3">
        <v>3434</v>
      </c>
      <c r="B578" s="3" t="s">
        <v>604</v>
      </c>
      <c r="C578" s="3" t="s">
        <v>605</v>
      </c>
      <c r="D578" s="3" t="s">
        <v>309</v>
      </c>
      <c r="E578" s="3" t="str">
        <v>Wikon</v>
      </c>
      <c r="G578" s="17">
        <v>1927</v>
      </c>
      <c r="H578" s="17" t="s">
        <v>4548</v>
      </c>
    </row>
    <row r="579" spans="1:8" x14ac:dyDescent="0.2">
      <c r="A579" s="3">
        <v>3434</v>
      </c>
      <c r="B579" s="3" t="s">
        <v>605</v>
      </c>
      <c r="C579" s="3" t="s">
        <v>605</v>
      </c>
      <c r="D579" s="3" t="s">
        <v>309</v>
      </c>
      <c r="E579" s="3" t="str">
        <v>Zell (LU)</v>
      </c>
      <c r="G579" s="17">
        <v>1928</v>
      </c>
      <c r="H579" s="17" t="s">
        <v>4548</v>
      </c>
    </row>
    <row r="580" spans="1:8" x14ac:dyDescent="0.2">
      <c r="A580" s="3">
        <v>3673</v>
      </c>
      <c r="B580" s="3" t="s">
        <v>606</v>
      </c>
      <c r="C580" s="3" t="s">
        <v>606</v>
      </c>
      <c r="D580" s="3" t="s">
        <v>309</v>
      </c>
      <c r="E580" s="3" t="str">
        <v>Willisau</v>
      </c>
      <c r="G580" s="17">
        <v>1929</v>
      </c>
      <c r="H580" s="17" t="s">
        <v>4548</v>
      </c>
    </row>
    <row r="581" spans="1:8" x14ac:dyDescent="0.2">
      <c r="A581" s="3">
        <v>3532</v>
      </c>
      <c r="B581" s="3" t="s">
        <v>607</v>
      </c>
      <c r="C581" s="3" t="s">
        <v>607</v>
      </c>
      <c r="D581" s="3" t="s">
        <v>309</v>
      </c>
      <c r="E581" s="3" t="str">
        <v>Altdorf (UR)</v>
      </c>
      <c r="G581" s="17">
        <v>1932</v>
      </c>
      <c r="H581" s="17" t="s">
        <v>4548</v>
      </c>
    </row>
    <row r="582" spans="1:8" x14ac:dyDescent="0.2">
      <c r="A582" s="3">
        <v>3083</v>
      </c>
      <c r="B582" s="3" t="s">
        <v>608</v>
      </c>
      <c r="C582" s="3" t="s">
        <v>609</v>
      </c>
      <c r="D582" s="3" t="s">
        <v>309</v>
      </c>
      <c r="E582" s="3" t="str">
        <v>Andermatt</v>
      </c>
      <c r="G582" s="17">
        <v>1933</v>
      </c>
      <c r="H582" s="17" t="s">
        <v>4548</v>
      </c>
    </row>
    <row r="583" spans="1:8" x14ac:dyDescent="0.2">
      <c r="A583" s="3">
        <v>3110</v>
      </c>
      <c r="B583" s="3" t="s">
        <v>609</v>
      </c>
      <c r="C583" s="3" t="s">
        <v>609</v>
      </c>
      <c r="D583" s="3" t="s">
        <v>309</v>
      </c>
      <c r="E583" s="3" t="str">
        <v>Attinghausen</v>
      </c>
      <c r="G583" s="17">
        <v>1934</v>
      </c>
      <c r="H583" s="17" t="s">
        <v>4548</v>
      </c>
    </row>
    <row r="584" spans="1:8" x14ac:dyDescent="0.2">
      <c r="A584" s="3">
        <v>3111</v>
      </c>
      <c r="B584" s="3" t="s">
        <v>610</v>
      </c>
      <c r="C584" s="3" t="s">
        <v>609</v>
      </c>
      <c r="D584" s="3" t="s">
        <v>309</v>
      </c>
      <c r="E584" s="3" t="str">
        <v>Bürglen (UR)</v>
      </c>
      <c r="G584" s="17">
        <v>1936</v>
      </c>
      <c r="H584" s="17" t="s">
        <v>4549</v>
      </c>
    </row>
    <row r="585" spans="1:8" x14ac:dyDescent="0.2">
      <c r="A585" s="3">
        <v>3504</v>
      </c>
      <c r="B585" s="3" t="s">
        <v>611</v>
      </c>
      <c r="C585" s="3" t="s">
        <v>611</v>
      </c>
      <c r="D585" s="3" t="s">
        <v>309</v>
      </c>
      <c r="E585" s="3" t="str">
        <v>Erstfeld</v>
      </c>
      <c r="G585" s="17">
        <v>1937</v>
      </c>
      <c r="H585" s="17" t="s">
        <v>4548</v>
      </c>
    </row>
    <row r="586" spans="1:8" x14ac:dyDescent="0.2">
      <c r="A586" s="3">
        <v>3672</v>
      </c>
      <c r="B586" s="3" t="s">
        <v>612</v>
      </c>
      <c r="C586" s="3" t="s">
        <v>612</v>
      </c>
      <c r="D586" s="3" t="s">
        <v>309</v>
      </c>
      <c r="E586" s="3" t="str">
        <v>Flüelen</v>
      </c>
      <c r="G586" s="17">
        <v>1938</v>
      </c>
      <c r="H586" s="17" t="s">
        <v>4549</v>
      </c>
    </row>
    <row r="587" spans="1:8" x14ac:dyDescent="0.2">
      <c r="A587" s="3">
        <v>3672</v>
      </c>
      <c r="B587" s="3" t="s">
        <v>613</v>
      </c>
      <c r="C587" s="3" t="s">
        <v>612</v>
      </c>
      <c r="D587" s="3" t="s">
        <v>309</v>
      </c>
      <c r="E587" s="3" t="str">
        <v>Göschenen</v>
      </c>
      <c r="G587" s="17">
        <v>1941</v>
      </c>
      <c r="H587" s="17" t="s">
        <v>4548</v>
      </c>
    </row>
    <row r="588" spans="1:8" x14ac:dyDescent="0.2">
      <c r="A588" s="3">
        <v>3674</v>
      </c>
      <c r="B588" s="3" t="s">
        <v>614</v>
      </c>
      <c r="C588" s="3" t="s">
        <v>612</v>
      </c>
      <c r="D588" s="3" t="s">
        <v>309</v>
      </c>
      <c r="E588" s="3" t="str">
        <v>Gurtnellen</v>
      </c>
      <c r="G588" s="17">
        <v>1942</v>
      </c>
      <c r="H588" s="17" t="s">
        <v>4548</v>
      </c>
    </row>
    <row r="589" spans="1:8" x14ac:dyDescent="0.2">
      <c r="A589" s="3">
        <v>3531</v>
      </c>
      <c r="B589" s="3" t="s">
        <v>615</v>
      </c>
      <c r="C589" s="3" t="s">
        <v>615</v>
      </c>
      <c r="D589" s="3" t="s">
        <v>309</v>
      </c>
      <c r="E589" s="3" t="str">
        <v>Hospental</v>
      </c>
      <c r="G589" s="17">
        <v>1943</v>
      </c>
      <c r="H589" s="17" t="s">
        <v>4548</v>
      </c>
    </row>
    <row r="590" spans="1:8" x14ac:dyDescent="0.2">
      <c r="A590" s="3">
        <v>3629</v>
      </c>
      <c r="B590" s="3" t="s">
        <v>616</v>
      </c>
      <c r="C590" s="3" t="s">
        <v>616</v>
      </c>
      <c r="D590" s="3" t="s">
        <v>309</v>
      </c>
      <c r="E590" s="3" t="str">
        <v>Isenthal</v>
      </c>
      <c r="G590" s="17">
        <v>1944</v>
      </c>
      <c r="H590" s="17" t="s">
        <v>4549</v>
      </c>
    </row>
    <row r="591" spans="1:8" x14ac:dyDescent="0.2">
      <c r="A591" s="3">
        <v>3113</v>
      </c>
      <c r="B591" s="3" t="s">
        <v>617</v>
      </c>
      <c r="C591" s="3" t="s">
        <v>617</v>
      </c>
      <c r="D591" s="3" t="s">
        <v>309</v>
      </c>
      <c r="E591" s="3" t="str">
        <v>Realp</v>
      </c>
      <c r="G591" s="17">
        <v>1945</v>
      </c>
      <c r="H591" s="17" t="s">
        <v>4548</v>
      </c>
    </row>
    <row r="592" spans="1:8" x14ac:dyDescent="0.2">
      <c r="A592" s="3">
        <v>3512</v>
      </c>
      <c r="B592" s="3" t="s">
        <v>618</v>
      </c>
      <c r="C592" s="3" t="s">
        <v>618</v>
      </c>
      <c r="D592" s="3" t="s">
        <v>309</v>
      </c>
      <c r="E592" s="3" t="str">
        <v>Schattdorf</v>
      </c>
      <c r="G592" s="17">
        <v>1946</v>
      </c>
      <c r="H592" s="17" t="s">
        <v>4549</v>
      </c>
    </row>
    <row r="593" spans="1:8" x14ac:dyDescent="0.2">
      <c r="A593" s="3">
        <v>3513</v>
      </c>
      <c r="B593" s="3" t="s">
        <v>619</v>
      </c>
      <c r="C593" s="3" t="s">
        <v>618</v>
      </c>
      <c r="D593" s="3" t="s">
        <v>309</v>
      </c>
      <c r="E593" s="3" t="str">
        <v>Seedorf (UR)</v>
      </c>
      <c r="G593" s="17">
        <v>1947</v>
      </c>
      <c r="H593" s="17" t="s">
        <v>4548</v>
      </c>
    </row>
    <row r="594" spans="1:8" x14ac:dyDescent="0.2">
      <c r="A594" s="3">
        <v>3075</v>
      </c>
      <c r="B594" s="3" t="s">
        <v>620</v>
      </c>
      <c r="C594" s="3" t="s">
        <v>621</v>
      </c>
      <c r="D594" s="3" t="s">
        <v>309</v>
      </c>
      <c r="E594" s="3" t="str">
        <v>Seelisberg</v>
      </c>
      <c r="G594" s="17">
        <v>1948</v>
      </c>
      <c r="H594" s="17" t="s">
        <v>4548</v>
      </c>
    </row>
    <row r="595" spans="1:8" x14ac:dyDescent="0.2">
      <c r="A595" s="3">
        <v>3075</v>
      </c>
      <c r="B595" s="3" t="s">
        <v>622</v>
      </c>
      <c r="C595" s="3" t="s">
        <v>621</v>
      </c>
      <c r="D595" s="3" t="s">
        <v>309</v>
      </c>
      <c r="E595" s="3" t="str">
        <v>Silenen</v>
      </c>
      <c r="G595" s="17">
        <v>1950</v>
      </c>
      <c r="H595" s="17" t="s">
        <v>4548</v>
      </c>
    </row>
    <row r="596" spans="1:8" x14ac:dyDescent="0.2">
      <c r="A596" s="3">
        <v>3076</v>
      </c>
      <c r="B596" s="3" t="s">
        <v>621</v>
      </c>
      <c r="C596" s="3" t="s">
        <v>621</v>
      </c>
      <c r="D596" s="3" t="s">
        <v>309</v>
      </c>
      <c r="E596" s="3" t="str">
        <v>Sisikon</v>
      </c>
      <c r="G596" s="17">
        <v>1955</v>
      </c>
      <c r="H596" s="17" t="s">
        <v>4548</v>
      </c>
    </row>
    <row r="597" spans="1:8" x14ac:dyDescent="0.2">
      <c r="A597" s="3">
        <v>3077</v>
      </c>
      <c r="B597" s="3" t="s">
        <v>623</v>
      </c>
      <c r="C597" s="3" t="s">
        <v>621</v>
      </c>
      <c r="D597" s="3" t="s">
        <v>309</v>
      </c>
      <c r="E597" s="3" t="str">
        <v>Spiringen</v>
      </c>
      <c r="G597" s="17">
        <v>1957</v>
      </c>
      <c r="H597" s="17" t="s">
        <v>4548</v>
      </c>
    </row>
    <row r="598" spans="1:8" x14ac:dyDescent="0.2">
      <c r="A598" s="3">
        <v>3078</v>
      </c>
      <c r="B598" s="3" t="s">
        <v>624</v>
      </c>
      <c r="C598" s="3" t="s">
        <v>621</v>
      </c>
      <c r="D598" s="3" t="s">
        <v>309</v>
      </c>
      <c r="E598" s="3" t="str">
        <v>Unterschächen</v>
      </c>
      <c r="G598" s="17">
        <v>1958</v>
      </c>
      <c r="H598" s="17" t="s">
        <v>4548</v>
      </c>
    </row>
    <row r="599" spans="1:8" x14ac:dyDescent="0.2">
      <c r="A599" s="3">
        <v>3532</v>
      </c>
      <c r="B599" s="3" t="s">
        <v>625</v>
      </c>
      <c r="C599" s="3" t="s">
        <v>625</v>
      </c>
      <c r="D599" s="3" t="s">
        <v>309</v>
      </c>
      <c r="E599" s="3" t="str">
        <v>Wassen</v>
      </c>
      <c r="G599" s="17">
        <v>1961</v>
      </c>
      <c r="H599" s="17" t="s">
        <v>4549</v>
      </c>
    </row>
    <row r="600" spans="1:8" x14ac:dyDescent="0.2">
      <c r="A600" s="3">
        <v>3504</v>
      </c>
      <c r="B600" s="3" t="s">
        <v>626</v>
      </c>
      <c r="C600" s="3" t="s">
        <v>626</v>
      </c>
      <c r="D600" s="3" t="s">
        <v>309</v>
      </c>
      <c r="E600" s="3" t="str">
        <v>Einsiedeln</v>
      </c>
      <c r="G600" s="17">
        <v>1962</v>
      </c>
      <c r="H600" s="17" t="s">
        <v>4548</v>
      </c>
    </row>
    <row r="601" spans="1:8" x14ac:dyDescent="0.2">
      <c r="A601" s="3">
        <v>3112</v>
      </c>
      <c r="B601" s="3" t="s">
        <v>627</v>
      </c>
      <c r="C601" s="3" t="s">
        <v>628</v>
      </c>
      <c r="D601" s="3" t="s">
        <v>309</v>
      </c>
      <c r="E601" s="3" t="str">
        <v>Gersau</v>
      </c>
      <c r="G601" s="17">
        <v>1963</v>
      </c>
      <c r="H601" s="17" t="s">
        <v>4548</v>
      </c>
    </row>
    <row r="602" spans="1:8" x14ac:dyDescent="0.2">
      <c r="A602" s="3">
        <v>3114</v>
      </c>
      <c r="B602" s="3" t="s">
        <v>629</v>
      </c>
      <c r="C602" s="3" t="s">
        <v>629</v>
      </c>
      <c r="D602" s="3" t="s">
        <v>309</v>
      </c>
      <c r="E602" s="3" t="str">
        <v>Feusisberg</v>
      </c>
      <c r="G602" s="17">
        <v>1964</v>
      </c>
      <c r="H602" s="17" t="s">
        <v>4548</v>
      </c>
    </row>
    <row r="603" spans="1:8" x14ac:dyDescent="0.2">
      <c r="A603" s="3">
        <v>3206</v>
      </c>
      <c r="B603" s="3" t="s">
        <v>630</v>
      </c>
      <c r="C603" s="3" t="s">
        <v>631</v>
      </c>
      <c r="D603" s="3" t="s">
        <v>309</v>
      </c>
      <c r="E603" s="3" t="str">
        <v>Freienbach</v>
      </c>
      <c r="G603" s="17">
        <v>1965</v>
      </c>
      <c r="H603" s="17" t="s">
        <v>4548</v>
      </c>
    </row>
    <row r="604" spans="1:8" x14ac:dyDescent="0.2">
      <c r="A604" s="3">
        <v>3206</v>
      </c>
      <c r="B604" s="3" t="s">
        <v>631</v>
      </c>
      <c r="C604" s="3" t="s">
        <v>631</v>
      </c>
      <c r="D604" s="3" t="s">
        <v>309</v>
      </c>
      <c r="E604" s="3" t="str">
        <v>Wollerau</v>
      </c>
      <c r="G604" s="17">
        <v>1966</v>
      </c>
      <c r="H604" s="17" t="s">
        <v>4548</v>
      </c>
    </row>
    <row r="605" spans="1:8" x14ac:dyDescent="0.2">
      <c r="A605" s="3">
        <v>3206</v>
      </c>
      <c r="B605" s="3" t="s">
        <v>632</v>
      </c>
      <c r="C605" s="3" t="s">
        <v>631</v>
      </c>
      <c r="D605" s="3" t="s">
        <v>309</v>
      </c>
      <c r="E605" s="3" t="str">
        <v>Küssnacht (SZ)</v>
      </c>
      <c r="G605" s="17">
        <v>1967</v>
      </c>
      <c r="H605" s="17" t="s">
        <v>4548</v>
      </c>
    </row>
    <row r="606" spans="1:8" x14ac:dyDescent="0.2">
      <c r="A606" s="3">
        <v>3206</v>
      </c>
      <c r="B606" s="3" t="s">
        <v>633</v>
      </c>
      <c r="C606" s="3" t="s">
        <v>631</v>
      </c>
      <c r="D606" s="3" t="s">
        <v>309</v>
      </c>
      <c r="E606" s="3" t="str">
        <v>Altendorf</v>
      </c>
      <c r="G606" s="17">
        <v>1968</v>
      </c>
      <c r="H606" s="17" t="s">
        <v>4549</v>
      </c>
    </row>
    <row r="607" spans="1:8" x14ac:dyDescent="0.2">
      <c r="A607" s="3">
        <v>3202</v>
      </c>
      <c r="B607" s="3" t="s">
        <v>634</v>
      </c>
      <c r="C607" s="3" t="s">
        <v>634</v>
      </c>
      <c r="D607" s="3" t="s">
        <v>309</v>
      </c>
      <c r="E607" s="3" t="str">
        <v>Galgenen</v>
      </c>
      <c r="G607" s="17">
        <v>1969</v>
      </c>
      <c r="H607" s="17" t="s">
        <v>4549</v>
      </c>
    </row>
    <row r="608" spans="1:8" x14ac:dyDescent="0.2">
      <c r="A608" s="3">
        <v>3208</v>
      </c>
      <c r="B608" s="3" t="s">
        <v>635</v>
      </c>
      <c r="C608" s="3" t="s">
        <v>635</v>
      </c>
      <c r="D608" s="3" t="s">
        <v>309</v>
      </c>
      <c r="E608" s="3" t="str">
        <v>Innerthal</v>
      </c>
      <c r="G608" s="17">
        <v>1971</v>
      </c>
      <c r="H608" s="17" t="s">
        <v>4548</v>
      </c>
    </row>
    <row r="609" spans="1:8" x14ac:dyDescent="0.2">
      <c r="A609" s="3">
        <v>3179</v>
      </c>
      <c r="B609" s="3" t="s">
        <v>636</v>
      </c>
      <c r="C609" s="3" t="s">
        <v>636</v>
      </c>
      <c r="D609" s="3" t="s">
        <v>309</v>
      </c>
      <c r="E609" s="3" t="str">
        <v>Lachen</v>
      </c>
      <c r="G609" s="17">
        <v>1972</v>
      </c>
      <c r="H609" s="17" t="s">
        <v>4549</v>
      </c>
    </row>
    <row r="610" spans="1:8" x14ac:dyDescent="0.2">
      <c r="A610" s="3">
        <v>3177</v>
      </c>
      <c r="B610" s="3" t="s">
        <v>637</v>
      </c>
      <c r="C610" s="3" t="s">
        <v>638</v>
      </c>
      <c r="D610" s="3" t="s">
        <v>309</v>
      </c>
      <c r="E610" s="3" t="str">
        <v>Reichenburg</v>
      </c>
      <c r="G610" s="17">
        <v>1973</v>
      </c>
      <c r="H610" s="17" t="s">
        <v>4549</v>
      </c>
    </row>
    <row r="611" spans="1:8" x14ac:dyDescent="0.2">
      <c r="A611" s="3">
        <v>3203</v>
      </c>
      <c r="B611" s="3" t="s">
        <v>639</v>
      </c>
      <c r="C611" s="3" t="s">
        <v>639</v>
      </c>
      <c r="D611" s="3" t="s">
        <v>309</v>
      </c>
      <c r="E611" s="3" t="str">
        <v>Schübelbach</v>
      </c>
      <c r="G611" s="17">
        <v>1974</v>
      </c>
      <c r="H611" s="17" t="s">
        <v>4548</v>
      </c>
    </row>
    <row r="612" spans="1:8" x14ac:dyDescent="0.2">
      <c r="A612" s="3">
        <v>3204</v>
      </c>
      <c r="B612" s="3" t="s">
        <v>640</v>
      </c>
      <c r="C612" s="3" t="s">
        <v>639</v>
      </c>
      <c r="D612" s="3" t="s">
        <v>309</v>
      </c>
      <c r="E612" s="3" t="str">
        <v>Tuggen</v>
      </c>
      <c r="G612" s="17">
        <v>1975</v>
      </c>
      <c r="H612" s="17" t="s">
        <v>4548</v>
      </c>
    </row>
    <row r="613" spans="1:8" x14ac:dyDescent="0.2">
      <c r="A613" s="3">
        <v>3205</v>
      </c>
      <c r="B613" s="3" t="s">
        <v>641</v>
      </c>
      <c r="C613" s="3" t="s">
        <v>639</v>
      </c>
      <c r="D613" s="3" t="s">
        <v>309</v>
      </c>
      <c r="E613" s="3" t="str">
        <v>Vorderthal</v>
      </c>
      <c r="G613" s="17">
        <v>1976</v>
      </c>
      <c r="H613" s="17" t="s">
        <v>4548</v>
      </c>
    </row>
    <row r="614" spans="1:8" x14ac:dyDescent="0.2">
      <c r="A614" s="3">
        <v>1797</v>
      </c>
      <c r="B614" s="3" t="s">
        <v>642</v>
      </c>
      <c r="C614" s="3" t="s">
        <v>642</v>
      </c>
      <c r="D614" s="3" t="s">
        <v>309</v>
      </c>
      <c r="E614" s="3" t="str">
        <v>Wangen (SZ)</v>
      </c>
      <c r="G614" s="17">
        <v>1977</v>
      </c>
      <c r="H614" s="17" t="s">
        <v>4549</v>
      </c>
    </row>
    <row r="615" spans="1:8" x14ac:dyDescent="0.2">
      <c r="A615" s="3">
        <v>3176</v>
      </c>
      <c r="B615" s="3" t="s">
        <v>643</v>
      </c>
      <c r="C615" s="3" t="s">
        <v>643</v>
      </c>
      <c r="D615" s="3" t="s">
        <v>309</v>
      </c>
      <c r="E615" s="3" t="str">
        <v>Alpthal</v>
      </c>
      <c r="G615" s="17">
        <v>1978</v>
      </c>
      <c r="H615" s="17" t="s">
        <v>4549</v>
      </c>
    </row>
    <row r="616" spans="1:8" x14ac:dyDescent="0.2">
      <c r="A616" s="3">
        <v>3207</v>
      </c>
      <c r="B616" s="3" t="s">
        <v>644</v>
      </c>
      <c r="C616" s="3" t="s">
        <v>644</v>
      </c>
      <c r="D616" s="3" t="s">
        <v>309</v>
      </c>
      <c r="E616" s="3" t="str">
        <v>Arth</v>
      </c>
      <c r="G616" s="17">
        <v>1981</v>
      </c>
      <c r="H616" s="17" t="s">
        <v>4548</v>
      </c>
    </row>
    <row r="617" spans="1:8" x14ac:dyDescent="0.2">
      <c r="A617" s="3">
        <v>2744</v>
      </c>
      <c r="B617" s="3" t="s">
        <v>645</v>
      </c>
      <c r="C617" s="3" t="s">
        <v>645</v>
      </c>
      <c r="D617" s="3" t="s">
        <v>309</v>
      </c>
      <c r="E617" s="3" t="str">
        <v>Illgau</v>
      </c>
      <c r="G617" s="17">
        <v>1982</v>
      </c>
      <c r="H617" s="17" t="s">
        <v>4548</v>
      </c>
    </row>
    <row r="618" spans="1:8" x14ac:dyDescent="0.2">
      <c r="A618" s="3">
        <v>2735</v>
      </c>
      <c r="B618" s="3" t="s">
        <v>646</v>
      </c>
      <c r="C618" s="3" t="s">
        <v>646</v>
      </c>
      <c r="D618" s="3" t="s">
        <v>309</v>
      </c>
      <c r="E618" s="3" t="str">
        <v>Ingenbohl</v>
      </c>
      <c r="G618" s="17">
        <v>1983</v>
      </c>
      <c r="H618" s="17" t="s">
        <v>4548</v>
      </c>
    </row>
    <row r="619" spans="1:8" x14ac:dyDescent="0.2">
      <c r="A619" s="3">
        <v>2747</v>
      </c>
      <c r="B619" s="3" t="s">
        <v>647</v>
      </c>
      <c r="C619" s="3" t="s">
        <v>648</v>
      </c>
      <c r="D619" s="3" t="s">
        <v>309</v>
      </c>
      <c r="E619" s="3" t="str">
        <v>Lauerz</v>
      </c>
      <c r="G619" s="17">
        <v>1984</v>
      </c>
      <c r="H619" s="17" t="s">
        <v>4549</v>
      </c>
    </row>
    <row r="620" spans="1:8" x14ac:dyDescent="0.2">
      <c r="A620" s="3">
        <v>2738</v>
      </c>
      <c r="B620" s="3" t="s">
        <v>649</v>
      </c>
      <c r="C620" s="3" t="s">
        <v>649</v>
      </c>
      <c r="D620" s="3" t="s">
        <v>309</v>
      </c>
      <c r="E620" s="3" t="str">
        <v>Morschach</v>
      </c>
      <c r="G620" s="17">
        <v>1985</v>
      </c>
      <c r="H620" s="17" t="s">
        <v>4549</v>
      </c>
    </row>
    <row r="621" spans="1:8" x14ac:dyDescent="0.2">
      <c r="A621" s="3">
        <v>2746</v>
      </c>
      <c r="B621" s="3" t="s">
        <v>650</v>
      </c>
      <c r="C621" s="3" t="s">
        <v>650</v>
      </c>
      <c r="D621" s="3" t="s">
        <v>309</v>
      </c>
      <c r="E621" s="3" t="str">
        <v>Muotathal</v>
      </c>
      <c r="G621" s="17">
        <v>1986</v>
      </c>
      <c r="H621" s="17" t="s">
        <v>4550</v>
      </c>
    </row>
    <row r="622" spans="1:8" x14ac:dyDescent="0.2">
      <c r="A622" s="3">
        <v>2743</v>
      </c>
      <c r="B622" s="3" t="s">
        <v>651</v>
      </c>
      <c r="C622" s="3" t="s">
        <v>651</v>
      </c>
      <c r="D622" s="3" t="s">
        <v>309</v>
      </c>
      <c r="E622" s="3" t="str">
        <v>Oberiberg</v>
      </c>
      <c r="G622" s="17">
        <v>1987</v>
      </c>
      <c r="H622" s="17" t="s">
        <v>4548</v>
      </c>
    </row>
    <row r="623" spans="1:8" x14ac:dyDescent="0.2">
      <c r="A623" s="3">
        <v>2745</v>
      </c>
      <c r="B623" s="3" t="s">
        <v>652</v>
      </c>
      <c r="C623" s="3" t="s">
        <v>652</v>
      </c>
      <c r="D623" s="3" t="s">
        <v>309</v>
      </c>
      <c r="E623" s="3" t="str">
        <v>Riemenstalden</v>
      </c>
      <c r="G623" s="17">
        <v>1988</v>
      </c>
      <c r="H623" s="17" t="s">
        <v>4549</v>
      </c>
    </row>
    <row r="624" spans="1:8" x14ac:dyDescent="0.2">
      <c r="A624" s="3">
        <v>2732</v>
      </c>
      <c r="B624" s="3" t="s">
        <v>653</v>
      </c>
      <c r="C624" s="3" t="s">
        <v>653</v>
      </c>
      <c r="D624" s="3" t="s">
        <v>309</v>
      </c>
      <c r="E624" s="3" t="str">
        <v>Rothenthurm</v>
      </c>
      <c r="G624" s="17">
        <v>1991</v>
      </c>
      <c r="H624" s="17" t="s">
        <v>4548</v>
      </c>
    </row>
    <row r="625" spans="1:8" x14ac:dyDescent="0.2">
      <c r="A625" s="3">
        <v>2740</v>
      </c>
      <c r="B625" s="3" t="s">
        <v>654</v>
      </c>
      <c r="C625" s="3" t="s">
        <v>654</v>
      </c>
      <c r="D625" s="3" t="s">
        <v>309</v>
      </c>
      <c r="E625" s="3" t="str">
        <v>Sattel</v>
      </c>
      <c r="G625" s="17">
        <v>1992</v>
      </c>
      <c r="H625" s="17" t="s">
        <v>4548</v>
      </c>
    </row>
    <row r="626" spans="1:8" x14ac:dyDescent="0.2">
      <c r="A626" s="3">
        <v>2742</v>
      </c>
      <c r="B626" s="3" t="s">
        <v>655</v>
      </c>
      <c r="C626" s="3" t="s">
        <v>655</v>
      </c>
      <c r="D626" s="3" t="s">
        <v>309</v>
      </c>
      <c r="E626" s="3" t="str">
        <v>Schwyz</v>
      </c>
      <c r="G626" s="17">
        <v>1993</v>
      </c>
      <c r="H626" s="17" t="s">
        <v>4548</v>
      </c>
    </row>
    <row r="627" spans="1:8" x14ac:dyDescent="0.2">
      <c r="A627" s="3">
        <v>2732</v>
      </c>
      <c r="B627" s="3" t="s">
        <v>656</v>
      </c>
      <c r="C627" s="3" t="s">
        <v>656</v>
      </c>
      <c r="D627" s="3" t="s">
        <v>309</v>
      </c>
      <c r="E627" s="3" t="str">
        <v>Steinen</v>
      </c>
      <c r="G627" s="17">
        <v>1994</v>
      </c>
      <c r="H627" s="17" t="s">
        <v>4548</v>
      </c>
    </row>
    <row r="628" spans="1:8" x14ac:dyDescent="0.2">
      <c r="A628" s="3">
        <v>2762</v>
      </c>
      <c r="B628" s="3" t="s">
        <v>657</v>
      </c>
      <c r="C628" s="3" t="s">
        <v>658</v>
      </c>
      <c r="D628" s="3" t="s">
        <v>309</v>
      </c>
      <c r="E628" s="3" t="str">
        <v>Steinerberg</v>
      </c>
      <c r="G628" s="17">
        <v>1996</v>
      </c>
      <c r="H628" s="17" t="s">
        <v>4548</v>
      </c>
    </row>
    <row r="629" spans="1:8" x14ac:dyDescent="0.2">
      <c r="A629" s="3">
        <v>2712</v>
      </c>
      <c r="B629" s="3" t="s">
        <v>659</v>
      </c>
      <c r="C629" s="3" t="s">
        <v>660</v>
      </c>
      <c r="D629" s="3" t="s">
        <v>309</v>
      </c>
      <c r="E629" s="3" t="str">
        <v>Unteriberg</v>
      </c>
      <c r="G629" s="17">
        <v>1997</v>
      </c>
      <c r="H629" s="17" t="s">
        <v>4548</v>
      </c>
    </row>
    <row r="630" spans="1:8" x14ac:dyDescent="0.2">
      <c r="A630" s="3">
        <v>2713</v>
      </c>
      <c r="B630" s="3" t="s">
        <v>661</v>
      </c>
      <c r="C630" s="3" t="s">
        <v>660</v>
      </c>
      <c r="D630" s="3" t="s">
        <v>309</v>
      </c>
      <c r="E630" s="3" t="str">
        <v>Alpnach</v>
      </c>
      <c r="G630" s="17">
        <v>2000</v>
      </c>
      <c r="H630" s="17" t="s">
        <v>4544</v>
      </c>
    </row>
    <row r="631" spans="1:8" x14ac:dyDescent="0.2">
      <c r="A631" s="3">
        <v>2732</v>
      </c>
      <c r="B631" s="3" t="s">
        <v>660</v>
      </c>
      <c r="C631" s="3" t="s">
        <v>660</v>
      </c>
      <c r="D631" s="3" t="s">
        <v>309</v>
      </c>
      <c r="E631" s="3" t="str">
        <v>Engelberg</v>
      </c>
      <c r="G631" s="17">
        <v>2012</v>
      </c>
      <c r="H631" s="17" t="s">
        <v>4544</v>
      </c>
    </row>
    <row r="632" spans="1:8" x14ac:dyDescent="0.2">
      <c r="A632" s="3">
        <v>2732</v>
      </c>
      <c r="B632" s="3" t="s">
        <v>662</v>
      </c>
      <c r="C632" s="3" t="s">
        <v>663</v>
      </c>
      <c r="D632" s="3" t="s">
        <v>309</v>
      </c>
      <c r="E632" s="3" t="str">
        <v>Giswil</v>
      </c>
      <c r="G632" s="17">
        <v>2013</v>
      </c>
      <c r="H632" s="17" t="s">
        <v>4544</v>
      </c>
    </row>
    <row r="633" spans="1:8" x14ac:dyDescent="0.2">
      <c r="A633" s="3">
        <v>2827</v>
      </c>
      <c r="B633" s="3" t="s">
        <v>664</v>
      </c>
      <c r="C633" s="3" t="s">
        <v>664</v>
      </c>
      <c r="D633" s="3" t="s">
        <v>309</v>
      </c>
      <c r="E633" s="3" t="str">
        <v>Kerns</v>
      </c>
      <c r="G633" s="17">
        <v>2014</v>
      </c>
      <c r="H633" s="17" t="s">
        <v>4544</v>
      </c>
    </row>
    <row r="634" spans="1:8" x14ac:dyDescent="0.2">
      <c r="A634" s="3">
        <v>2747</v>
      </c>
      <c r="B634" s="3" t="s">
        <v>665</v>
      </c>
      <c r="C634" s="3" t="s">
        <v>665</v>
      </c>
      <c r="D634" s="3" t="s">
        <v>309</v>
      </c>
      <c r="E634" s="3" t="str">
        <v>Lungern</v>
      </c>
      <c r="G634" s="17">
        <v>2015</v>
      </c>
      <c r="H634" s="17" t="s">
        <v>4544</v>
      </c>
    </row>
    <row r="635" spans="1:8" x14ac:dyDescent="0.2">
      <c r="A635" s="3">
        <v>2736</v>
      </c>
      <c r="B635" s="3" t="s">
        <v>666</v>
      </c>
      <c r="C635" s="3" t="s">
        <v>666</v>
      </c>
      <c r="D635" s="3" t="s">
        <v>309</v>
      </c>
      <c r="E635" s="3" t="str">
        <v>Sachseln</v>
      </c>
      <c r="G635" s="17">
        <v>2016</v>
      </c>
      <c r="H635" s="17" t="s">
        <v>4544</v>
      </c>
    </row>
    <row r="636" spans="1:8" x14ac:dyDescent="0.2">
      <c r="A636" s="3">
        <v>2710</v>
      </c>
      <c r="B636" s="3" t="s">
        <v>667</v>
      </c>
      <c r="C636" s="3" t="s">
        <v>667</v>
      </c>
      <c r="D636" s="3" t="s">
        <v>309</v>
      </c>
      <c r="E636" s="3" t="str">
        <v>Sarnen</v>
      </c>
      <c r="G636" s="17">
        <v>2017</v>
      </c>
      <c r="H636" s="17" t="s">
        <v>4544</v>
      </c>
    </row>
    <row r="637" spans="1:8" x14ac:dyDescent="0.2">
      <c r="A637" s="3">
        <v>2720</v>
      </c>
      <c r="B637" s="3" t="s">
        <v>668</v>
      </c>
      <c r="C637" s="3" t="s">
        <v>667</v>
      </c>
      <c r="D637" s="3" t="s">
        <v>309</v>
      </c>
      <c r="E637" s="3" t="str">
        <v>Beckenried</v>
      </c>
      <c r="G637" s="17">
        <v>2019</v>
      </c>
      <c r="H637" s="17" t="s">
        <v>4551</v>
      </c>
    </row>
    <row r="638" spans="1:8" x14ac:dyDescent="0.2">
      <c r="A638" s="3">
        <v>2717</v>
      </c>
      <c r="B638" s="3" t="s">
        <v>669</v>
      </c>
      <c r="C638" s="3" t="s">
        <v>669</v>
      </c>
      <c r="D638" s="3" t="s">
        <v>309</v>
      </c>
      <c r="E638" s="3" t="str">
        <v>Buochs</v>
      </c>
      <c r="G638" s="17">
        <v>2022</v>
      </c>
      <c r="H638" s="17" t="s">
        <v>4544</v>
      </c>
    </row>
    <row r="639" spans="1:8" x14ac:dyDescent="0.2">
      <c r="A639" s="3">
        <v>2715</v>
      </c>
      <c r="B639" s="3" t="s">
        <v>670</v>
      </c>
      <c r="C639" s="3" t="s">
        <v>671</v>
      </c>
      <c r="D639" s="3" t="s">
        <v>309</v>
      </c>
      <c r="E639" s="3" t="str">
        <v>Dallenwil</v>
      </c>
      <c r="G639" s="17">
        <v>2023</v>
      </c>
      <c r="H639" s="17" t="s">
        <v>4544</v>
      </c>
    </row>
    <row r="640" spans="1:8" x14ac:dyDescent="0.2">
      <c r="A640" s="3">
        <v>2715</v>
      </c>
      <c r="B640" s="3" t="s">
        <v>672</v>
      </c>
      <c r="C640" s="3" t="s">
        <v>671</v>
      </c>
      <c r="D640" s="3" t="s">
        <v>309</v>
      </c>
      <c r="E640" s="3" t="str">
        <v>Emmetten</v>
      </c>
      <c r="G640" s="17">
        <v>2024</v>
      </c>
      <c r="H640" s="17" t="s">
        <v>4544</v>
      </c>
    </row>
    <row r="641" spans="1:8" x14ac:dyDescent="0.2">
      <c r="A641" s="3">
        <v>2716</v>
      </c>
      <c r="B641" s="3" t="s">
        <v>673</v>
      </c>
      <c r="C641" s="3" t="s">
        <v>671</v>
      </c>
      <c r="D641" s="3" t="s">
        <v>309</v>
      </c>
      <c r="E641" s="3" t="str">
        <v>Ennetbürgen</v>
      </c>
      <c r="G641" s="17">
        <v>2025</v>
      </c>
      <c r="H641" s="17" t="s">
        <v>4544</v>
      </c>
    </row>
    <row r="642" spans="1:8" x14ac:dyDescent="0.2">
      <c r="A642" s="3">
        <v>2717</v>
      </c>
      <c r="B642" s="3" t="s">
        <v>674</v>
      </c>
      <c r="C642" s="3" t="s">
        <v>671</v>
      </c>
      <c r="D642" s="3" t="s">
        <v>309</v>
      </c>
      <c r="E642" s="3" t="str">
        <v>Ennetmoos</v>
      </c>
      <c r="G642" s="17">
        <v>2027</v>
      </c>
      <c r="H642" s="17" t="s">
        <v>4541</v>
      </c>
    </row>
    <row r="643" spans="1:8" x14ac:dyDescent="0.2">
      <c r="A643" s="3">
        <v>2748</v>
      </c>
      <c r="B643" s="3" t="s">
        <v>675</v>
      </c>
      <c r="C643" s="3" t="s">
        <v>671</v>
      </c>
      <c r="D643" s="3" t="s">
        <v>309</v>
      </c>
      <c r="E643" s="3" t="str">
        <v>Hergiswil (NW)</v>
      </c>
      <c r="G643" s="17">
        <v>2028</v>
      </c>
      <c r="H643" s="17" t="s">
        <v>4544</v>
      </c>
    </row>
    <row r="644" spans="1:8" x14ac:dyDescent="0.2">
      <c r="A644" s="3">
        <v>2748</v>
      </c>
      <c r="B644" s="3" t="s">
        <v>676</v>
      </c>
      <c r="C644" s="3" t="s">
        <v>671</v>
      </c>
      <c r="D644" s="3" t="s">
        <v>309</v>
      </c>
      <c r="E644" s="3" t="str">
        <v>Oberdorf (NW)</v>
      </c>
      <c r="G644" s="17">
        <v>2034</v>
      </c>
      <c r="H644" s="17" t="s">
        <v>4544</v>
      </c>
    </row>
    <row r="645" spans="1:8" x14ac:dyDescent="0.2">
      <c r="A645" s="3">
        <v>2733</v>
      </c>
      <c r="B645" s="3" t="s">
        <v>677</v>
      </c>
      <c r="C645" s="3" t="s">
        <v>678</v>
      </c>
      <c r="D645" s="3" t="s">
        <v>309</v>
      </c>
      <c r="E645" s="3" t="str">
        <v>Stans</v>
      </c>
      <c r="G645" s="17">
        <v>2035</v>
      </c>
      <c r="H645" s="17" t="s">
        <v>4544</v>
      </c>
    </row>
    <row r="646" spans="1:8" x14ac:dyDescent="0.2">
      <c r="A646" s="3">
        <v>2735</v>
      </c>
      <c r="B646" s="3" t="s">
        <v>679</v>
      </c>
      <c r="C646" s="3" t="s">
        <v>678</v>
      </c>
      <c r="D646" s="3" t="s">
        <v>309</v>
      </c>
      <c r="E646" s="3" t="str">
        <v>Stansstad</v>
      </c>
      <c r="G646" s="17">
        <v>2036</v>
      </c>
      <c r="H646" s="17" t="s">
        <v>4544</v>
      </c>
    </row>
    <row r="647" spans="1:8" x14ac:dyDescent="0.2">
      <c r="A647" s="3">
        <v>2735</v>
      </c>
      <c r="B647" s="3" t="s">
        <v>680</v>
      </c>
      <c r="C647" s="3" t="s">
        <v>678</v>
      </c>
      <c r="D647" s="3" t="s">
        <v>309</v>
      </c>
      <c r="E647" s="3" t="str">
        <v>Wolfenschiessen</v>
      </c>
      <c r="G647" s="17">
        <v>2037</v>
      </c>
      <c r="H647" s="17" t="s">
        <v>4551</v>
      </c>
    </row>
    <row r="648" spans="1:8" x14ac:dyDescent="0.2">
      <c r="A648" s="3">
        <v>2520</v>
      </c>
      <c r="B648" s="3" t="s">
        <v>681</v>
      </c>
      <c r="C648" s="3" t="s">
        <v>681</v>
      </c>
      <c r="D648" s="3" t="s">
        <v>309</v>
      </c>
      <c r="E648" s="3" t="str">
        <v>Glarus Nord</v>
      </c>
      <c r="G648" s="17">
        <v>2042</v>
      </c>
      <c r="H648" s="17" t="s">
        <v>4544</v>
      </c>
    </row>
    <row r="649" spans="1:8" x14ac:dyDescent="0.2">
      <c r="A649" s="3">
        <v>2518</v>
      </c>
      <c r="B649" s="3" t="s">
        <v>682</v>
      </c>
      <c r="C649" s="3" t="s">
        <v>682</v>
      </c>
      <c r="D649" s="3" t="s">
        <v>309</v>
      </c>
      <c r="E649" s="3" t="str">
        <v>Glarus Süd</v>
      </c>
      <c r="G649" s="17">
        <v>2043</v>
      </c>
      <c r="H649" s="17" t="s">
        <v>4551</v>
      </c>
    </row>
    <row r="650" spans="1:8" x14ac:dyDescent="0.2">
      <c r="A650" s="3">
        <v>2515</v>
      </c>
      <c r="B650" s="3" t="s">
        <v>683</v>
      </c>
      <c r="C650" s="3" t="s">
        <v>684</v>
      </c>
      <c r="D650" s="3" t="s">
        <v>309</v>
      </c>
      <c r="E650" s="3" t="str">
        <v>Glarus</v>
      </c>
      <c r="G650" s="17">
        <v>2046</v>
      </c>
      <c r="H650" s="17" t="s">
        <v>4551</v>
      </c>
    </row>
    <row r="651" spans="1:8" x14ac:dyDescent="0.2">
      <c r="A651" s="3">
        <v>2516</v>
      </c>
      <c r="B651" s="3" t="s">
        <v>685</v>
      </c>
      <c r="C651" s="3" t="s">
        <v>684</v>
      </c>
      <c r="D651" s="3" t="s">
        <v>309</v>
      </c>
      <c r="E651" s="3" t="str">
        <v>Baar</v>
      </c>
      <c r="G651" s="17">
        <v>2052</v>
      </c>
      <c r="H651" s="17" t="s">
        <v>4551</v>
      </c>
    </row>
    <row r="652" spans="1:8" x14ac:dyDescent="0.2">
      <c r="A652" s="3">
        <v>2517</v>
      </c>
      <c r="B652" s="3" t="s">
        <v>686</v>
      </c>
      <c r="C652" s="3" t="s">
        <v>684</v>
      </c>
      <c r="D652" s="3" t="s">
        <v>309</v>
      </c>
      <c r="E652" s="3" t="str">
        <v>Cham</v>
      </c>
      <c r="G652" s="17">
        <v>2053</v>
      </c>
      <c r="H652" s="17" t="s">
        <v>4551</v>
      </c>
    </row>
    <row r="653" spans="1:8" x14ac:dyDescent="0.2">
      <c r="A653" s="3">
        <v>2558</v>
      </c>
      <c r="B653" s="3" t="s">
        <v>687</v>
      </c>
      <c r="C653" s="3" t="s">
        <v>687</v>
      </c>
      <c r="D653" s="3" t="s">
        <v>309</v>
      </c>
      <c r="E653" s="3" t="str">
        <v>Hünenberg</v>
      </c>
      <c r="G653" s="17">
        <v>2054</v>
      </c>
      <c r="H653" s="17" t="s">
        <v>4551</v>
      </c>
    </row>
    <row r="654" spans="1:8" x14ac:dyDescent="0.2">
      <c r="A654" s="3">
        <v>2564</v>
      </c>
      <c r="B654" s="3" t="s">
        <v>688</v>
      </c>
      <c r="C654" s="3" t="s">
        <v>688</v>
      </c>
      <c r="D654" s="3" t="s">
        <v>309</v>
      </c>
      <c r="E654" s="3" t="str">
        <v>Menzingen</v>
      </c>
      <c r="G654" s="17">
        <v>2056</v>
      </c>
      <c r="H654" s="17" t="s">
        <v>4551</v>
      </c>
    </row>
    <row r="655" spans="1:8" x14ac:dyDescent="0.2">
      <c r="A655" s="3">
        <v>2555</v>
      </c>
      <c r="B655" s="3" t="s">
        <v>689</v>
      </c>
      <c r="C655" s="3" t="s">
        <v>690</v>
      </c>
      <c r="D655" s="3" t="s">
        <v>309</v>
      </c>
      <c r="E655" s="3" t="str">
        <v>Neuheim</v>
      </c>
      <c r="G655" s="17">
        <v>2057</v>
      </c>
      <c r="H655" s="17" t="s">
        <v>4551</v>
      </c>
    </row>
    <row r="656" spans="1:8" x14ac:dyDescent="0.2">
      <c r="A656" s="3">
        <v>3274</v>
      </c>
      <c r="B656" s="3" t="s">
        <v>691</v>
      </c>
      <c r="C656" s="3" t="s">
        <v>692</v>
      </c>
      <c r="D656" s="3" t="s">
        <v>309</v>
      </c>
      <c r="E656" s="3" t="str">
        <v>Oberägeri</v>
      </c>
      <c r="G656" s="17">
        <v>2058</v>
      </c>
      <c r="H656" s="17" t="s">
        <v>4551</v>
      </c>
    </row>
    <row r="657" spans="1:8" x14ac:dyDescent="0.2">
      <c r="A657" s="3">
        <v>3272</v>
      </c>
      <c r="B657" s="3" t="s">
        <v>693</v>
      </c>
      <c r="C657" s="3" t="s">
        <v>693</v>
      </c>
      <c r="D657" s="3" t="s">
        <v>309</v>
      </c>
      <c r="E657" s="3" t="str">
        <v>Risch</v>
      </c>
      <c r="G657" s="17">
        <v>2063</v>
      </c>
      <c r="H657" s="17" t="s">
        <v>4544</v>
      </c>
    </row>
    <row r="658" spans="1:8" x14ac:dyDescent="0.2">
      <c r="A658" s="3">
        <v>2575</v>
      </c>
      <c r="B658" s="3" t="s">
        <v>694</v>
      </c>
      <c r="C658" s="3" t="s">
        <v>694</v>
      </c>
      <c r="D658" s="3" t="s">
        <v>309</v>
      </c>
      <c r="E658" s="3" t="str">
        <v>Steinhausen</v>
      </c>
      <c r="G658" s="17">
        <v>2065</v>
      </c>
      <c r="H658" s="17" t="s">
        <v>4551</v>
      </c>
    </row>
    <row r="659" spans="1:8" x14ac:dyDescent="0.2">
      <c r="A659" s="3">
        <v>3274</v>
      </c>
      <c r="B659" s="3" t="s">
        <v>695</v>
      </c>
      <c r="C659" s="3" t="s">
        <v>695</v>
      </c>
      <c r="D659" s="3" t="s">
        <v>309</v>
      </c>
      <c r="E659" s="3" t="str">
        <v>Unterägeri</v>
      </c>
      <c r="G659" s="17">
        <v>2067</v>
      </c>
      <c r="H659" s="17" t="s">
        <v>4544</v>
      </c>
    </row>
    <row r="660" spans="1:8" x14ac:dyDescent="0.2">
      <c r="A660" s="3">
        <v>2565</v>
      </c>
      <c r="B660" s="3" t="s">
        <v>696</v>
      </c>
      <c r="C660" s="3" t="s">
        <v>696</v>
      </c>
      <c r="D660" s="3" t="s">
        <v>309</v>
      </c>
      <c r="E660" s="3" t="str">
        <v>Walchwil</v>
      </c>
      <c r="G660" s="17">
        <v>2068</v>
      </c>
      <c r="H660" s="17" t="s">
        <v>4544</v>
      </c>
    </row>
    <row r="661" spans="1:8" x14ac:dyDescent="0.2">
      <c r="A661" s="3">
        <v>2563</v>
      </c>
      <c r="B661" s="3" t="s">
        <v>697</v>
      </c>
      <c r="C661" s="3" t="s">
        <v>697</v>
      </c>
      <c r="D661" s="3" t="s">
        <v>309</v>
      </c>
      <c r="E661" s="3" t="str">
        <v>Zug</v>
      </c>
      <c r="G661" s="17">
        <v>2072</v>
      </c>
      <c r="H661" s="17" t="s">
        <v>4544</v>
      </c>
    </row>
    <row r="662" spans="1:8" x14ac:dyDescent="0.2">
      <c r="A662" s="3">
        <v>2514</v>
      </c>
      <c r="B662" s="3" t="s">
        <v>698</v>
      </c>
      <c r="C662" s="3" t="s">
        <v>698</v>
      </c>
      <c r="D662" s="3" t="s">
        <v>309</v>
      </c>
      <c r="E662" s="3" t="str">
        <v>Châtillon (FR)</v>
      </c>
      <c r="G662" s="17">
        <v>2073</v>
      </c>
      <c r="H662" s="17" t="s">
        <v>4544</v>
      </c>
    </row>
    <row r="663" spans="1:8" x14ac:dyDescent="0.2">
      <c r="A663" s="3">
        <v>3274</v>
      </c>
      <c r="B663" s="3" t="s">
        <v>699</v>
      </c>
      <c r="C663" s="3" t="s">
        <v>699</v>
      </c>
      <c r="D663" s="3" t="s">
        <v>309</v>
      </c>
      <c r="E663" s="3" t="str">
        <v>Cugy (FR)</v>
      </c>
      <c r="G663" s="17">
        <v>2074</v>
      </c>
      <c r="H663" s="17" t="s">
        <v>4544</v>
      </c>
    </row>
    <row r="664" spans="1:8" x14ac:dyDescent="0.2">
      <c r="A664" s="3">
        <v>2572</v>
      </c>
      <c r="B664" s="3" t="s">
        <v>700</v>
      </c>
      <c r="C664" s="3" t="s">
        <v>700</v>
      </c>
      <c r="D664" s="3" t="s">
        <v>309</v>
      </c>
      <c r="E664" s="3" t="str">
        <v>Fétigny</v>
      </c>
      <c r="G664" s="17">
        <v>2075</v>
      </c>
      <c r="H664" s="17" t="s">
        <v>4544</v>
      </c>
    </row>
    <row r="665" spans="1:8" x14ac:dyDescent="0.2">
      <c r="A665" s="3">
        <v>2560</v>
      </c>
      <c r="B665" s="3" t="s">
        <v>701</v>
      </c>
      <c r="C665" s="3" t="s">
        <v>701</v>
      </c>
      <c r="D665" s="3" t="s">
        <v>309</v>
      </c>
      <c r="E665" s="3" t="str">
        <v>Gletterens</v>
      </c>
      <c r="G665" s="17">
        <v>2087</v>
      </c>
      <c r="H665" s="17" t="s">
        <v>4544</v>
      </c>
    </row>
    <row r="666" spans="1:8" x14ac:dyDescent="0.2">
      <c r="A666" s="3">
        <v>2552</v>
      </c>
      <c r="B666" s="3" t="s">
        <v>702</v>
      </c>
      <c r="C666" s="3" t="s">
        <v>702</v>
      </c>
      <c r="D666" s="3" t="s">
        <v>309</v>
      </c>
      <c r="E666" s="3" t="str">
        <v>Lully (FR)</v>
      </c>
      <c r="G666" s="17">
        <v>2088</v>
      </c>
      <c r="H666" s="17" t="s">
        <v>4544</v>
      </c>
    </row>
    <row r="667" spans="1:8" x14ac:dyDescent="0.2">
      <c r="A667" s="3">
        <v>2562</v>
      </c>
      <c r="B667" s="3" t="s">
        <v>703</v>
      </c>
      <c r="C667" s="3" t="s">
        <v>703</v>
      </c>
      <c r="D667" s="3" t="s">
        <v>309</v>
      </c>
      <c r="E667" s="3" t="str">
        <v>Ménières</v>
      </c>
      <c r="G667" s="17">
        <v>2103</v>
      </c>
      <c r="H667" s="17" t="s">
        <v>4551</v>
      </c>
    </row>
    <row r="668" spans="1:8" x14ac:dyDescent="0.2">
      <c r="A668" s="3">
        <v>2553</v>
      </c>
      <c r="B668" s="3" t="s">
        <v>704</v>
      </c>
      <c r="C668" s="3" t="s">
        <v>704</v>
      </c>
      <c r="D668" s="3" t="s">
        <v>309</v>
      </c>
      <c r="E668" s="3" t="str">
        <v>Montagny (FR)</v>
      </c>
      <c r="G668" s="17">
        <v>2105</v>
      </c>
      <c r="H668" s="17" t="s">
        <v>4543</v>
      </c>
    </row>
    <row r="669" spans="1:8" x14ac:dyDescent="0.2">
      <c r="A669" s="3">
        <v>2556</v>
      </c>
      <c r="B669" s="3" t="s">
        <v>705</v>
      </c>
      <c r="C669" s="3" t="s">
        <v>705</v>
      </c>
      <c r="D669" s="3" t="s">
        <v>309</v>
      </c>
      <c r="E669" s="3" t="str">
        <v>Nuvilly</v>
      </c>
      <c r="G669" s="17">
        <v>2108</v>
      </c>
      <c r="H669" s="17" t="s">
        <v>4543</v>
      </c>
    </row>
    <row r="670" spans="1:8" x14ac:dyDescent="0.2">
      <c r="A670" s="3">
        <v>2556</v>
      </c>
      <c r="B670" s="3" t="s">
        <v>706</v>
      </c>
      <c r="C670" s="3" t="s">
        <v>706</v>
      </c>
      <c r="D670" s="3" t="s">
        <v>309</v>
      </c>
      <c r="E670" s="3" t="str">
        <v>Prévondavaux</v>
      </c>
      <c r="G670" s="17">
        <v>2112</v>
      </c>
      <c r="H670" s="17" t="s">
        <v>4543</v>
      </c>
    </row>
    <row r="671" spans="1:8" x14ac:dyDescent="0.2">
      <c r="A671" s="3">
        <v>2557</v>
      </c>
      <c r="B671" s="3" t="s">
        <v>707</v>
      </c>
      <c r="C671" s="3" t="s">
        <v>708</v>
      </c>
      <c r="D671" s="3" t="s">
        <v>309</v>
      </c>
      <c r="E671" s="3" t="str">
        <v>Saint-Aubin (FR)</v>
      </c>
      <c r="G671" s="17">
        <v>2113</v>
      </c>
      <c r="H671" s="17" t="s">
        <v>4543</v>
      </c>
    </row>
    <row r="672" spans="1:8" x14ac:dyDescent="0.2">
      <c r="A672" s="3">
        <v>2572</v>
      </c>
      <c r="B672" s="3" t="s">
        <v>709</v>
      </c>
      <c r="C672" s="3" t="s">
        <v>710</v>
      </c>
      <c r="D672" s="3" t="s">
        <v>309</v>
      </c>
      <c r="E672" s="3" t="str">
        <v>Sévaz</v>
      </c>
      <c r="G672" s="17">
        <v>2114</v>
      </c>
      <c r="H672" s="17" t="s">
        <v>4543</v>
      </c>
    </row>
    <row r="673" spans="1:8" x14ac:dyDescent="0.2">
      <c r="A673" s="3">
        <v>2575</v>
      </c>
      <c r="B673" s="3" t="s">
        <v>711</v>
      </c>
      <c r="C673" s="3" t="s">
        <v>711</v>
      </c>
      <c r="D673" s="3" t="s">
        <v>309</v>
      </c>
      <c r="E673" s="3" t="str">
        <v>Surpierre</v>
      </c>
      <c r="G673" s="17">
        <v>2115</v>
      </c>
      <c r="H673" s="17" t="s">
        <v>4543</v>
      </c>
    </row>
    <row r="674" spans="1:8" x14ac:dyDescent="0.2">
      <c r="A674" s="3">
        <v>2575</v>
      </c>
      <c r="B674" s="3" t="s">
        <v>712</v>
      </c>
      <c r="C674" s="3" t="s">
        <v>711</v>
      </c>
      <c r="D674" s="3" t="s">
        <v>309</v>
      </c>
      <c r="E674" s="3" t="str">
        <v>Vallon</v>
      </c>
      <c r="G674" s="17">
        <v>2116</v>
      </c>
      <c r="H674" s="17" t="s">
        <v>4543</v>
      </c>
    </row>
    <row r="675" spans="1:8" x14ac:dyDescent="0.2">
      <c r="A675" s="3">
        <v>3272</v>
      </c>
      <c r="B675" s="3" t="s">
        <v>713</v>
      </c>
      <c r="C675" s="3" t="s">
        <v>713</v>
      </c>
      <c r="D675" s="3" t="s">
        <v>309</v>
      </c>
      <c r="E675" s="3" t="str">
        <v>Les Montets</v>
      </c>
      <c r="G675" s="17">
        <v>2117</v>
      </c>
      <c r="H675" s="17" t="s">
        <v>4543</v>
      </c>
    </row>
    <row r="676" spans="1:8" x14ac:dyDescent="0.2">
      <c r="A676" s="3">
        <v>3252</v>
      </c>
      <c r="B676" s="3" t="s">
        <v>714</v>
      </c>
      <c r="C676" s="3" t="s">
        <v>714</v>
      </c>
      <c r="D676" s="3" t="s">
        <v>309</v>
      </c>
      <c r="E676" s="3" t="str">
        <v>Delley-Portalban</v>
      </c>
      <c r="G676" s="17">
        <v>2123</v>
      </c>
      <c r="H676" s="17" t="s">
        <v>4543</v>
      </c>
    </row>
    <row r="677" spans="1:8" x14ac:dyDescent="0.2">
      <c r="A677" s="3">
        <v>2512</v>
      </c>
      <c r="B677" s="3" t="s">
        <v>715</v>
      </c>
      <c r="C677" s="3" t="s">
        <v>716</v>
      </c>
      <c r="D677" s="3" t="s">
        <v>309</v>
      </c>
      <c r="E677" s="3" t="str">
        <v>Belmont-Broye</v>
      </c>
      <c r="G677" s="17">
        <v>2124</v>
      </c>
      <c r="H677" s="17" t="s">
        <v>4543</v>
      </c>
    </row>
    <row r="678" spans="1:8" x14ac:dyDescent="0.2">
      <c r="A678" s="3">
        <v>2513</v>
      </c>
      <c r="B678" s="3" t="s">
        <v>717</v>
      </c>
      <c r="C678" s="3" t="s">
        <v>716</v>
      </c>
      <c r="D678" s="3" t="s">
        <v>309</v>
      </c>
      <c r="E678" s="3" t="str">
        <v>Estavayer</v>
      </c>
      <c r="G678" s="17">
        <v>2126</v>
      </c>
      <c r="H678" s="17" t="s">
        <v>4543</v>
      </c>
    </row>
    <row r="679" spans="1:8" x14ac:dyDescent="0.2">
      <c r="A679" s="3">
        <v>3763</v>
      </c>
      <c r="B679" s="3" t="s">
        <v>718</v>
      </c>
      <c r="C679" s="3" t="s">
        <v>718</v>
      </c>
      <c r="D679" s="3" t="s">
        <v>309</v>
      </c>
      <c r="E679" s="3" t="str">
        <v>Cheyres-Châbles</v>
      </c>
      <c r="G679" s="17">
        <v>2127</v>
      </c>
      <c r="H679" s="17" t="s">
        <v>4543</v>
      </c>
    </row>
    <row r="680" spans="1:8" x14ac:dyDescent="0.2">
      <c r="A680" s="3">
        <v>3764</v>
      </c>
      <c r="B680" s="3" t="s">
        <v>719</v>
      </c>
      <c r="C680" s="3" t="s">
        <v>718</v>
      </c>
      <c r="D680" s="3" t="s">
        <v>309</v>
      </c>
      <c r="E680" s="3" t="str">
        <v>Auboranges</v>
      </c>
      <c r="G680" s="17">
        <v>2149</v>
      </c>
      <c r="H680" s="17" t="s">
        <v>4551</v>
      </c>
    </row>
    <row r="681" spans="1:8" x14ac:dyDescent="0.2">
      <c r="A681" s="3">
        <v>3753</v>
      </c>
      <c r="B681" s="3" t="s">
        <v>720</v>
      </c>
      <c r="C681" s="3" t="s">
        <v>721</v>
      </c>
      <c r="D681" s="3" t="s">
        <v>309</v>
      </c>
      <c r="E681" s="3" t="str">
        <v>Billens-Hennens</v>
      </c>
      <c r="G681" s="17">
        <v>2206</v>
      </c>
      <c r="H681" s="17" t="s">
        <v>4551</v>
      </c>
    </row>
    <row r="682" spans="1:8" x14ac:dyDescent="0.2">
      <c r="A682" s="3">
        <v>3754</v>
      </c>
      <c r="B682" s="3" t="s">
        <v>721</v>
      </c>
      <c r="C682" s="3" t="s">
        <v>721</v>
      </c>
      <c r="D682" s="3" t="s">
        <v>309</v>
      </c>
      <c r="E682" s="3" t="str">
        <v>Chapelle (Glâne)</v>
      </c>
      <c r="G682" s="17">
        <v>2207</v>
      </c>
      <c r="H682" s="17" t="s">
        <v>4551</v>
      </c>
    </row>
    <row r="683" spans="1:8" x14ac:dyDescent="0.2">
      <c r="A683" s="3">
        <v>3755</v>
      </c>
      <c r="B683" s="3" t="s">
        <v>722</v>
      </c>
      <c r="C683" s="3" t="s">
        <v>721</v>
      </c>
      <c r="D683" s="3" t="s">
        <v>309</v>
      </c>
      <c r="E683" s="3" t="str">
        <v>Le Châtelard</v>
      </c>
      <c r="G683" s="17">
        <v>2208</v>
      </c>
      <c r="H683" s="17" t="s">
        <v>4551</v>
      </c>
    </row>
    <row r="684" spans="1:8" x14ac:dyDescent="0.2">
      <c r="A684" s="3">
        <v>3756</v>
      </c>
      <c r="B684" s="3" t="s">
        <v>723</v>
      </c>
      <c r="C684" s="3" t="s">
        <v>721</v>
      </c>
      <c r="D684" s="3" t="s">
        <v>309</v>
      </c>
      <c r="E684" s="3" t="str">
        <v>Châtonnaye</v>
      </c>
      <c r="G684" s="17">
        <v>2300</v>
      </c>
      <c r="H684" s="17" t="s">
        <v>4551</v>
      </c>
    </row>
    <row r="685" spans="1:8" x14ac:dyDescent="0.2">
      <c r="A685" s="3">
        <v>3757</v>
      </c>
      <c r="B685" s="3" t="s">
        <v>724</v>
      </c>
      <c r="C685" s="3" t="s">
        <v>721</v>
      </c>
      <c r="D685" s="3" t="s">
        <v>309</v>
      </c>
      <c r="E685" s="3" t="str">
        <v>Ecublens (FR)</v>
      </c>
      <c r="G685" s="17">
        <v>2314</v>
      </c>
      <c r="H685" s="17" t="s">
        <v>4551</v>
      </c>
    </row>
    <row r="686" spans="1:8" x14ac:dyDescent="0.2">
      <c r="A686" s="3">
        <v>3758</v>
      </c>
      <c r="B686" s="3" t="s">
        <v>725</v>
      </c>
      <c r="C686" s="3" t="s">
        <v>726</v>
      </c>
      <c r="D686" s="3" t="s">
        <v>309</v>
      </c>
      <c r="E686" s="3" t="str">
        <v>Grangettes</v>
      </c>
      <c r="G686" s="17">
        <v>2316</v>
      </c>
      <c r="H686" s="17" t="s">
        <v>4551</v>
      </c>
    </row>
    <row r="687" spans="1:8" x14ac:dyDescent="0.2">
      <c r="A687" s="3">
        <v>3762</v>
      </c>
      <c r="B687" s="3" t="s">
        <v>726</v>
      </c>
      <c r="C687" s="3" t="s">
        <v>726</v>
      </c>
      <c r="D687" s="3" t="s">
        <v>309</v>
      </c>
      <c r="E687" s="3" t="str">
        <v>Massonnens</v>
      </c>
      <c r="G687" s="17">
        <v>2318</v>
      </c>
      <c r="H687" s="17" t="s">
        <v>4551</v>
      </c>
    </row>
    <row r="688" spans="1:8" x14ac:dyDescent="0.2">
      <c r="A688" s="3">
        <v>3765</v>
      </c>
      <c r="B688" s="3" t="s">
        <v>727</v>
      </c>
      <c r="C688" s="3" t="s">
        <v>727</v>
      </c>
      <c r="D688" s="3" t="s">
        <v>309</v>
      </c>
      <c r="E688" s="3" t="str">
        <v>Mézières (FR)</v>
      </c>
      <c r="G688" s="17">
        <v>2322</v>
      </c>
      <c r="H688" s="17" t="s">
        <v>4551</v>
      </c>
    </row>
    <row r="689" spans="1:8" x14ac:dyDescent="0.2">
      <c r="A689" s="3">
        <v>3647</v>
      </c>
      <c r="B689" s="3" t="s">
        <v>728</v>
      </c>
      <c r="C689" s="3" t="s">
        <v>728</v>
      </c>
      <c r="D689" s="3" t="s">
        <v>309</v>
      </c>
      <c r="E689" s="3" t="str">
        <v>Montet (Glâne)</v>
      </c>
      <c r="G689" s="17">
        <v>2325</v>
      </c>
      <c r="H689" s="17" t="s">
        <v>4551</v>
      </c>
    </row>
    <row r="690" spans="1:8" x14ac:dyDescent="0.2">
      <c r="A690" s="3">
        <v>3646</v>
      </c>
      <c r="B690" s="3" t="s">
        <v>729</v>
      </c>
      <c r="C690" s="3" t="s">
        <v>730</v>
      </c>
      <c r="D690" s="3" t="s">
        <v>309</v>
      </c>
      <c r="E690" s="3" t="str">
        <v>Romont (FR)</v>
      </c>
      <c r="G690" s="17">
        <v>2333</v>
      </c>
      <c r="H690" s="17" t="s">
        <v>4551</v>
      </c>
    </row>
    <row r="691" spans="1:8" x14ac:dyDescent="0.2">
      <c r="A691" s="3">
        <v>3700</v>
      </c>
      <c r="B691" s="3" t="s">
        <v>730</v>
      </c>
      <c r="C691" s="3" t="s">
        <v>730</v>
      </c>
      <c r="D691" s="3" t="s">
        <v>309</v>
      </c>
      <c r="E691" s="3" t="str">
        <v>Rue</v>
      </c>
      <c r="G691" s="17">
        <v>2336</v>
      </c>
      <c r="H691" s="17" t="s">
        <v>4551</v>
      </c>
    </row>
    <row r="692" spans="1:8" x14ac:dyDescent="0.2">
      <c r="A692" s="3">
        <v>3702</v>
      </c>
      <c r="B692" s="3" t="s">
        <v>731</v>
      </c>
      <c r="C692" s="3" t="s">
        <v>730</v>
      </c>
      <c r="D692" s="3" t="s">
        <v>309</v>
      </c>
      <c r="E692" s="3" t="str">
        <v>Siviriez</v>
      </c>
      <c r="G692" s="17">
        <v>2338</v>
      </c>
      <c r="H692" s="17" t="s">
        <v>4551</v>
      </c>
    </row>
    <row r="693" spans="1:8" x14ac:dyDescent="0.2">
      <c r="A693" s="3">
        <v>3705</v>
      </c>
      <c r="B693" s="3" t="s">
        <v>732</v>
      </c>
      <c r="C693" s="3" t="s">
        <v>730</v>
      </c>
      <c r="D693" s="3" t="s">
        <v>309</v>
      </c>
      <c r="E693" s="3" t="str">
        <v>Ursy</v>
      </c>
      <c r="G693" s="17">
        <v>2340</v>
      </c>
      <c r="H693" s="17" t="s">
        <v>4551</v>
      </c>
    </row>
    <row r="694" spans="1:8" x14ac:dyDescent="0.2">
      <c r="A694" s="3">
        <v>3752</v>
      </c>
      <c r="B694" s="3" t="s">
        <v>733</v>
      </c>
      <c r="C694" s="3" t="s">
        <v>733</v>
      </c>
      <c r="D694" s="3" t="s">
        <v>309</v>
      </c>
      <c r="E694" s="3" t="str">
        <v>Vuisternens-devant-Romont</v>
      </c>
      <c r="G694" s="17">
        <v>2345</v>
      </c>
      <c r="H694" s="17" t="s">
        <v>4551</v>
      </c>
    </row>
    <row r="695" spans="1:8" x14ac:dyDescent="0.2">
      <c r="A695" s="3">
        <v>3631</v>
      </c>
      <c r="B695" s="3" t="s">
        <v>734</v>
      </c>
      <c r="C695" s="3" t="s">
        <v>735</v>
      </c>
      <c r="D695" s="3" t="s">
        <v>309</v>
      </c>
      <c r="E695" s="3" t="str">
        <v>Villorsonnens</v>
      </c>
      <c r="G695" s="17">
        <v>2350</v>
      </c>
      <c r="H695" s="17" t="s">
        <v>4551</v>
      </c>
    </row>
    <row r="696" spans="1:8" x14ac:dyDescent="0.2">
      <c r="A696" s="3">
        <v>3632</v>
      </c>
      <c r="B696" s="3" t="s">
        <v>736</v>
      </c>
      <c r="C696" s="3" t="s">
        <v>735</v>
      </c>
      <c r="D696" s="3" t="s">
        <v>309</v>
      </c>
      <c r="E696" s="3" t="str">
        <v>Torny</v>
      </c>
      <c r="G696" s="17">
        <v>2353</v>
      </c>
      <c r="H696" s="17" t="s">
        <v>4551</v>
      </c>
    </row>
    <row r="697" spans="1:8" x14ac:dyDescent="0.2">
      <c r="A697" s="3">
        <v>3632</v>
      </c>
      <c r="B697" s="3" t="s">
        <v>737</v>
      </c>
      <c r="C697" s="3" t="s">
        <v>735</v>
      </c>
      <c r="D697" s="3" t="s">
        <v>309</v>
      </c>
      <c r="E697" s="3" t="str">
        <v>Villaz</v>
      </c>
      <c r="G697" s="17">
        <v>2354</v>
      </c>
      <c r="H697" s="17" t="s">
        <v>4551</v>
      </c>
    </row>
    <row r="698" spans="1:8" x14ac:dyDescent="0.2">
      <c r="A698" s="3">
        <v>3864</v>
      </c>
      <c r="B698" s="3" t="s">
        <v>738</v>
      </c>
      <c r="C698" s="3" t="s">
        <v>738</v>
      </c>
      <c r="D698" s="3" t="s">
        <v>309</v>
      </c>
      <c r="E698" s="3" t="str">
        <v>Haut-Intyamon</v>
      </c>
      <c r="G698" s="17">
        <v>2360</v>
      </c>
      <c r="H698" s="17" t="s">
        <v>4551</v>
      </c>
    </row>
    <row r="699" spans="1:8" x14ac:dyDescent="0.2">
      <c r="A699" s="3">
        <v>6083</v>
      </c>
      <c r="B699" s="3" t="s">
        <v>739</v>
      </c>
      <c r="C699" s="3" t="s">
        <v>740</v>
      </c>
      <c r="D699" s="3" t="s">
        <v>309</v>
      </c>
      <c r="E699" s="3" t="str">
        <v>Pont-en-Ogoz</v>
      </c>
      <c r="G699" s="17">
        <v>2362</v>
      </c>
      <c r="H699" s="17" t="s">
        <v>4551</v>
      </c>
    </row>
    <row r="700" spans="1:8" x14ac:dyDescent="0.2">
      <c r="A700" s="3">
        <v>6084</v>
      </c>
      <c r="B700" s="3" t="s">
        <v>741</v>
      </c>
      <c r="C700" s="3" t="s">
        <v>740</v>
      </c>
      <c r="D700" s="3" t="s">
        <v>309</v>
      </c>
      <c r="E700" s="3" t="str">
        <v>Botterens</v>
      </c>
      <c r="G700" s="17">
        <v>2363</v>
      </c>
      <c r="H700" s="17" t="s">
        <v>4551</v>
      </c>
    </row>
    <row r="701" spans="1:8" x14ac:dyDescent="0.2">
      <c r="A701" s="3">
        <v>6085</v>
      </c>
      <c r="B701" s="3" t="s">
        <v>742</v>
      </c>
      <c r="C701" s="3" t="s">
        <v>740</v>
      </c>
      <c r="D701" s="3" t="s">
        <v>309</v>
      </c>
      <c r="E701" s="3" t="str">
        <v>Broc</v>
      </c>
      <c r="G701" s="17">
        <v>2364</v>
      </c>
      <c r="H701" s="17" t="s">
        <v>4551</v>
      </c>
    </row>
    <row r="702" spans="1:8" x14ac:dyDescent="0.2">
      <c r="A702" s="3">
        <v>6086</v>
      </c>
      <c r="B702" s="3" t="s">
        <v>743</v>
      </c>
      <c r="C702" s="3" t="s">
        <v>740</v>
      </c>
      <c r="D702" s="3" t="s">
        <v>309</v>
      </c>
      <c r="E702" s="3" t="str">
        <v>Bulle</v>
      </c>
      <c r="G702" s="17">
        <v>2400</v>
      </c>
      <c r="H702" s="17" t="s">
        <v>4551</v>
      </c>
    </row>
    <row r="703" spans="1:8" x14ac:dyDescent="0.2">
      <c r="A703" s="3">
        <v>3862</v>
      </c>
      <c r="B703" s="3" t="s">
        <v>744</v>
      </c>
      <c r="C703" s="3" t="s">
        <v>744</v>
      </c>
      <c r="D703" s="3" t="s">
        <v>309</v>
      </c>
      <c r="E703" s="3" t="str">
        <v>Châtel-sur-Montsalvens</v>
      </c>
      <c r="G703" s="17">
        <v>2405</v>
      </c>
      <c r="H703" s="17" t="s">
        <v>4551</v>
      </c>
    </row>
    <row r="704" spans="1:8" x14ac:dyDescent="0.2">
      <c r="A704" s="3">
        <v>3863</v>
      </c>
      <c r="B704" s="3" t="s">
        <v>745</v>
      </c>
      <c r="C704" s="3" t="s">
        <v>744</v>
      </c>
      <c r="D704" s="3" t="s">
        <v>309</v>
      </c>
      <c r="E704" s="3" t="str">
        <v>Corbières</v>
      </c>
      <c r="G704" s="17">
        <v>2406</v>
      </c>
      <c r="H704" s="17" t="s">
        <v>4543</v>
      </c>
    </row>
    <row r="705" spans="1:8" x14ac:dyDescent="0.2">
      <c r="A705" s="3">
        <v>3857</v>
      </c>
      <c r="B705" s="3" t="s">
        <v>746</v>
      </c>
      <c r="C705" s="3" t="s">
        <v>747</v>
      </c>
      <c r="D705" s="3" t="s">
        <v>309</v>
      </c>
      <c r="E705" s="3" t="str">
        <v>Crésuz</v>
      </c>
      <c r="G705" s="17">
        <v>2414</v>
      </c>
      <c r="H705" s="17" t="s">
        <v>4551</v>
      </c>
    </row>
    <row r="706" spans="1:8" x14ac:dyDescent="0.2">
      <c r="A706" s="3">
        <v>3860</v>
      </c>
      <c r="B706" s="3" t="s">
        <v>747</v>
      </c>
      <c r="C706" s="3" t="s">
        <v>747</v>
      </c>
      <c r="D706" s="3" t="s">
        <v>309</v>
      </c>
      <c r="E706" s="3" t="str">
        <v>Echarlens</v>
      </c>
      <c r="G706" s="17">
        <v>2416</v>
      </c>
      <c r="H706" s="17" t="s">
        <v>4551</v>
      </c>
    </row>
    <row r="707" spans="1:8" x14ac:dyDescent="0.2">
      <c r="A707" s="3">
        <v>3860</v>
      </c>
      <c r="B707" s="3" t="s">
        <v>748</v>
      </c>
      <c r="C707" s="3" t="s">
        <v>747</v>
      </c>
      <c r="D707" s="3" t="s">
        <v>309</v>
      </c>
      <c r="E707" s="3" t="str">
        <v>Grandvillard</v>
      </c>
      <c r="G707" s="17">
        <v>2502</v>
      </c>
      <c r="H707" s="17" t="s">
        <v>4547</v>
      </c>
    </row>
    <row r="708" spans="1:8" x14ac:dyDescent="0.2">
      <c r="A708" s="3">
        <v>3860</v>
      </c>
      <c r="B708" s="3" t="s">
        <v>749</v>
      </c>
      <c r="C708" s="3" t="s">
        <v>750</v>
      </c>
      <c r="D708" s="3" t="s">
        <v>309</v>
      </c>
      <c r="E708" s="3" t="str">
        <v>Gruyères</v>
      </c>
      <c r="G708" s="17">
        <v>2503</v>
      </c>
      <c r="H708" s="17" t="s">
        <v>4547</v>
      </c>
    </row>
    <row r="709" spans="1:8" x14ac:dyDescent="0.2">
      <c r="A709" s="3">
        <v>3860</v>
      </c>
      <c r="B709" s="3" t="s">
        <v>750</v>
      </c>
      <c r="C709" s="3" t="s">
        <v>750</v>
      </c>
      <c r="D709" s="3" t="s">
        <v>309</v>
      </c>
      <c r="E709" s="3" t="str">
        <v>Hauteville</v>
      </c>
      <c r="G709" s="17">
        <v>2504</v>
      </c>
      <c r="H709" s="17" t="s">
        <v>4547</v>
      </c>
    </row>
    <row r="710" spans="1:8" x14ac:dyDescent="0.2">
      <c r="A710" s="3">
        <v>3766</v>
      </c>
      <c r="B710" s="3" t="s">
        <v>751</v>
      </c>
      <c r="C710" s="3" t="s">
        <v>751</v>
      </c>
      <c r="D710" s="3" t="s">
        <v>309</v>
      </c>
      <c r="E710" s="3" t="str">
        <v>Jaun</v>
      </c>
      <c r="G710" s="17">
        <v>2505</v>
      </c>
      <c r="H710" s="17" t="s">
        <v>4547</v>
      </c>
    </row>
    <row r="711" spans="1:8" x14ac:dyDescent="0.2">
      <c r="A711" s="3">
        <v>3775</v>
      </c>
      <c r="B711" s="3" t="s">
        <v>752</v>
      </c>
      <c r="C711" s="3" t="s">
        <v>753</v>
      </c>
      <c r="D711" s="3" t="s">
        <v>309</v>
      </c>
      <c r="E711" s="3" t="str">
        <v>Marsens</v>
      </c>
      <c r="G711" s="17">
        <v>2512</v>
      </c>
      <c r="H711" s="17" t="s">
        <v>4547</v>
      </c>
    </row>
    <row r="712" spans="1:8" x14ac:dyDescent="0.2">
      <c r="A712" s="3">
        <v>3772</v>
      </c>
      <c r="B712" s="3" t="s">
        <v>754</v>
      </c>
      <c r="C712" s="3" t="s">
        <v>754</v>
      </c>
      <c r="D712" s="3" t="s">
        <v>309</v>
      </c>
      <c r="E712" s="3" t="str">
        <v>Morlon</v>
      </c>
      <c r="G712" s="17">
        <v>2513</v>
      </c>
      <c r="H712" s="17" t="s">
        <v>4547</v>
      </c>
    </row>
    <row r="713" spans="1:8" x14ac:dyDescent="0.2">
      <c r="A713" s="3">
        <v>3773</v>
      </c>
      <c r="B713" s="3" t="s">
        <v>755</v>
      </c>
      <c r="C713" s="3" t="s">
        <v>754</v>
      </c>
      <c r="D713" s="3" t="s">
        <v>309</v>
      </c>
      <c r="E713" s="3" t="str">
        <v>Le Pâquier (FR)</v>
      </c>
      <c r="G713" s="17">
        <v>2514</v>
      </c>
      <c r="H713" s="17" t="s">
        <v>4547</v>
      </c>
    </row>
    <row r="714" spans="1:8" x14ac:dyDescent="0.2">
      <c r="A714" s="3">
        <v>3770</v>
      </c>
      <c r="B714" s="3" t="s">
        <v>756</v>
      </c>
      <c r="C714" s="3" t="s">
        <v>756</v>
      </c>
      <c r="D714" s="3" t="s">
        <v>309</v>
      </c>
      <c r="E714" s="3" t="str">
        <v>Pont-la-Ville</v>
      </c>
      <c r="G714" s="17">
        <v>2515</v>
      </c>
      <c r="H714" s="17" t="s">
        <v>4547</v>
      </c>
    </row>
    <row r="715" spans="1:8" x14ac:dyDescent="0.2">
      <c r="A715" s="3">
        <v>3771</v>
      </c>
      <c r="B715" s="3" t="s">
        <v>757</v>
      </c>
      <c r="C715" s="3" t="s">
        <v>756</v>
      </c>
      <c r="D715" s="3" t="s">
        <v>309</v>
      </c>
      <c r="E715" s="3" t="str">
        <v>Riaz</v>
      </c>
      <c r="G715" s="17">
        <v>2516</v>
      </c>
      <c r="H715" s="17" t="s">
        <v>4551</v>
      </c>
    </row>
    <row r="716" spans="1:8" x14ac:dyDescent="0.2">
      <c r="A716" s="3">
        <v>3776</v>
      </c>
      <c r="B716" s="3" t="s">
        <v>758</v>
      </c>
      <c r="C716" s="3" t="s">
        <v>756</v>
      </c>
      <c r="D716" s="3" t="s">
        <v>309</v>
      </c>
      <c r="E716" s="3" t="str">
        <v>La Roche</v>
      </c>
      <c r="G716" s="17">
        <v>2517</v>
      </c>
      <c r="H716" s="17" t="s">
        <v>4551</v>
      </c>
    </row>
    <row r="717" spans="1:8" x14ac:dyDescent="0.2">
      <c r="A717" s="3">
        <v>3784</v>
      </c>
      <c r="B717" s="3" t="s">
        <v>759</v>
      </c>
      <c r="C717" s="3" t="s">
        <v>760</v>
      </c>
      <c r="D717" s="3" t="s">
        <v>309</v>
      </c>
      <c r="E717" s="3" t="str">
        <v>Sâles</v>
      </c>
      <c r="G717" s="17">
        <v>2518</v>
      </c>
      <c r="H717" s="17" t="s">
        <v>4551</v>
      </c>
    </row>
    <row r="718" spans="1:8" x14ac:dyDescent="0.2">
      <c r="A718" s="3">
        <v>3785</v>
      </c>
      <c r="B718" s="3" t="s">
        <v>761</v>
      </c>
      <c r="C718" s="3" t="s">
        <v>760</v>
      </c>
      <c r="D718" s="3" t="s">
        <v>309</v>
      </c>
      <c r="E718" s="3" t="str">
        <v>Sorens</v>
      </c>
      <c r="G718" s="17">
        <v>2520</v>
      </c>
      <c r="H718" s="17" t="s">
        <v>4547</v>
      </c>
    </row>
    <row r="719" spans="1:8" x14ac:dyDescent="0.2">
      <c r="A719" s="3">
        <v>3782</v>
      </c>
      <c r="B719" s="3" t="s">
        <v>762</v>
      </c>
      <c r="C719" s="3" t="s">
        <v>763</v>
      </c>
      <c r="D719" s="3" t="s">
        <v>309</v>
      </c>
      <c r="E719" s="3" t="str">
        <v>Vaulruz</v>
      </c>
      <c r="G719" s="17">
        <v>2523</v>
      </c>
      <c r="H719" s="17" t="s">
        <v>4547</v>
      </c>
    </row>
    <row r="720" spans="1:8" x14ac:dyDescent="0.2">
      <c r="A720" s="3">
        <v>1657</v>
      </c>
      <c r="B720" s="3" t="s">
        <v>764</v>
      </c>
      <c r="C720" s="3" t="s">
        <v>765</v>
      </c>
      <c r="D720" s="3" t="s">
        <v>309</v>
      </c>
      <c r="E720" s="3" t="str">
        <v>Vuadens</v>
      </c>
      <c r="G720" s="17">
        <v>2525</v>
      </c>
      <c r="H720" s="17" t="s">
        <v>4547</v>
      </c>
    </row>
    <row r="721" spans="1:8" x14ac:dyDescent="0.2">
      <c r="A721" s="3">
        <v>3777</v>
      </c>
      <c r="B721" s="3" t="s">
        <v>766</v>
      </c>
      <c r="C721" s="3" t="s">
        <v>765</v>
      </c>
      <c r="D721" s="3" t="s">
        <v>309</v>
      </c>
      <c r="E721" s="3" t="str">
        <v>Bas-Intyamon</v>
      </c>
      <c r="G721" s="17">
        <v>2532</v>
      </c>
      <c r="H721" s="17" t="s">
        <v>4547</v>
      </c>
    </row>
    <row r="722" spans="1:8" x14ac:dyDescent="0.2">
      <c r="A722" s="3">
        <v>3778</v>
      </c>
      <c r="B722" s="3" t="s">
        <v>767</v>
      </c>
      <c r="C722" s="3" t="s">
        <v>765</v>
      </c>
      <c r="D722" s="3" t="s">
        <v>309</v>
      </c>
      <c r="E722" s="3" t="str">
        <v>Val-de-Charmey</v>
      </c>
      <c r="G722" s="17">
        <v>2533</v>
      </c>
      <c r="H722" s="17" t="s">
        <v>4547</v>
      </c>
    </row>
    <row r="723" spans="1:8" x14ac:dyDescent="0.2">
      <c r="A723" s="3">
        <v>3780</v>
      </c>
      <c r="B723" s="3" t="s">
        <v>768</v>
      </c>
      <c r="C723" s="3" t="s">
        <v>765</v>
      </c>
      <c r="D723" s="3" t="s">
        <v>309</v>
      </c>
      <c r="E723" s="3" t="str">
        <v>Autigny</v>
      </c>
      <c r="G723" s="17">
        <v>2534</v>
      </c>
      <c r="H723" s="17" t="s">
        <v>4551</v>
      </c>
    </row>
    <row r="724" spans="1:8" x14ac:dyDescent="0.2">
      <c r="A724" s="3">
        <v>3781</v>
      </c>
      <c r="B724" s="3" t="s">
        <v>769</v>
      </c>
      <c r="C724" s="3" t="s">
        <v>765</v>
      </c>
      <c r="D724" s="3" t="s">
        <v>309</v>
      </c>
      <c r="E724" s="3" t="str">
        <v>Avry</v>
      </c>
      <c r="G724" s="17">
        <v>2535</v>
      </c>
      <c r="H724" s="17" t="s">
        <v>4551</v>
      </c>
    </row>
    <row r="725" spans="1:8" x14ac:dyDescent="0.2">
      <c r="A725" s="3">
        <v>3783</v>
      </c>
      <c r="B725" s="3" t="s">
        <v>770</v>
      </c>
      <c r="C725" s="3" t="s">
        <v>765</v>
      </c>
      <c r="D725" s="3" t="s">
        <v>309</v>
      </c>
      <c r="E725" s="3" t="str">
        <v>Belfaux</v>
      </c>
      <c r="G725" s="17">
        <v>2536</v>
      </c>
      <c r="H725" s="17" t="s">
        <v>4551</v>
      </c>
    </row>
    <row r="726" spans="1:8" x14ac:dyDescent="0.2">
      <c r="A726" s="3">
        <v>3792</v>
      </c>
      <c r="B726" s="3" t="s">
        <v>765</v>
      </c>
      <c r="C726" s="3" t="s">
        <v>765</v>
      </c>
      <c r="D726" s="3" t="s">
        <v>309</v>
      </c>
      <c r="E726" s="3" t="str">
        <v>Chénens</v>
      </c>
      <c r="G726" s="17">
        <v>2537</v>
      </c>
      <c r="H726" s="17" t="s">
        <v>4552</v>
      </c>
    </row>
    <row r="727" spans="1:8" x14ac:dyDescent="0.2">
      <c r="A727" s="3">
        <v>1738</v>
      </c>
      <c r="B727" s="3" t="s">
        <v>771</v>
      </c>
      <c r="C727" s="3" t="s">
        <v>772</v>
      </c>
      <c r="D727" s="3" t="s">
        <v>309</v>
      </c>
      <c r="E727" s="3" t="str">
        <v>Corminboeuf</v>
      </c>
      <c r="G727" s="17">
        <v>2538</v>
      </c>
      <c r="H727" s="17" t="s">
        <v>4547</v>
      </c>
    </row>
    <row r="728" spans="1:8" x14ac:dyDescent="0.2">
      <c r="A728" s="3">
        <v>3156</v>
      </c>
      <c r="B728" s="3" t="s">
        <v>773</v>
      </c>
      <c r="C728" s="3" t="s">
        <v>772</v>
      </c>
      <c r="D728" s="3" t="s">
        <v>309</v>
      </c>
      <c r="E728" s="3" t="str">
        <v>Cottens (FR)</v>
      </c>
      <c r="G728" s="17">
        <v>2540</v>
      </c>
      <c r="H728" s="17" t="s">
        <v>4547</v>
      </c>
    </row>
    <row r="729" spans="1:8" x14ac:dyDescent="0.2">
      <c r="A729" s="3">
        <v>3158</v>
      </c>
      <c r="B729" s="3" t="s">
        <v>772</v>
      </c>
      <c r="C729" s="3" t="s">
        <v>772</v>
      </c>
      <c r="D729" s="3" t="s">
        <v>309</v>
      </c>
      <c r="E729" s="3" t="str">
        <v>Ferpicloz</v>
      </c>
      <c r="G729" s="17">
        <v>2542</v>
      </c>
      <c r="H729" s="17" t="s">
        <v>4547</v>
      </c>
    </row>
    <row r="730" spans="1:8" x14ac:dyDescent="0.2">
      <c r="A730" s="3">
        <v>3159</v>
      </c>
      <c r="B730" s="3" t="s">
        <v>774</v>
      </c>
      <c r="C730" s="3" t="s">
        <v>772</v>
      </c>
      <c r="D730" s="3" t="s">
        <v>309</v>
      </c>
      <c r="E730" s="3" t="str">
        <v>Fribourg</v>
      </c>
      <c r="G730" s="17">
        <v>2543</v>
      </c>
      <c r="H730" s="17" t="s">
        <v>4547</v>
      </c>
    </row>
    <row r="731" spans="1:8" x14ac:dyDescent="0.2">
      <c r="A731" s="3">
        <v>3153</v>
      </c>
      <c r="B731" s="3" t="s">
        <v>775</v>
      </c>
      <c r="C731" s="3" t="s">
        <v>776</v>
      </c>
      <c r="D731" s="3" t="s">
        <v>309</v>
      </c>
      <c r="E731" s="3" t="str">
        <v>Givisiez</v>
      </c>
      <c r="G731" s="17">
        <v>2544</v>
      </c>
      <c r="H731" s="17" t="s">
        <v>4547</v>
      </c>
    </row>
    <row r="732" spans="1:8" x14ac:dyDescent="0.2">
      <c r="A732" s="3">
        <v>3154</v>
      </c>
      <c r="B732" s="3" t="s">
        <v>777</v>
      </c>
      <c r="C732" s="3" t="s">
        <v>776</v>
      </c>
      <c r="D732" s="3" t="s">
        <v>309</v>
      </c>
      <c r="E732" s="3" t="str">
        <v>Granges-Paccot</v>
      </c>
      <c r="G732" s="17">
        <v>2545</v>
      </c>
      <c r="H732" s="17" t="s">
        <v>4547</v>
      </c>
    </row>
    <row r="733" spans="1:8" x14ac:dyDescent="0.2">
      <c r="A733" s="3">
        <v>3148</v>
      </c>
      <c r="B733" s="3" t="s">
        <v>778</v>
      </c>
      <c r="C733" s="3" t="s">
        <v>779</v>
      </c>
      <c r="D733" s="3" t="s">
        <v>309</v>
      </c>
      <c r="E733" s="3" t="str">
        <v>Grolley</v>
      </c>
      <c r="G733" s="17">
        <v>2552</v>
      </c>
      <c r="H733" s="17" t="s">
        <v>4547</v>
      </c>
    </row>
    <row r="734" spans="1:8" x14ac:dyDescent="0.2">
      <c r="A734" s="3">
        <v>3150</v>
      </c>
      <c r="B734" s="3" t="s">
        <v>779</v>
      </c>
      <c r="C734" s="3" t="s">
        <v>779</v>
      </c>
      <c r="D734" s="3" t="s">
        <v>309</v>
      </c>
      <c r="E734" s="3" t="str">
        <v>Marly</v>
      </c>
      <c r="G734" s="17">
        <v>2553</v>
      </c>
      <c r="H734" s="17" t="s">
        <v>4547</v>
      </c>
    </row>
    <row r="735" spans="1:8" x14ac:dyDescent="0.2">
      <c r="A735" s="3">
        <v>3152</v>
      </c>
      <c r="B735" s="3" t="s">
        <v>780</v>
      </c>
      <c r="C735" s="3" t="s">
        <v>779</v>
      </c>
      <c r="D735" s="3" t="s">
        <v>309</v>
      </c>
      <c r="E735" s="3" t="str">
        <v>Matran</v>
      </c>
      <c r="G735" s="17">
        <v>2554</v>
      </c>
      <c r="H735" s="17" t="s">
        <v>4547</v>
      </c>
    </row>
    <row r="736" spans="1:8" x14ac:dyDescent="0.2">
      <c r="A736" s="3">
        <v>3157</v>
      </c>
      <c r="B736" s="3" t="s">
        <v>781</v>
      </c>
      <c r="C736" s="3" t="s">
        <v>779</v>
      </c>
      <c r="D736" s="3" t="s">
        <v>309</v>
      </c>
      <c r="E736" s="3" t="str">
        <v>Neyruz (FR)</v>
      </c>
      <c r="G736" s="17">
        <v>2555</v>
      </c>
      <c r="H736" s="17" t="s">
        <v>4547</v>
      </c>
    </row>
    <row r="737" spans="1:8" x14ac:dyDescent="0.2">
      <c r="A737" s="3">
        <v>3183</v>
      </c>
      <c r="B737" s="3" t="s">
        <v>782</v>
      </c>
      <c r="C737" s="3" t="s">
        <v>779</v>
      </c>
      <c r="D737" s="3" t="s">
        <v>309</v>
      </c>
      <c r="E737" s="3" t="str">
        <v>Pierrafortscha</v>
      </c>
      <c r="G737" s="17">
        <v>2556</v>
      </c>
      <c r="H737" s="17" t="s">
        <v>4547</v>
      </c>
    </row>
    <row r="738" spans="1:8" x14ac:dyDescent="0.2">
      <c r="A738" s="3">
        <v>3123</v>
      </c>
      <c r="B738" s="3" t="s">
        <v>783</v>
      </c>
      <c r="C738" s="3" t="s">
        <v>783</v>
      </c>
      <c r="D738" s="3" t="s">
        <v>309</v>
      </c>
      <c r="E738" s="3" t="str">
        <v>Ponthaux</v>
      </c>
      <c r="G738" s="17">
        <v>2557</v>
      </c>
      <c r="H738" s="17" t="s">
        <v>4547</v>
      </c>
    </row>
    <row r="739" spans="1:8" x14ac:dyDescent="0.2">
      <c r="A739" s="3">
        <v>3124</v>
      </c>
      <c r="B739" s="3" t="s">
        <v>784</v>
      </c>
      <c r="C739" s="3" t="s">
        <v>783</v>
      </c>
      <c r="D739" s="3" t="s">
        <v>309</v>
      </c>
      <c r="E739" s="3" t="str">
        <v>Le Mouret</v>
      </c>
      <c r="G739" s="17">
        <v>2558</v>
      </c>
      <c r="H739" s="17" t="s">
        <v>4547</v>
      </c>
    </row>
    <row r="740" spans="1:8" x14ac:dyDescent="0.2">
      <c r="A740" s="3">
        <v>3664</v>
      </c>
      <c r="B740" s="3" t="s">
        <v>785</v>
      </c>
      <c r="C740" s="3" t="s">
        <v>785</v>
      </c>
      <c r="D740" s="3" t="s">
        <v>309</v>
      </c>
      <c r="E740" s="3" t="str">
        <v>Treyvaux</v>
      </c>
      <c r="G740" s="17">
        <v>2560</v>
      </c>
      <c r="H740" s="17" t="s">
        <v>4547</v>
      </c>
    </row>
    <row r="741" spans="1:8" x14ac:dyDescent="0.2">
      <c r="A741" s="3">
        <v>3115</v>
      </c>
      <c r="B741" s="3" t="s">
        <v>786</v>
      </c>
      <c r="C741" s="3" t="s">
        <v>786</v>
      </c>
      <c r="D741" s="3" t="s">
        <v>309</v>
      </c>
      <c r="E741" s="3" t="str">
        <v>Villars-sur-Glâne</v>
      </c>
      <c r="G741" s="17">
        <v>2562</v>
      </c>
      <c r="H741" s="17" t="s">
        <v>4547</v>
      </c>
    </row>
    <row r="742" spans="1:8" x14ac:dyDescent="0.2">
      <c r="A742" s="3">
        <v>3663</v>
      </c>
      <c r="B742" s="3" t="s">
        <v>787</v>
      </c>
      <c r="C742" s="3" t="s">
        <v>787</v>
      </c>
      <c r="D742" s="3" t="s">
        <v>309</v>
      </c>
      <c r="E742" s="3" t="str">
        <v>Villarsel-sur-Marly</v>
      </c>
      <c r="G742" s="17">
        <v>2563</v>
      </c>
      <c r="H742" s="17" t="s">
        <v>4547</v>
      </c>
    </row>
    <row r="743" spans="1:8" x14ac:dyDescent="0.2">
      <c r="A743" s="3">
        <v>3629</v>
      </c>
      <c r="B743" s="3" t="s">
        <v>788</v>
      </c>
      <c r="C743" s="3" t="s">
        <v>788</v>
      </c>
      <c r="D743" s="3" t="s">
        <v>309</v>
      </c>
      <c r="E743" s="3" t="str">
        <v>Hauterive (FR)</v>
      </c>
      <c r="G743" s="17">
        <v>2564</v>
      </c>
      <c r="H743" s="17" t="s">
        <v>4547</v>
      </c>
    </row>
    <row r="744" spans="1:8" x14ac:dyDescent="0.2">
      <c r="A744" s="3">
        <v>3126</v>
      </c>
      <c r="B744" s="3" t="s">
        <v>789</v>
      </c>
      <c r="C744" s="3" t="s">
        <v>789</v>
      </c>
      <c r="D744" s="3" t="s">
        <v>309</v>
      </c>
      <c r="E744" s="3" t="str">
        <v>La Brillaz</v>
      </c>
      <c r="G744" s="17">
        <v>2565</v>
      </c>
      <c r="H744" s="17" t="s">
        <v>4547</v>
      </c>
    </row>
    <row r="745" spans="1:8" x14ac:dyDescent="0.2">
      <c r="A745" s="3">
        <v>3122</v>
      </c>
      <c r="B745" s="3" t="s">
        <v>790</v>
      </c>
      <c r="C745" s="3" t="s">
        <v>790</v>
      </c>
      <c r="D745" s="3" t="s">
        <v>309</v>
      </c>
      <c r="E745" s="3" t="str">
        <v>La Sonnaz</v>
      </c>
      <c r="G745" s="17">
        <v>2572</v>
      </c>
      <c r="H745" s="17" t="s">
        <v>4547</v>
      </c>
    </row>
    <row r="746" spans="1:8" x14ac:dyDescent="0.2">
      <c r="A746" s="3">
        <v>3116</v>
      </c>
      <c r="B746" s="3" t="s">
        <v>791</v>
      </c>
      <c r="C746" s="3" t="s">
        <v>792</v>
      </c>
      <c r="D746" s="3" t="s">
        <v>309</v>
      </c>
      <c r="E746" s="3" t="str">
        <v>Gibloux</v>
      </c>
      <c r="G746" s="17">
        <v>2575</v>
      </c>
      <c r="H746" s="17" t="s">
        <v>4547</v>
      </c>
    </row>
    <row r="747" spans="1:8" x14ac:dyDescent="0.2">
      <c r="A747" s="3">
        <v>3116</v>
      </c>
      <c r="B747" s="3" t="s">
        <v>793</v>
      </c>
      <c r="C747" s="3" t="s">
        <v>792</v>
      </c>
      <c r="D747" s="3" t="s">
        <v>309</v>
      </c>
      <c r="E747" s="3" t="str">
        <v>Prez</v>
      </c>
      <c r="G747" s="17">
        <v>2576</v>
      </c>
      <c r="H747" s="17" t="s">
        <v>4547</v>
      </c>
    </row>
    <row r="748" spans="1:8" x14ac:dyDescent="0.2">
      <c r="A748" s="3">
        <v>3116</v>
      </c>
      <c r="B748" s="3" t="s">
        <v>794</v>
      </c>
      <c r="C748" s="3" t="s">
        <v>792</v>
      </c>
      <c r="D748" s="3" t="s">
        <v>309</v>
      </c>
      <c r="E748" s="3" t="str">
        <v>Bois-d'Amont</v>
      </c>
      <c r="G748" s="17">
        <v>2577</v>
      </c>
      <c r="H748" s="17" t="s">
        <v>4547</v>
      </c>
    </row>
    <row r="749" spans="1:8" x14ac:dyDescent="0.2">
      <c r="A749" s="3">
        <v>3126</v>
      </c>
      <c r="B749" s="3" t="s">
        <v>795</v>
      </c>
      <c r="C749" s="3" t="s">
        <v>792</v>
      </c>
      <c r="D749" s="3" t="s">
        <v>309</v>
      </c>
      <c r="E749" s="3" t="str">
        <v>Courgevaux</v>
      </c>
      <c r="G749" s="17">
        <v>2603</v>
      </c>
      <c r="H749" s="17" t="s">
        <v>4551</v>
      </c>
    </row>
    <row r="750" spans="1:8" x14ac:dyDescent="0.2">
      <c r="A750" s="3">
        <v>3087</v>
      </c>
      <c r="B750" s="3" t="s">
        <v>796</v>
      </c>
      <c r="C750" s="3" t="s">
        <v>796</v>
      </c>
      <c r="D750" s="3" t="s">
        <v>309</v>
      </c>
      <c r="E750" s="3" t="str">
        <v>Courtepin</v>
      </c>
      <c r="G750" s="17">
        <v>2604</v>
      </c>
      <c r="H750" s="17" t="s">
        <v>4551</v>
      </c>
    </row>
    <row r="751" spans="1:8" x14ac:dyDescent="0.2">
      <c r="A751" s="3">
        <v>3099</v>
      </c>
      <c r="B751" s="3" t="s">
        <v>797</v>
      </c>
      <c r="C751" s="3" t="s">
        <v>798</v>
      </c>
      <c r="D751" s="3" t="s">
        <v>309</v>
      </c>
      <c r="E751" s="3" t="str">
        <v>Cressier (FR)</v>
      </c>
      <c r="G751" s="17">
        <v>2605</v>
      </c>
      <c r="H751" s="17" t="s">
        <v>4551</v>
      </c>
    </row>
    <row r="752" spans="1:8" x14ac:dyDescent="0.2">
      <c r="A752" s="3">
        <v>3128</v>
      </c>
      <c r="B752" s="3" t="s">
        <v>799</v>
      </c>
      <c r="C752" s="3" t="s">
        <v>798</v>
      </c>
      <c r="D752" s="3" t="s">
        <v>309</v>
      </c>
      <c r="E752" s="3" t="str">
        <v>Fräschels</v>
      </c>
      <c r="G752" s="17">
        <v>2606</v>
      </c>
      <c r="H752" s="17" t="s">
        <v>4551</v>
      </c>
    </row>
    <row r="753" spans="1:8" x14ac:dyDescent="0.2">
      <c r="A753" s="3">
        <v>3132</v>
      </c>
      <c r="B753" s="3" t="s">
        <v>798</v>
      </c>
      <c r="C753" s="3" t="s">
        <v>798</v>
      </c>
      <c r="D753" s="3" t="s">
        <v>309</v>
      </c>
      <c r="E753" s="3" t="str">
        <v>Greng</v>
      </c>
      <c r="G753" s="17">
        <v>2607</v>
      </c>
      <c r="H753" s="17" t="s">
        <v>4551</v>
      </c>
    </row>
    <row r="754" spans="1:8" x14ac:dyDescent="0.2">
      <c r="A754" s="3">
        <v>3088</v>
      </c>
      <c r="B754" s="3" t="s">
        <v>800</v>
      </c>
      <c r="C754" s="3" t="s">
        <v>800</v>
      </c>
      <c r="D754" s="3" t="s">
        <v>309</v>
      </c>
      <c r="E754" s="3" t="str">
        <v>Gurmels</v>
      </c>
      <c r="G754" s="17">
        <v>2608</v>
      </c>
      <c r="H754" s="17" t="s">
        <v>4551</v>
      </c>
    </row>
    <row r="755" spans="1:8" x14ac:dyDescent="0.2">
      <c r="A755" s="3">
        <v>3088</v>
      </c>
      <c r="B755" s="3" t="s">
        <v>801</v>
      </c>
      <c r="C755" s="3" t="s">
        <v>800</v>
      </c>
      <c r="D755" s="3" t="s">
        <v>309</v>
      </c>
      <c r="E755" s="3" t="str">
        <v>Kerzers</v>
      </c>
      <c r="G755" s="17">
        <v>2610</v>
      </c>
      <c r="H755" s="17" t="s">
        <v>4551</v>
      </c>
    </row>
    <row r="756" spans="1:8" x14ac:dyDescent="0.2">
      <c r="A756" s="3">
        <v>3089</v>
      </c>
      <c r="B756" s="3" t="s">
        <v>802</v>
      </c>
      <c r="C756" s="3" t="s">
        <v>800</v>
      </c>
      <c r="D756" s="3" t="s">
        <v>309</v>
      </c>
      <c r="E756" s="3" t="str">
        <v>Kleinbösingen</v>
      </c>
      <c r="G756" s="17">
        <v>2612</v>
      </c>
      <c r="H756" s="17" t="s">
        <v>4551</v>
      </c>
    </row>
    <row r="757" spans="1:8" x14ac:dyDescent="0.2">
      <c r="A757" s="3">
        <v>3155</v>
      </c>
      <c r="B757" s="3" t="s">
        <v>803</v>
      </c>
      <c r="C757" s="3" t="s">
        <v>800</v>
      </c>
      <c r="D757" s="3" t="s">
        <v>309</v>
      </c>
      <c r="E757" s="3" t="str">
        <v>Meyriez</v>
      </c>
      <c r="G757" s="17">
        <v>2613</v>
      </c>
      <c r="H757" s="17" t="s">
        <v>4551</v>
      </c>
    </row>
    <row r="758" spans="1:8" x14ac:dyDescent="0.2">
      <c r="A758" s="3">
        <v>3662</v>
      </c>
      <c r="B758" s="3" t="s">
        <v>804</v>
      </c>
      <c r="C758" s="3" t="s">
        <v>804</v>
      </c>
      <c r="D758" s="3" t="s">
        <v>309</v>
      </c>
      <c r="E758" s="3" t="str">
        <v>Misery-Courtion</v>
      </c>
      <c r="G758" s="17">
        <v>2615</v>
      </c>
      <c r="H758" s="17" t="s">
        <v>4551</v>
      </c>
    </row>
    <row r="759" spans="1:8" x14ac:dyDescent="0.2">
      <c r="A759" s="3">
        <v>3125</v>
      </c>
      <c r="B759" s="3" t="s">
        <v>805</v>
      </c>
      <c r="C759" s="3" t="s">
        <v>805</v>
      </c>
      <c r="D759" s="3" t="s">
        <v>309</v>
      </c>
      <c r="E759" s="3" t="str">
        <v>Muntelier</v>
      </c>
      <c r="G759" s="17">
        <v>2616</v>
      </c>
      <c r="H759" s="17" t="s">
        <v>4551</v>
      </c>
    </row>
    <row r="760" spans="1:8" x14ac:dyDescent="0.2">
      <c r="A760" s="3">
        <v>3628</v>
      </c>
      <c r="B760" s="3" t="s">
        <v>806</v>
      </c>
      <c r="C760" s="3" t="s">
        <v>806</v>
      </c>
      <c r="D760" s="3" t="s">
        <v>309</v>
      </c>
      <c r="E760" s="3" t="str">
        <v>Murten</v>
      </c>
      <c r="G760" s="17">
        <v>2710</v>
      </c>
      <c r="H760" s="17" t="s">
        <v>4551</v>
      </c>
    </row>
    <row r="761" spans="1:8" x14ac:dyDescent="0.2">
      <c r="A761" s="3">
        <v>3665</v>
      </c>
      <c r="B761" s="3" t="s">
        <v>807</v>
      </c>
      <c r="C761" s="3" t="s">
        <v>807</v>
      </c>
      <c r="D761" s="3" t="s">
        <v>309</v>
      </c>
      <c r="E761" s="3" t="str">
        <v>Ried bei Kerzers</v>
      </c>
      <c r="G761" s="17">
        <v>2712</v>
      </c>
      <c r="H761" s="17" t="s">
        <v>4551</v>
      </c>
    </row>
    <row r="762" spans="1:8" x14ac:dyDescent="0.2">
      <c r="A762" s="3">
        <v>3086</v>
      </c>
      <c r="B762" s="3" t="s">
        <v>808</v>
      </c>
      <c r="C762" s="3" t="s">
        <v>809</v>
      </c>
      <c r="D762" s="3" t="s">
        <v>309</v>
      </c>
      <c r="E762" s="3" t="str">
        <v>Ulmiz</v>
      </c>
      <c r="G762" s="17">
        <v>2713</v>
      </c>
      <c r="H762" s="17" t="s">
        <v>4551</v>
      </c>
    </row>
    <row r="763" spans="1:8" x14ac:dyDescent="0.2">
      <c r="A763" s="3">
        <v>3086</v>
      </c>
      <c r="B763" s="3" t="s">
        <v>810</v>
      </c>
      <c r="C763" s="3" t="s">
        <v>809</v>
      </c>
      <c r="D763" s="3" t="s">
        <v>309</v>
      </c>
      <c r="E763" s="3" t="str">
        <v>Mont-Vully</v>
      </c>
      <c r="G763" s="17">
        <v>2714</v>
      </c>
      <c r="H763" s="17" t="s">
        <v>4551</v>
      </c>
    </row>
    <row r="764" spans="1:8" x14ac:dyDescent="0.2">
      <c r="A764" s="3">
        <v>3127</v>
      </c>
      <c r="B764" s="3" t="s">
        <v>811</v>
      </c>
      <c r="C764" s="3" t="s">
        <v>812</v>
      </c>
      <c r="D764" s="3" t="s">
        <v>309</v>
      </c>
      <c r="E764" s="3" t="str">
        <v>Brünisried</v>
      </c>
      <c r="G764" s="17">
        <v>2715</v>
      </c>
      <c r="H764" s="17" t="s">
        <v>4551</v>
      </c>
    </row>
    <row r="765" spans="1:8" x14ac:dyDescent="0.2">
      <c r="A765" s="3">
        <v>3127</v>
      </c>
      <c r="B765" s="3" t="s">
        <v>813</v>
      </c>
      <c r="C765" s="3" t="s">
        <v>812</v>
      </c>
      <c r="D765" s="3" t="s">
        <v>309</v>
      </c>
      <c r="E765" s="3" t="str">
        <v>Düdingen</v>
      </c>
      <c r="G765" s="17">
        <v>2716</v>
      </c>
      <c r="H765" s="17" t="s">
        <v>4551</v>
      </c>
    </row>
    <row r="766" spans="1:8" x14ac:dyDescent="0.2">
      <c r="A766" s="3">
        <v>3128</v>
      </c>
      <c r="B766" s="3" t="s">
        <v>814</v>
      </c>
      <c r="C766" s="3" t="s">
        <v>812</v>
      </c>
      <c r="D766" s="3" t="s">
        <v>309</v>
      </c>
      <c r="E766" s="3" t="str">
        <v>Giffers</v>
      </c>
      <c r="G766" s="17">
        <v>2717</v>
      </c>
      <c r="H766" s="17" t="s">
        <v>4551</v>
      </c>
    </row>
    <row r="767" spans="1:8" x14ac:dyDescent="0.2">
      <c r="A767" s="3">
        <v>3536</v>
      </c>
      <c r="B767" s="3" t="s">
        <v>815</v>
      </c>
      <c r="C767" s="3" t="s">
        <v>816</v>
      </c>
      <c r="D767" s="3" t="s">
        <v>309</v>
      </c>
      <c r="E767" s="3" t="str">
        <v>Bösingen</v>
      </c>
      <c r="G767" s="17">
        <v>2718</v>
      </c>
      <c r="H767" s="17" t="s">
        <v>4551</v>
      </c>
    </row>
    <row r="768" spans="1:8" x14ac:dyDescent="0.2">
      <c r="A768" s="3">
        <v>3537</v>
      </c>
      <c r="B768" s="3" t="s">
        <v>816</v>
      </c>
      <c r="C768" s="3" t="s">
        <v>816</v>
      </c>
      <c r="D768" s="3" t="s">
        <v>309</v>
      </c>
      <c r="E768" s="3" t="str">
        <v>Heitenried</v>
      </c>
      <c r="G768" s="17">
        <v>2720</v>
      </c>
      <c r="H768" s="17" t="s">
        <v>4551</v>
      </c>
    </row>
    <row r="769" spans="1:8" x14ac:dyDescent="0.2">
      <c r="A769" s="3">
        <v>3550</v>
      </c>
      <c r="B769" s="3" t="s">
        <v>817</v>
      </c>
      <c r="C769" s="3" t="s">
        <v>817</v>
      </c>
      <c r="D769" s="3" t="s">
        <v>309</v>
      </c>
      <c r="E769" s="3" t="str">
        <v>Plaffeien</v>
      </c>
      <c r="G769" s="17">
        <v>2722</v>
      </c>
      <c r="H769" s="17" t="s">
        <v>4551</v>
      </c>
    </row>
    <row r="770" spans="1:8" x14ac:dyDescent="0.2">
      <c r="A770" s="3">
        <v>3551</v>
      </c>
      <c r="B770" s="3" t="s">
        <v>818</v>
      </c>
      <c r="C770" s="3" t="s">
        <v>817</v>
      </c>
      <c r="D770" s="3" t="s">
        <v>309</v>
      </c>
      <c r="E770" s="3" t="str">
        <v>Plasselb</v>
      </c>
      <c r="G770" s="17">
        <v>2723</v>
      </c>
      <c r="H770" s="17" t="s">
        <v>4551</v>
      </c>
    </row>
    <row r="771" spans="1:8" x14ac:dyDescent="0.2">
      <c r="A771" s="3">
        <v>3552</v>
      </c>
      <c r="B771" s="3" t="s">
        <v>819</v>
      </c>
      <c r="C771" s="3" t="s">
        <v>817</v>
      </c>
      <c r="D771" s="3" t="s">
        <v>309</v>
      </c>
      <c r="E771" s="3" t="str">
        <v>Rechthalten</v>
      </c>
      <c r="G771" s="17">
        <v>2732</v>
      </c>
      <c r="H771" s="17" t="s">
        <v>4551</v>
      </c>
    </row>
    <row r="772" spans="1:8" x14ac:dyDescent="0.2">
      <c r="A772" s="3">
        <v>3553</v>
      </c>
      <c r="B772" s="3" t="s">
        <v>820</v>
      </c>
      <c r="C772" s="3" t="s">
        <v>817</v>
      </c>
      <c r="D772" s="3" t="s">
        <v>309</v>
      </c>
      <c r="E772" s="3" t="str">
        <v>St. Silvester</v>
      </c>
      <c r="G772" s="17">
        <v>2733</v>
      </c>
      <c r="H772" s="17" t="s">
        <v>4552</v>
      </c>
    </row>
    <row r="773" spans="1:8" x14ac:dyDescent="0.2">
      <c r="A773" s="3">
        <v>3438</v>
      </c>
      <c r="B773" s="3" t="s">
        <v>821</v>
      </c>
      <c r="C773" s="3" t="s">
        <v>821</v>
      </c>
      <c r="D773" s="3" t="s">
        <v>309</v>
      </c>
      <c r="E773" s="3" t="str">
        <v>St. Ursen</v>
      </c>
      <c r="G773" s="17">
        <v>2735</v>
      </c>
      <c r="H773" s="17" t="s">
        <v>4552</v>
      </c>
    </row>
    <row r="774" spans="1:8" x14ac:dyDescent="0.2">
      <c r="A774" s="3">
        <v>3543</v>
      </c>
      <c r="B774" s="3" t="s">
        <v>822</v>
      </c>
      <c r="C774" s="3" t="s">
        <v>821</v>
      </c>
      <c r="D774" s="3" t="s">
        <v>309</v>
      </c>
      <c r="E774" s="3" t="str">
        <v>Schmitten (FR)</v>
      </c>
      <c r="G774" s="17">
        <v>2736</v>
      </c>
      <c r="H774" s="17" t="s">
        <v>4552</v>
      </c>
    </row>
    <row r="775" spans="1:8" x14ac:dyDescent="0.2">
      <c r="A775" s="3">
        <v>3538</v>
      </c>
      <c r="B775" s="3" t="s">
        <v>823</v>
      </c>
      <c r="C775" s="3" t="s">
        <v>823</v>
      </c>
      <c r="D775" s="3" t="s">
        <v>309</v>
      </c>
      <c r="E775" s="3" t="str">
        <v>Tafers</v>
      </c>
      <c r="G775" s="17">
        <v>2738</v>
      </c>
      <c r="H775" s="17" t="s">
        <v>4552</v>
      </c>
    </row>
    <row r="776" spans="1:8" x14ac:dyDescent="0.2">
      <c r="A776" s="3">
        <v>3433</v>
      </c>
      <c r="B776" s="3" t="s">
        <v>824</v>
      </c>
      <c r="C776" s="3" t="s">
        <v>825</v>
      </c>
      <c r="D776" s="3" t="s">
        <v>309</v>
      </c>
      <c r="E776" s="3" t="str">
        <v>Tentlingen</v>
      </c>
      <c r="G776" s="17">
        <v>2740</v>
      </c>
      <c r="H776" s="17" t="s">
        <v>4552</v>
      </c>
    </row>
    <row r="777" spans="1:8" x14ac:dyDescent="0.2">
      <c r="A777" s="3">
        <v>3436</v>
      </c>
      <c r="B777" s="3" t="s">
        <v>826</v>
      </c>
      <c r="C777" s="3" t="s">
        <v>825</v>
      </c>
      <c r="D777" s="3" t="s">
        <v>309</v>
      </c>
      <c r="E777" s="3" t="str">
        <v>Ueberstorf</v>
      </c>
      <c r="G777" s="17">
        <v>2742</v>
      </c>
      <c r="H777" s="17" t="s">
        <v>4552</v>
      </c>
    </row>
    <row r="778" spans="1:8" x14ac:dyDescent="0.2">
      <c r="A778" s="3">
        <v>3437</v>
      </c>
      <c r="B778" s="3" t="s">
        <v>825</v>
      </c>
      <c r="C778" s="3" t="s">
        <v>825</v>
      </c>
      <c r="D778" s="3" t="s">
        <v>309</v>
      </c>
      <c r="E778" s="3" t="str">
        <v>Wünnewil-Flamatt</v>
      </c>
      <c r="G778" s="17">
        <v>2743</v>
      </c>
      <c r="H778" s="17" t="s">
        <v>4552</v>
      </c>
    </row>
    <row r="779" spans="1:8" x14ac:dyDescent="0.2">
      <c r="A779" s="3">
        <v>6197</v>
      </c>
      <c r="B779" s="3" t="s">
        <v>827</v>
      </c>
      <c r="C779" s="3" t="s">
        <v>827</v>
      </c>
      <c r="D779" s="3" t="s">
        <v>309</v>
      </c>
      <c r="E779" s="3" t="str">
        <v>Attalens</v>
      </c>
      <c r="G779" s="17">
        <v>2744</v>
      </c>
      <c r="H779" s="17" t="s">
        <v>4552</v>
      </c>
    </row>
    <row r="780" spans="1:8" x14ac:dyDescent="0.2">
      <c r="A780" s="3">
        <v>3534</v>
      </c>
      <c r="B780" s="3" t="s">
        <v>828</v>
      </c>
      <c r="C780" s="3" t="s">
        <v>828</v>
      </c>
      <c r="D780" s="3" t="s">
        <v>309</v>
      </c>
      <c r="E780" s="3" t="str">
        <v>Bossonnens</v>
      </c>
      <c r="G780" s="17">
        <v>2745</v>
      </c>
      <c r="H780" s="17" t="s">
        <v>4552</v>
      </c>
    </row>
    <row r="781" spans="1:8" x14ac:dyDescent="0.2">
      <c r="A781" s="3">
        <v>3535</v>
      </c>
      <c r="B781" s="3" t="s">
        <v>829</v>
      </c>
      <c r="C781" s="3" t="s">
        <v>828</v>
      </c>
      <c r="D781" s="3" t="s">
        <v>309</v>
      </c>
      <c r="E781" s="3" t="str">
        <v>Châtel-Saint-Denis</v>
      </c>
      <c r="G781" s="17">
        <v>2746</v>
      </c>
      <c r="H781" s="17" t="s">
        <v>4552</v>
      </c>
    </row>
    <row r="782" spans="1:8" x14ac:dyDescent="0.2">
      <c r="A782" s="3">
        <v>3556</v>
      </c>
      <c r="B782" s="3" t="s">
        <v>830</v>
      </c>
      <c r="C782" s="3" t="s">
        <v>830</v>
      </c>
      <c r="D782" s="3" t="s">
        <v>309</v>
      </c>
      <c r="E782" s="3" t="str">
        <v>Granges (Veveyse)</v>
      </c>
      <c r="G782" s="17">
        <v>2747</v>
      </c>
      <c r="H782" s="17" t="s">
        <v>4552</v>
      </c>
    </row>
    <row r="783" spans="1:8" x14ac:dyDescent="0.2">
      <c r="A783" s="3">
        <v>3557</v>
      </c>
      <c r="B783" s="3" t="s">
        <v>831</v>
      </c>
      <c r="C783" s="3" t="s">
        <v>830</v>
      </c>
      <c r="D783" s="3" t="s">
        <v>309</v>
      </c>
      <c r="E783" s="3" t="str">
        <v>Remaufens</v>
      </c>
      <c r="G783" s="17">
        <v>2748</v>
      </c>
      <c r="H783" s="17" t="s">
        <v>4551</v>
      </c>
    </row>
    <row r="784" spans="1:8" x14ac:dyDescent="0.2">
      <c r="A784" s="3">
        <v>3555</v>
      </c>
      <c r="B784" s="3" t="s">
        <v>832</v>
      </c>
      <c r="C784" s="3" t="s">
        <v>832</v>
      </c>
      <c r="D784" s="3" t="s">
        <v>309</v>
      </c>
      <c r="E784" s="3" t="str">
        <v>Saint-Martin (FR)</v>
      </c>
      <c r="G784" s="17">
        <v>2762</v>
      </c>
      <c r="H784" s="17" t="s">
        <v>4552</v>
      </c>
    </row>
    <row r="785" spans="1:8" x14ac:dyDescent="0.2">
      <c r="A785" s="3">
        <v>3633</v>
      </c>
      <c r="B785" s="3" t="s">
        <v>833</v>
      </c>
      <c r="C785" s="3" t="s">
        <v>833</v>
      </c>
      <c r="D785" s="3" t="s">
        <v>309</v>
      </c>
      <c r="E785" s="3" t="str">
        <v>Semsales</v>
      </c>
      <c r="G785" s="17">
        <v>2800</v>
      </c>
      <c r="H785" s="17" t="s">
        <v>4552</v>
      </c>
    </row>
    <row r="786" spans="1:8" x14ac:dyDescent="0.2">
      <c r="A786" s="3">
        <v>3638</v>
      </c>
      <c r="B786" s="3" t="s">
        <v>834</v>
      </c>
      <c r="C786" s="3" t="s">
        <v>834</v>
      </c>
      <c r="D786" s="3" t="s">
        <v>309</v>
      </c>
      <c r="E786" s="3" t="str">
        <v>Le Flon</v>
      </c>
      <c r="G786" s="17">
        <v>2802</v>
      </c>
      <c r="H786" s="17" t="s">
        <v>4552</v>
      </c>
    </row>
    <row r="787" spans="1:8" x14ac:dyDescent="0.2">
      <c r="A787" s="3">
        <v>3615</v>
      </c>
      <c r="B787" s="3" t="s">
        <v>835</v>
      </c>
      <c r="C787" s="3" t="s">
        <v>836</v>
      </c>
      <c r="D787" s="3" t="s">
        <v>309</v>
      </c>
      <c r="E787" s="3" t="str">
        <v>La Verrerie</v>
      </c>
      <c r="G787" s="17">
        <v>2803</v>
      </c>
      <c r="H787" s="17" t="s">
        <v>4552</v>
      </c>
    </row>
    <row r="788" spans="1:8" x14ac:dyDescent="0.2">
      <c r="A788" s="3">
        <v>3619</v>
      </c>
      <c r="B788" s="3" t="s">
        <v>837</v>
      </c>
      <c r="C788" s="3" t="s">
        <v>837</v>
      </c>
      <c r="D788" s="3" t="s">
        <v>309</v>
      </c>
      <c r="E788" s="3" t="str">
        <v>Egerkingen</v>
      </c>
      <c r="G788" s="17">
        <v>2805</v>
      </c>
      <c r="H788" s="17" t="s">
        <v>4552</v>
      </c>
    </row>
    <row r="789" spans="1:8" x14ac:dyDescent="0.2">
      <c r="A789" s="3">
        <v>3617</v>
      </c>
      <c r="B789" s="3" t="s">
        <v>838</v>
      </c>
      <c r="C789" s="3" t="s">
        <v>839</v>
      </c>
      <c r="D789" s="3" t="s">
        <v>309</v>
      </c>
      <c r="E789" s="3" t="str">
        <v>Härkingen</v>
      </c>
      <c r="G789" s="17">
        <v>2806</v>
      </c>
      <c r="H789" s="17" t="s">
        <v>4552</v>
      </c>
    </row>
    <row r="790" spans="1:8" x14ac:dyDescent="0.2">
      <c r="A790" s="3">
        <v>3625</v>
      </c>
      <c r="B790" s="3" t="s">
        <v>840</v>
      </c>
      <c r="C790" s="3" t="s">
        <v>840</v>
      </c>
      <c r="D790" s="3" t="s">
        <v>309</v>
      </c>
      <c r="E790" s="3" t="str">
        <v>Kestenholz</v>
      </c>
      <c r="G790" s="17">
        <v>2807</v>
      </c>
      <c r="H790" s="17" t="s">
        <v>4553</v>
      </c>
    </row>
    <row r="791" spans="1:8" x14ac:dyDescent="0.2">
      <c r="A791" s="3">
        <v>3627</v>
      </c>
      <c r="B791" s="3" t="s">
        <v>841</v>
      </c>
      <c r="C791" s="3" t="s">
        <v>841</v>
      </c>
      <c r="D791" s="3" t="s">
        <v>309</v>
      </c>
      <c r="E791" s="3" t="str">
        <v>Neuendorf</v>
      </c>
      <c r="G791" s="17">
        <v>2812</v>
      </c>
      <c r="H791" s="17" t="s">
        <v>4553</v>
      </c>
    </row>
    <row r="792" spans="1:8" x14ac:dyDescent="0.2">
      <c r="A792" s="3">
        <v>3626</v>
      </c>
      <c r="B792" s="3" t="s">
        <v>842</v>
      </c>
      <c r="C792" s="3" t="s">
        <v>843</v>
      </c>
      <c r="D792" s="3" t="s">
        <v>309</v>
      </c>
      <c r="E792" s="3" t="str">
        <v>Niederbuchsiten</v>
      </c>
      <c r="G792" s="17">
        <v>2813</v>
      </c>
      <c r="H792" s="17" t="s">
        <v>4553</v>
      </c>
    </row>
    <row r="793" spans="1:8" x14ac:dyDescent="0.2">
      <c r="A793" s="3">
        <v>3652</v>
      </c>
      <c r="B793" s="3" t="s">
        <v>843</v>
      </c>
      <c r="C793" s="3" t="s">
        <v>843</v>
      </c>
      <c r="D793" s="3" t="s">
        <v>309</v>
      </c>
      <c r="E793" s="3" t="str">
        <v>Oberbuchsiten</v>
      </c>
      <c r="G793" s="17">
        <v>2814</v>
      </c>
      <c r="H793" s="17" t="s">
        <v>4553</v>
      </c>
    </row>
    <row r="794" spans="1:8" x14ac:dyDescent="0.2">
      <c r="A794" s="3">
        <v>3622</v>
      </c>
      <c r="B794" s="3" t="s">
        <v>844</v>
      </c>
      <c r="C794" s="3" t="s">
        <v>845</v>
      </c>
      <c r="D794" s="3" t="s">
        <v>309</v>
      </c>
      <c r="E794" s="3" t="str">
        <v>Oensingen</v>
      </c>
      <c r="G794" s="17">
        <v>2822</v>
      </c>
      <c r="H794" s="17" t="s">
        <v>4552</v>
      </c>
    </row>
    <row r="795" spans="1:8" x14ac:dyDescent="0.2">
      <c r="A795" s="3">
        <v>3623</v>
      </c>
      <c r="B795" s="3" t="s">
        <v>846</v>
      </c>
      <c r="C795" s="3" t="s">
        <v>847</v>
      </c>
      <c r="D795" s="3" t="s">
        <v>309</v>
      </c>
      <c r="E795" s="3" t="str">
        <v>Wolfwil</v>
      </c>
      <c r="G795" s="17">
        <v>2823</v>
      </c>
      <c r="H795" s="17" t="s">
        <v>4552</v>
      </c>
    </row>
    <row r="796" spans="1:8" x14ac:dyDescent="0.2">
      <c r="A796" s="3">
        <v>3623</v>
      </c>
      <c r="B796" s="3" t="s">
        <v>848</v>
      </c>
      <c r="C796" s="3" t="s">
        <v>847</v>
      </c>
      <c r="D796" s="3" t="s">
        <v>309</v>
      </c>
      <c r="E796" s="3" t="str">
        <v>Aedermannsdorf</v>
      </c>
      <c r="G796" s="17">
        <v>2824</v>
      </c>
      <c r="H796" s="17" t="s">
        <v>4552</v>
      </c>
    </row>
    <row r="797" spans="1:8" x14ac:dyDescent="0.2">
      <c r="A797" s="3">
        <v>3653</v>
      </c>
      <c r="B797" s="3" t="s">
        <v>849</v>
      </c>
      <c r="C797" s="3" t="s">
        <v>849</v>
      </c>
      <c r="D797" s="3" t="s">
        <v>309</v>
      </c>
      <c r="E797" s="3" t="str">
        <v>Balsthal</v>
      </c>
      <c r="G797" s="17">
        <v>2825</v>
      </c>
      <c r="H797" s="17" t="s">
        <v>4552</v>
      </c>
    </row>
    <row r="798" spans="1:8" x14ac:dyDescent="0.2">
      <c r="A798" s="3">
        <v>3638</v>
      </c>
      <c r="B798" s="3" t="s">
        <v>850</v>
      </c>
      <c r="C798" s="3" t="s">
        <v>850</v>
      </c>
      <c r="D798" s="3" t="s">
        <v>309</v>
      </c>
      <c r="E798" s="3" t="str">
        <v>Herbetswil</v>
      </c>
      <c r="G798" s="17">
        <v>2826</v>
      </c>
      <c r="H798" s="17" t="s">
        <v>4552</v>
      </c>
    </row>
    <row r="799" spans="1:8" x14ac:dyDescent="0.2">
      <c r="A799" s="3">
        <v>3654</v>
      </c>
      <c r="B799" s="3" t="s">
        <v>851</v>
      </c>
      <c r="C799" s="3" t="s">
        <v>852</v>
      </c>
      <c r="D799" s="3" t="s">
        <v>309</v>
      </c>
      <c r="E799" s="3" t="str">
        <v>Holderbank (SO)</v>
      </c>
      <c r="G799" s="17">
        <v>2827</v>
      </c>
      <c r="H799" s="17" t="s">
        <v>4552</v>
      </c>
    </row>
    <row r="800" spans="1:8" x14ac:dyDescent="0.2">
      <c r="A800" s="3">
        <v>3655</v>
      </c>
      <c r="B800" s="3" t="s">
        <v>852</v>
      </c>
      <c r="C800" s="3" t="s">
        <v>852</v>
      </c>
      <c r="D800" s="3" t="s">
        <v>309</v>
      </c>
      <c r="E800" s="3" t="str">
        <v>Laupersdorf</v>
      </c>
      <c r="G800" s="17">
        <v>2828</v>
      </c>
      <c r="H800" s="17" t="s">
        <v>4552</v>
      </c>
    </row>
    <row r="801" spans="1:8" x14ac:dyDescent="0.2">
      <c r="A801" s="3">
        <v>3656</v>
      </c>
      <c r="B801" s="3" t="s">
        <v>853</v>
      </c>
      <c r="C801" s="3" t="s">
        <v>852</v>
      </c>
      <c r="D801" s="3" t="s">
        <v>309</v>
      </c>
      <c r="E801" s="3" t="str">
        <v>Matzendorf</v>
      </c>
      <c r="G801" s="17">
        <v>2829</v>
      </c>
      <c r="H801" s="17" t="s">
        <v>4552</v>
      </c>
    </row>
    <row r="802" spans="1:8" x14ac:dyDescent="0.2">
      <c r="A802" s="3">
        <v>3656</v>
      </c>
      <c r="B802" s="3" t="s">
        <v>854</v>
      </c>
      <c r="C802" s="3" t="s">
        <v>852</v>
      </c>
      <c r="D802" s="3" t="s">
        <v>309</v>
      </c>
      <c r="E802" s="3" t="str">
        <v>Mümliswil-Ramiswil</v>
      </c>
      <c r="G802" s="17">
        <v>2830</v>
      </c>
      <c r="H802" s="17" t="s">
        <v>4552</v>
      </c>
    </row>
    <row r="803" spans="1:8" x14ac:dyDescent="0.2">
      <c r="A803" s="3">
        <v>3656</v>
      </c>
      <c r="B803" s="3" t="s">
        <v>855</v>
      </c>
      <c r="C803" s="3" t="s">
        <v>852</v>
      </c>
      <c r="D803" s="3" t="s">
        <v>309</v>
      </c>
      <c r="E803" s="3" t="str">
        <v>Welschenrohr-Gänsbrunnen</v>
      </c>
      <c r="G803" s="17">
        <v>2832</v>
      </c>
      <c r="H803" s="17" t="s">
        <v>4552</v>
      </c>
    </row>
    <row r="804" spans="1:8" x14ac:dyDescent="0.2">
      <c r="A804" s="3">
        <v>3657</v>
      </c>
      <c r="B804" s="3" t="s">
        <v>856</v>
      </c>
      <c r="C804" s="3" t="s">
        <v>852</v>
      </c>
      <c r="D804" s="3" t="s">
        <v>309</v>
      </c>
      <c r="E804" s="3" t="str">
        <v>Biezwil</v>
      </c>
      <c r="G804" s="17">
        <v>2842</v>
      </c>
      <c r="H804" s="17" t="s">
        <v>4552</v>
      </c>
    </row>
    <row r="805" spans="1:8" x14ac:dyDescent="0.2">
      <c r="A805" s="3">
        <v>3658</v>
      </c>
      <c r="B805" s="3" t="s">
        <v>857</v>
      </c>
      <c r="C805" s="3" t="s">
        <v>852</v>
      </c>
      <c r="D805" s="3" t="s">
        <v>309</v>
      </c>
      <c r="E805" s="3" t="str">
        <v>Lüterkofen-Ichertswil</v>
      </c>
      <c r="G805" s="17">
        <v>2843</v>
      </c>
      <c r="H805" s="17" t="s">
        <v>4552</v>
      </c>
    </row>
    <row r="806" spans="1:8" x14ac:dyDescent="0.2">
      <c r="A806" s="3">
        <v>3612</v>
      </c>
      <c r="B806" s="3" t="s">
        <v>858</v>
      </c>
      <c r="C806" s="3" t="s">
        <v>858</v>
      </c>
      <c r="D806" s="3" t="s">
        <v>309</v>
      </c>
      <c r="E806" s="3" t="str">
        <v>Lüterswil-Gächliwil</v>
      </c>
      <c r="G806" s="17">
        <v>2852</v>
      </c>
      <c r="H806" s="17" t="s">
        <v>4552</v>
      </c>
    </row>
    <row r="807" spans="1:8" x14ac:dyDescent="0.2">
      <c r="A807" s="3">
        <v>3613</v>
      </c>
      <c r="B807" s="3" t="s">
        <v>858</v>
      </c>
      <c r="C807" s="3" t="s">
        <v>858</v>
      </c>
      <c r="D807" s="3" t="s">
        <v>309</v>
      </c>
      <c r="E807" s="3" t="str">
        <v>Messen</v>
      </c>
      <c r="G807" s="17">
        <v>2853</v>
      </c>
      <c r="H807" s="17" t="s">
        <v>4552</v>
      </c>
    </row>
    <row r="808" spans="1:8" x14ac:dyDescent="0.2">
      <c r="A808" s="3">
        <v>3624</v>
      </c>
      <c r="B808" s="3" t="s">
        <v>859</v>
      </c>
      <c r="C808" s="3" t="s">
        <v>858</v>
      </c>
      <c r="D808" s="3" t="s">
        <v>309</v>
      </c>
      <c r="E808" s="3" t="str">
        <v>Schnottwil</v>
      </c>
      <c r="G808" s="17">
        <v>2854</v>
      </c>
      <c r="H808" s="17" t="s">
        <v>4552</v>
      </c>
    </row>
    <row r="809" spans="1:8" x14ac:dyDescent="0.2">
      <c r="A809" s="3">
        <v>3623</v>
      </c>
      <c r="B809" s="3" t="s">
        <v>860</v>
      </c>
      <c r="C809" s="3" t="s">
        <v>861</v>
      </c>
      <c r="D809" s="3" t="s">
        <v>309</v>
      </c>
      <c r="E809" s="3" t="str">
        <v>Unterramsern</v>
      </c>
      <c r="G809" s="17">
        <v>2855</v>
      </c>
      <c r="H809" s="17" t="s">
        <v>4552</v>
      </c>
    </row>
    <row r="810" spans="1:8" x14ac:dyDescent="0.2">
      <c r="A810" s="3">
        <v>3634</v>
      </c>
      <c r="B810" s="3" t="s">
        <v>862</v>
      </c>
      <c r="C810" s="3" t="s">
        <v>862</v>
      </c>
      <c r="D810" s="3" t="s">
        <v>309</v>
      </c>
      <c r="E810" s="3" t="str">
        <v>Lüsslingen-Nennigkofen</v>
      </c>
      <c r="G810" s="17">
        <v>2856</v>
      </c>
      <c r="H810" s="17" t="s">
        <v>4552</v>
      </c>
    </row>
    <row r="811" spans="1:8" x14ac:dyDescent="0.2">
      <c r="A811" s="3">
        <v>3600</v>
      </c>
      <c r="B811" s="3" t="s">
        <v>863</v>
      </c>
      <c r="C811" s="3" t="s">
        <v>863</v>
      </c>
      <c r="D811" s="3" t="s">
        <v>309</v>
      </c>
      <c r="E811" s="3" t="str">
        <v>Buchegg</v>
      </c>
      <c r="G811" s="17">
        <v>2857</v>
      </c>
      <c r="H811" s="17" t="s">
        <v>4552</v>
      </c>
    </row>
    <row r="812" spans="1:8" x14ac:dyDescent="0.2">
      <c r="A812" s="3">
        <v>3603</v>
      </c>
      <c r="B812" s="3" t="s">
        <v>863</v>
      </c>
      <c r="C812" s="3" t="s">
        <v>863</v>
      </c>
      <c r="D812" s="3" t="s">
        <v>309</v>
      </c>
      <c r="E812" s="3" t="str">
        <v>Bättwil</v>
      </c>
      <c r="G812" s="17">
        <v>2863</v>
      </c>
      <c r="H812" s="17" t="s">
        <v>4552</v>
      </c>
    </row>
    <row r="813" spans="1:8" x14ac:dyDescent="0.2">
      <c r="A813" s="3">
        <v>3604</v>
      </c>
      <c r="B813" s="3" t="s">
        <v>863</v>
      </c>
      <c r="C813" s="3" t="s">
        <v>863</v>
      </c>
      <c r="D813" s="3" t="s">
        <v>309</v>
      </c>
      <c r="E813" s="3" t="str">
        <v>Büren (SO)</v>
      </c>
      <c r="G813" s="17">
        <v>2864</v>
      </c>
      <c r="H813" s="17" t="s">
        <v>4552</v>
      </c>
    </row>
    <row r="814" spans="1:8" x14ac:dyDescent="0.2">
      <c r="A814" s="3">
        <v>3608</v>
      </c>
      <c r="B814" s="3" t="s">
        <v>863</v>
      </c>
      <c r="C814" s="3" t="s">
        <v>863</v>
      </c>
      <c r="D814" s="3" t="s">
        <v>309</v>
      </c>
      <c r="E814" s="3" t="str">
        <v>Dornach</v>
      </c>
      <c r="G814" s="17">
        <v>2873</v>
      </c>
      <c r="H814" s="17" t="s">
        <v>4551</v>
      </c>
    </row>
    <row r="815" spans="1:8" x14ac:dyDescent="0.2">
      <c r="A815" s="3">
        <v>3624</v>
      </c>
      <c r="B815" s="3" t="s">
        <v>864</v>
      </c>
      <c r="C815" s="3" t="s">
        <v>863</v>
      </c>
      <c r="D815" s="3" t="s">
        <v>309</v>
      </c>
      <c r="E815" s="3" t="str">
        <v>Gempen</v>
      </c>
      <c r="G815" s="17">
        <v>2882</v>
      </c>
      <c r="H815" s="17" t="s">
        <v>4552</v>
      </c>
    </row>
    <row r="816" spans="1:8" x14ac:dyDescent="0.2">
      <c r="A816" s="3">
        <v>3645</v>
      </c>
      <c r="B816" s="3" t="s">
        <v>865</v>
      </c>
      <c r="C816" s="3" t="s">
        <v>863</v>
      </c>
      <c r="D816" s="3" t="s">
        <v>309</v>
      </c>
      <c r="E816" s="3" t="str">
        <v>Hochwald</v>
      </c>
      <c r="G816" s="17">
        <v>2883</v>
      </c>
      <c r="H816" s="17" t="s">
        <v>4551</v>
      </c>
    </row>
    <row r="817" spans="1:8" x14ac:dyDescent="0.2">
      <c r="A817" s="3">
        <v>3635</v>
      </c>
      <c r="B817" s="3" t="s">
        <v>866</v>
      </c>
      <c r="C817" s="3" t="s">
        <v>866</v>
      </c>
      <c r="D817" s="3" t="s">
        <v>309</v>
      </c>
      <c r="E817" s="3" t="str">
        <v>Hofstetten-Flüh</v>
      </c>
      <c r="G817" s="17">
        <v>2884</v>
      </c>
      <c r="H817" s="17" t="s">
        <v>4551</v>
      </c>
    </row>
    <row r="818" spans="1:8" x14ac:dyDescent="0.2">
      <c r="A818" s="3">
        <v>3661</v>
      </c>
      <c r="B818" s="3" t="s">
        <v>867</v>
      </c>
      <c r="C818" s="3" t="s">
        <v>867</v>
      </c>
      <c r="D818" s="3" t="s">
        <v>309</v>
      </c>
      <c r="E818" s="3" t="str">
        <v>Metzerlen-Mariastein</v>
      </c>
      <c r="G818" s="17">
        <v>2885</v>
      </c>
      <c r="H818" s="17" t="s">
        <v>4551</v>
      </c>
    </row>
    <row r="819" spans="1:8" x14ac:dyDescent="0.2">
      <c r="A819" s="3">
        <v>3614</v>
      </c>
      <c r="B819" s="3" t="s">
        <v>868</v>
      </c>
      <c r="C819" s="3" t="s">
        <v>868</v>
      </c>
      <c r="D819" s="3" t="s">
        <v>309</v>
      </c>
      <c r="E819" s="3" t="str">
        <v>Nuglar-St. Pantaleon</v>
      </c>
      <c r="G819" s="17">
        <v>2886</v>
      </c>
      <c r="H819" s="17" t="s">
        <v>4551</v>
      </c>
    </row>
    <row r="820" spans="1:8" x14ac:dyDescent="0.2">
      <c r="A820" s="3">
        <v>3616</v>
      </c>
      <c r="B820" s="3" t="s">
        <v>869</v>
      </c>
      <c r="C820" s="3" t="s">
        <v>868</v>
      </c>
      <c r="D820" s="3" t="s">
        <v>309</v>
      </c>
      <c r="E820" s="3" t="str">
        <v>Rodersdorf</v>
      </c>
      <c r="G820" s="17">
        <v>2887</v>
      </c>
      <c r="H820" s="17" t="s">
        <v>4551</v>
      </c>
    </row>
    <row r="821" spans="1:8" x14ac:dyDescent="0.2">
      <c r="A821" s="3">
        <v>3618</v>
      </c>
      <c r="B821" s="3" t="s">
        <v>870</v>
      </c>
      <c r="C821" s="3" t="s">
        <v>871</v>
      </c>
      <c r="D821" s="3" t="s">
        <v>309</v>
      </c>
      <c r="E821" s="3" t="str">
        <v>Seewen</v>
      </c>
      <c r="G821" s="17">
        <v>2888</v>
      </c>
      <c r="H821" s="17" t="s">
        <v>4551</v>
      </c>
    </row>
    <row r="822" spans="1:8" x14ac:dyDescent="0.2">
      <c r="A822" s="3">
        <v>3645</v>
      </c>
      <c r="B822" s="3" t="s">
        <v>872</v>
      </c>
      <c r="C822" s="3" t="s">
        <v>872</v>
      </c>
      <c r="D822" s="3" t="s">
        <v>309</v>
      </c>
      <c r="E822" s="3" t="str">
        <v>Witterswil</v>
      </c>
      <c r="G822" s="17">
        <v>2889</v>
      </c>
      <c r="H822" s="17" t="s">
        <v>4551</v>
      </c>
    </row>
    <row r="823" spans="1:8" x14ac:dyDescent="0.2">
      <c r="A823" s="3">
        <v>3636</v>
      </c>
      <c r="B823" s="3" t="s">
        <v>873</v>
      </c>
      <c r="C823" s="3" t="s">
        <v>874</v>
      </c>
      <c r="D823" s="3" t="s">
        <v>309</v>
      </c>
      <c r="E823" s="3" t="str">
        <v>Hauenstein-Ifenthal</v>
      </c>
      <c r="G823" s="17">
        <v>2900</v>
      </c>
      <c r="H823" s="17" t="s">
        <v>4553</v>
      </c>
    </row>
    <row r="824" spans="1:8" x14ac:dyDescent="0.2">
      <c r="A824" s="3">
        <v>3636</v>
      </c>
      <c r="B824" s="3" t="s">
        <v>875</v>
      </c>
      <c r="C824" s="3" t="s">
        <v>874</v>
      </c>
      <c r="D824" s="3" t="s">
        <v>309</v>
      </c>
      <c r="E824" s="3" t="str">
        <v>Kienberg</v>
      </c>
      <c r="G824" s="17">
        <v>2902</v>
      </c>
      <c r="H824" s="17" t="s">
        <v>4553</v>
      </c>
    </row>
    <row r="825" spans="1:8" x14ac:dyDescent="0.2">
      <c r="A825" s="3">
        <v>3416</v>
      </c>
      <c r="B825" s="3" t="s">
        <v>876</v>
      </c>
      <c r="C825" s="3" t="s">
        <v>876</v>
      </c>
      <c r="D825" s="3" t="s">
        <v>309</v>
      </c>
      <c r="E825" s="3" t="str">
        <v>Lostorf</v>
      </c>
      <c r="G825" s="17">
        <v>2903</v>
      </c>
      <c r="H825" s="17" t="s">
        <v>4553</v>
      </c>
    </row>
    <row r="826" spans="1:8" x14ac:dyDescent="0.2">
      <c r="A826" s="3">
        <v>3462</v>
      </c>
      <c r="B826" s="3" t="s">
        <v>877</v>
      </c>
      <c r="C826" s="3" t="s">
        <v>876</v>
      </c>
      <c r="D826" s="3" t="s">
        <v>309</v>
      </c>
      <c r="E826" s="3" t="str">
        <v>Niedergösgen</v>
      </c>
      <c r="G826" s="17">
        <v>2904</v>
      </c>
      <c r="H826" s="17" t="s">
        <v>4553</v>
      </c>
    </row>
    <row r="827" spans="1:8" x14ac:dyDescent="0.2">
      <c r="A827" s="3">
        <v>3463</v>
      </c>
      <c r="B827" s="3" t="s">
        <v>878</v>
      </c>
      <c r="C827" s="3" t="s">
        <v>876</v>
      </c>
      <c r="D827" s="3" t="s">
        <v>309</v>
      </c>
      <c r="E827" s="3" t="str">
        <v>Obergösgen</v>
      </c>
      <c r="G827" s="17">
        <v>2905</v>
      </c>
      <c r="H827" s="17" t="s">
        <v>4553</v>
      </c>
    </row>
    <row r="828" spans="1:8" x14ac:dyDescent="0.2">
      <c r="A828" s="3">
        <v>3465</v>
      </c>
      <c r="B828" s="3" t="s">
        <v>879</v>
      </c>
      <c r="C828" s="3" t="s">
        <v>879</v>
      </c>
      <c r="D828" s="3" t="s">
        <v>309</v>
      </c>
      <c r="E828" s="3" t="str">
        <v>Stüsslingen</v>
      </c>
      <c r="G828" s="17">
        <v>2906</v>
      </c>
      <c r="H828" s="17" t="s">
        <v>4553</v>
      </c>
    </row>
    <row r="829" spans="1:8" x14ac:dyDescent="0.2">
      <c r="A829" s="3">
        <v>4952</v>
      </c>
      <c r="B829" s="3" t="s">
        <v>880</v>
      </c>
      <c r="C829" s="3" t="s">
        <v>880</v>
      </c>
      <c r="D829" s="3" t="s">
        <v>309</v>
      </c>
      <c r="E829" s="3" t="str">
        <v>Trimbach</v>
      </c>
      <c r="G829" s="17">
        <v>2907</v>
      </c>
      <c r="H829" s="17" t="s">
        <v>4553</v>
      </c>
    </row>
    <row r="830" spans="1:8" x14ac:dyDescent="0.2">
      <c r="A830" s="3">
        <v>4950</v>
      </c>
      <c r="B830" s="3" t="s">
        <v>881</v>
      </c>
      <c r="C830" s="3" t="s">
        <v>881</v>
      </c>
      <c r="D830" s="3" t="s">
        <v>309</v>
      </c>
      <c r="E830" s="3" t="str">
        <v>Winznau</v>
      </c>
      <c r="G830" s="17">
        <v>2908</v>
      </c>
      <c r="H830" s="17" t="s">
        <v>4553</v>
      </c>
    </row>
    <row r="831" spans="1:8" x14ac:dyDescent="0.2">
      <c r="A831" s="3">
        <v>4953</v>
      </c>
      <c r="B831" s="3" t="s">
        <v>882</v>
      </c>
      <c r="C831" s="3" t="s">
        <v>881</v>
      </c>
      <c r="D831" s="3" t="s">
        <v>309</v>
      </c>
      <c r="E831" s="3" t="str">
        <v>Wisen (SO)</v>
      </c>
      <c r="G831" s="17">
        <v>2912</v>
      </c>
      <c r="H831" s="17" t="s">
        <v>4553</v>
      </c>
    </row>
    <row r="832" spans="1:8" x14ac:dyDescent="0.2">
      <c r="A832" s="3">
        <v>3432</v>
      </c>
      <c r="B832" s="3" t="s">
        <v>883</v>
      </c>
      <c r="C832" s="3" t="s">
        <v>884</v>
      </c>
      <c r="D832" s="3" t="s">
        <v>309</v>
      </c>
      <c r="E832" s="3" t="str">
        <v>Erlinsbach (SO)</v>
      </c>
      <c r="G832" s="17">
        <v>2914</v>
      </c>
      <c r="H832" s="17" t="s">
        <v>4553</v>
      </c>
    </row>
    <row r="833" spans="1:8" x14ac:dyDescent="0.2">
      <c r="A833" s="3">
        <v>3435</v>
      </c>
      <c r="B833" s="3" t="s">
        <v>885</v>
      </c>
      <c r="C833" s="3" t="s">
        <v>884</v>
      </c>
      <c r="D833" s="3" t="s">
        <v>309</v>
      </c>
      <c r="E833" s="3" t="str">
        <v>Aeschi (SO)</v>
      </c>
      <c r="G833" s="17">
        <v>2915</v>
      </c>
      <c r="H833" s="17" t="s">
        <v>4553</v>
      </c>
    </row>
    <row r="834" spans="1:8" x14ac:dyDescent="0.2">
      <c r="A834" s="3">
        <v>3439</v>
      </c>
      <c r="B834" s="3" t="s">
        <v>886</v>
      </c>
      <c r="C834" s="3" t="s">
        <v>884</v>
      </c>
      <c r="D834" s="3" t="s">
        <v>309</v>
      </c>
      <c r="E834" s="3" t="str">
        <v>Biberist</v>
      </c>
      <c r="G834" s="17">
        <v>2916</v>
      </c>
      <c r="H834" s="17" t="s">
        <v>4553</v>
      </c>
    </row>
    <row r="835" spans="1:8" x14ac:dyDescent="0.2">
      <c r="A835" s="3">
        <v>3452</v>
      </c>
      <c r="B835" s="3" t="s">
        <v>887</v>
      </c>
      <c r="C835" s="3" t="s">
        <v>884</v>
      </c>
      <c r="D835" s="3" t="s">
        <v>309</v>
      </c>
      <c r="E835" s="3" t="str">
        <v>Bolken</v>
      </c>
      <c r="G835" s="17">
        <v>2922</v>
      </c>
      <c r="H835" s="17" t="s">
        <v>4553</v>
      </c>
    </row>
    <row r="836" spans="1:8" x14ac:dyDescent="0.2">
      <c r="A836" s="3">
        <v>3415</v>
      </c>
      <c r="B836" s="3" t="s">
        <v>888</v>
      </c>
      <c r="C836" s="3" t="s">
        <v>889</v>
      </c>
      <c r="D836" s="3" t="s">
        <v>309</v>
      </c>
      <c r="E836" s="3" t="str">
        <v>Deitingen</v>
      </c>
      <c r="G836" s="17">
        <v>2923</v>
      </c>
      <c r="H836" s="17" t="s">
        <v>4553</v>
      </c>
    </row>
    <row r="837" spans="1:8" x14ac:dyDescent="0.2">
      <c r="A837" s="3">
        <v>3417</v>
      </c>
      <c r="B837" s="3" t="s">
        <v>889</v>
      </c>
      <c r="C837" s="3" t="s">
        <v>889</v>
      </c>
      <c r="D837" s="3" t="s">
        <v>309</v>
      </c>
      <c r="E837" s="3" t="str">
        <v>Derendingen</v>
      </c>
      <c r="G837" s="17">
        <v>2924</v>
      </c>
      <c r="H837" s="17" t="s">
        <v>4553</v>
      </c>
    </row>
    <row r="838" spans="1:8" x14ac:dyDescent="0.2">
      <c r="A838" s="3">
        <v>3418</v>
      </c>
      <c r="B838" s="3" t="s">
        <v>890</v>
      </c>
      <c r="C838" s="3" t="s">
        <v>889</v>
      </c>
      <c r="D838" s="3" t="s">
        <v>309</v>
      </c>
      <c r="E838" s="3" t="str">
        <v>Etziken</v>
      </c>
      <c r="G838" s="17">
        <v>2925</v>
      </c>
      <c r="H838" s="17" t="s">
        <v>4553</v>
      </c>
    </row>
    <row r="839" spans="1:8" x14ac:dyDescent="0.2">
      <c r="A839" s="3">
        <v>3454</v>
      </c>
      <c r="B839" s="3" t="s">
        <v>891</v>
      </c>
      <c r="C839" s="3" t="s">
        <v>891</v>
      </c>
      <c r="D839" s="3" t="s">
        <v>309</v>
      </c>
      <c r="E839" s="3" t="str">
        <v>Gerlafingen</v>
      </c>
      <c r="G839" s="17">
        <v>2926</v>
      </c>
      <c r="H839" s="17" t="s">
        <v>4553</v>
      </c>
    </row>
    <row r="840" spans="1:8" x14ac:dyDescent="0.2">
      <c r="A840" s="3">
        <v>3455</v>
      </c>
      <c r="B840" s="3" t="s">
        <v>892</v>
      </c>
      <c r="C840" s="3" t="s">
        <v>891</v>
      </c>
      <c r="D840" s="3" t="s">
        <v>309</v>
      </c>
      <c r="E840" s="3" t="str">
        <v>Halten</v>
      </c>
      <c r="G840" s="17">
        <v>2932</v>
      </c>
      <c r="H840" s="17" t="s">
        <v>4553</v>
      </c>
    </row>
    <row r="841" spans="1:8" x14ac:dyDescent="0.2">
      <c r="A841" s="3">
        <v>3457</v>
      </c>
      <c r="B841" s="3" t="s">
        <v>893</v>
      </c>
      <c r="C841" s="3" t="s">
        <v>891</v>
      </c>
      <c r="D841" s="3" t="s">
        <v>309</v>
      </c>
      <c r="E841" s="3" t="str">
        <v>Horriwil</v>
      </c>
      <c r="G841" s="17">
        <v>2933</v>
      </c>
      <c r="H841" s="17" t="s">
        <v>4553</v>
      </c>
    </row>
    <row r="842" spans="1:8" x14ac:dyDescent="0.2">
      <c r="A842" s="3">
        <v>3453</v>
      </c>
      <c r="B842" s="3" t="s">
        <v>894</v>
      </c>
      <c r="C842" s="3" t="s">
        <v>895</v>
      </c>
      <c r="D842" s="3" t="s">
        <v>309</v>
      </c>
      <c r="E842" s="3" t="str">
        <v>Hüniken</v>
      </c>
      <c r="G842" s="17">
        <v>2935</v>
      </c>
      <c r="H842" s="17" t="s">
        <v>4553</v>
      </c>
    </row>
    <row r="843" spans="1:8" x14ac:dyDescent="0.2">
      <c r="A843" s="3">
        <v>3456</v>
      </c>
      <c r="B843" s="3" t="s">
        <v>895</v>
      </c>
      <c r="C843" s="3" t="s">
        <v>895</v>
      </c>
      <c r="D843" s="3" t="s">
        <v>309</v>
      </c>
      <c r="E843" s="3" t="str">
        <v>Kriegstetten</v>
      </c>
      <c r="G843" s="17">
        <v>2942</v>
      </c>
      <c r="H843" s="17" t="s">
        <v>4553</v>
      </c>
    </row>
    <row r="844" spans="1:8" x14ac:dyDescent="0.2">
      <c r="A844" s="3">
        <v>3464</v>
      </c>
      <c r="B844" s="3" t="s">
        <v>896</v>
      </c>
      <c r="C844" s="3" t="s">
        <v>897</v>
      </c>
      <c r="D844" s="3" t="s">
        <v>309</v>
      </c>
      <c r="E844" s="3" t="str">
        <v>Lohn-Ammannsegg</v>
      </c>
      <c r="G844" s="17">
        <v>2943</v>
      </c>
      <c r="H844" s="17" t="s">
        <v>4553</v>
      </c>
    </row>
    <row r="845" spans="1:8" x14ac:dyDescent="0.2">
      <c r="A845" s="3">
        <v>4942</v>
      </c>
      <c r="B845" s="3" t="s">
        <v>898</v>
      </c>
      <c r="C845" s="3" t="s">
        <v>897</v>
      </c>
      <c r="D845" s="3" t="s">
        <v>309</v>
      </c>
      <c r="E845" s="3" t="str">
        <v>Luterbach</v>
      </c>
      <c r="G845" s="17">
        <v>2944</v>
      </c>
      <c r="H845" s="17" t="s">
        <v>4553</v>
      </c>
    </row>
    <row r="846" spans="1:8" x14ac:dyDescent="0.2">
      <c r="A846" s="3">
        <v>4954</v>
      </c>
      <c r="B846" s="3" t="s">
        <v>899</v>
      </c>
      <c r="C846" s="3" t="s">
        <v>899</v>
      </c>
      <c r="D846" s="3" t="s">
        <v>309</v>
      </c>
      <c r="E846" s="3" t="str">
        <v>Obergerlafingen</v>
      </c>
      <c r="G846" s="17">
        <v>2946</v>
      </c>
      <c r="H846" s="17" t="s">
        <v>4553</v>
      </c>
    </row>
    <row r="847" spans="1:8" x14ac:dyDescent="0.2">
      <c r="A847" s="3">
        <v>4536</v>
      </c>
      <c r="B847" s="3" t="s">
        <v>900</v>
      </c>
      <c r="C847" s="3" t="s">
        <v>900</v>
      </c>
      <c r="D847" s="3" t="s">
        <v>309</v>
      </c>
      <c r="E847" s="3" t="str">
        <v>Oekingen</v>
      </c>
      <c r="G847" s="17">
        <v>2947</v>
      </c>
      <c r="H847" s="17" t="s">
        <v>4553</v>
      </c>
    </row>
    <row r="848" spans="1:8" x14ac:dyDescent="0.2">
      <c r="A848" s="3">
        <v>3376</v>
      </c>
      <c r="B848" s="3" t="s">
        <v>901</v>
      </c>
      <c r="C848" s="3" t="s">
        <v>901</v>
      </c>
      <c r="D848" s="3" t="s">
        <v>309</v>
      </c>
      <c r="E848" s="3" t="str">
        <v>Recherswil</v>
      </c>
      <c r="G848" s="17">
        <v>2950</v>
      </c>
      <c r="H848" s="17" t="s">
        <v>4553</v>
      </c>
    </row>
    <row r="849" spans="1:8" x14ac:dyDescent="0.2">
      <c r="A849" s="3">
        <v>3366</v>
      </c>
      <c r="B849" s="3" t="s">
        <v>902</v>
      </c>
      <c r="C849" s="3" t="s">
        <v>902</v>
      </c>
      <c r="D849" s="3" t="s">
        <v>309</v>
      </c>
      <c r="E849" s="3" t="str">
        <v>Subingen</v>
      </c>
      <c r="G849" s="17">
        <v>2952</v>
      </c>
      <c r="H849" s="17" t="s">
        <v>4553</v>
      </c>
    </row>
    <row r="850" spans="1:8" x14ac:dyDescent="0.2">
      <c r="A850" s="3">
        <v>3366</v>
      </c>
      <c r="B850" s="3" t="s">
        <v>903</v>
      </c>
      <c r="C850" s="3" t="s">
        <v>902</v>
      </c>
      <c r="D850" s="3" t="s">
        <v>309</v>
      </c>
      <c r="E850" s="3" t="str">
        <v>Zuchwil</v>
      </c>
      <c r="G850" s="17">
        <v>2953</v>
      </c>
      <c r="H850" s="17" t="s">
        <v>4553</v>
      </c>
    </row>
    <row r="851" spans="1:8" x14ac:dyDescent="0.2">
      <c r="A851" s="3">
        <v>4539</v>
      </c>
      <c r="B851" s="3" t="s">
        <v>904</v>
      </c>
      <c r="C851" s="3" t="s">
        <v>904</v>
      </c>
      <c r="D851" s="3" t="s">
        <v>309</v>
      </c>
      <c r="E851" s="3" t="str">
        <v>Drei Höfe</v>
      </c>
      <c r="G851" s="17">
        <v>2954</v>
      </c>
      <c r="H851" s="17" t="s">
        <v>4553</v>
      </c>
    </row>
    <row r="852" spans="1:8" x14ac:dyDescent="0.2">
      <c r="A852" s="3">
        <v>3376</v>
      </c>
      <c r="B852" s="3" t="s">
        <v>905</v>
      </c>
      <c r="C852" s="3" t="s">
        <v>905</v>
      </c>
      <c r="D852" s="3" t="s">
        <v>309</v>
      </c>
      <c r="E852" s="3" t="str">
        <v>Balm bei Günsberg</v>
      </c>
      <c r="G852" s="17">
        <v>3004</v>
      </c>
      <c r="H852" s="17" t="s">
        <v>4547</v>
      </c>
    </row>
    <row r="853" spans="1:8" x14ac:dyDescent="0.2">
      <c r="A853" s="3">
        <v>3372</v>
      </c>
      <c r="B853" s="3" t="s">
        <v>906</v>
      </c>
      <c r="C853" s="3" t="s">
        <v>907</v>
      </c>
      <c r="D853" s="3" t="s">
        <v>309</v>
      </c>
      <c r="E853" s="3" t="str">
        <v>Bellach</v>
      </c>
      <c r="G853" s="17">
        <v>3005</v>
      </c>
      <c r="H853" s="17" t="s">
        <v>4547</v>
      </c>
    </row>
    <row r="854" spans="1:8" x14ac:dyDescent="0.2">
      <c r="A854" s="3">
        <v>3373</v>
      </c>
      <c r="B854" s="3" t="s">
        <v>908</v>
      </c>
      <c r="C854" s="3" t="s">
        <v>907</v>
      </c>
      <c r="D854" s="3" t="s">
        <v>309</v>
      </c>
      <c r="E854" s="3" t="str">
        <v>Bettlach</v>
      </c>
      <c r="G854" s="17">
        <v>3006</v>
      </c>
      <c r="H854" s="17" t="s">
        <v>4547</v>
      </c>
    </row>
    <row r="855" spans="1:8" x14ac:dyDescent="0.2">
      <c r="A855" s="3">
        <v>3373</v>
      </c>
      <c r="B855" s="3" t="s">
        <v>907</v>
      </c>
      <c r="C855" s="3" t="s">
        <v>907</v>
      </c>
      <c r="D855" s="3" t="s">
        <v>309</v>
      </c>
      <c r="E855" s="3" t="str">
        <v>Feldbrunnen-St. Niklaus</v>
      </c>
      <c r="G855" s="17">
        <v>3007</v>
      </c>
      <c r="H855" s="17" t="s">
        <v>4547</v>
      </c>
    </row>
    <row r="856" spans="1:8" x14ac:dyDescent="0.2">
      <c r="A856" s="3">
        <v>3360</v>
      </c>
      <c r="B856" s="3" t="s">
        <v>909</v>
      </c>
      <c r="C856" s="3" t="s">
        <v>909</v>
      </c>
      <c r="D856" s="3" t="s">
        <v>309</v>
      </c>
      <c r="E856" s="3" t="str">
        <v>Flumenthal</v>
      </c>
      <c r="G856" s="17">
        <v>3008</v>
      </c>
      <c r="H856" s="17" t="s">
        <v>4547</v>
      </c>
    </row>
    <row r="857" spans="1:8" x14ac:dyDescent="0.2">
      <c r="A857" s="3">
        <v>3363</v>
      </c>
      <c r="B857" s="3" t="s">
        <v>910</v>
      </c>
      <c r="C857" s="3" t="s">
        <v>909</v>
      </c>
      <c r="D857" s="3" t="s">
        <v>309</v>
      </c>
      <c r="E857" s="3" t="str">
        <v>Grenchen</v>
      </c>
      <c r="G857" s="17">
        <v>3010</v>
      </c>
      <c r="H857" s="17" t="s">
        <v>4547</v>
      </c>
    </row>
    <row r="858" spans="1:8" x14ac:dyDescent="0.2">
      <c r="A858" s="3">
        <v>3375</v>
      </c>
      <c r="B858" s="3" t="s">
        <v>911</v>
      </c>
      <c r="C858" s="3" t="s">
        <v>911</v>
      </c>
      <c r="D858" s="3" t="s">
        <v>309</v>
      </c>
      <c r="E858" s="3" t="str">
        <v>Günsberg</v>
      </c>
      <c r="G858" s="17">
        <v>3011</v>
      </c>
      <c r="H858" s="17" t="s">
        <v>4547</v>
      </c>
    </row>
    <row r="859" spans="1:8" x14ac:dyDescent="0.2">
      <c r="A859" s="3">
        <v>4704</v>
      </c>
      <c r="B859" s="3" t="s">
        <v>912</v>
      </c>
      <c r="C859" s="3" t="s">
        <v>912</v>
      </c>
      <c r="D859" s="3" t="s">
        <v>309</v>
      </c>
      <c r="E859" s="3" t="str">
        <v>Hubersdorf</v>
      </c>
      <c r="G859" s="17">
        <v>3012</v>
      </c>
      <c r="H859" s="17" t="s">
        <v>4547</v>
      </c>
    </row>
    <row r="860" spans="1:8" x14ac:dyDescent="0.2">
      <c r="A860" s="3">
        <v>4704</v>
      </c>
      <c r="B860" s="3" t="s">
        <v>913</v>
      </c>
      <c r="C860" s="3" t="s">
        <v>912</v>
      </c>
      <c r="D860" s="3" t="s">
        <v>309</v>
      </c>
      <c r="E860" s="3" t="str">
        <v>Kammersrohr</v>
      </c>
      <c r="G860" s="17">
        <v>3013</v>
      </c>
      <c r="H860" s="17" t="s">
        <v>4547</v>
      </c>
    </row>
    <row r="861" spans="1:8" x14ac:dyDescent="0.2">
      <c r="A861" s="3">
        <v>3362</v>
      </c>
      <c r="B861" s="3" t="s">
        <v>914</v>
      </c>
      <c r="C861" s="3" t="s">
        <v>914</v>
      </c>
      <c r="D861" s="3" t="s">
        <v>309</v>
      </c>
      <c r="E861" s="3" t="str">
        <v>Langendorf</v>
      </c>
      <c r="G861" s="17">
        <v>3014</v>
      </c>
      <c r="H861" s="17" t="s">
        <v>4547</v>
      </c>
    </row>
    <row r="862" spans="1:8" x14ac:dyDescent="0.2">
      <c r="A862" s="3">
        <v>4538</v>
      </c>
      <c r="B862" s="3" t="s">
        <v>915</v>
      </c>
      <c r="C862" s="3" t="s">
        <v>915</v>
      </c>
      <c r="D862" s="3" t="s">
        <v>309</v>
      </c>
      <c r="E862" s="3" t="str">
        <v>Lommiswil</v>
      </c>
      <c r="G862" s="17">
        <v>3015</v>
      </c>
      <c r="H862" s="17" t="s">
        <v>4547</v>
      </c>
    </row>
    <row r="863" spans="1:8" x14ac:dyDescent="0.2">
      <c r="A863" s="3">
        <v>3367</v>
      </c>
      <c r="B863" s="3" t="s">
        <v>916</v>
      </c>
      <c r="C863" s="3" t="s">
        <v>916</v>
      </c>
      <c r="D863" s="3" t="s">
        <v>309</v>
      </c>
      <c r="E863" s="3" t="str">
        <v>Oberdorf (SO)</v>
      </c>
      <c r="G863" s="17">
        <v>3018</v>
      </c>
      <c r="H863" s="17" t="s">
        <v>4547</v>
      </c>
    </row>
    <row r="864" spans="1:8" x14ac:dyDescent="0.2">
      <c r="A864" s="3">
        <v>3476</v>
      </c>
      <c r="B864" s="3" t="s">
        <v>917</v>
      </c>
      <c r="C864" s="3" t="s">
        <v>916</v>
      </c>
      <c r="D864" s="3" t="s">
        <v>309</v>
      </c>
      <c r="E864" s="3" t="str">
        <v>Riedholz</v>
      </c>
      <c r="G864" s="17">
        <v>3019</v>
      </c>
      <c r="H864" s="17" t="s">
        <v>4547</v>
      </c>
    </row>
    <row r="865" spans="1:8" x14ac:dyDescent="0.2">
      <c r="A865" s="3">
        <v>4539</v>
      </c>
      <c r="B865" s="3" t="s">
        <v>918</v>
      </c>
      <c r="C865" s="3" t="s">
        <v>918</v>
      </c>
      <c r="D865" s="3" t="s">
        <v>309</v>
      </c>
      <c r="E865" s="3" t="str">
        <v>Rüttenen</v>
      </c>
      <c r="G865" s="17">
        <v>3020</v>
      </c>
      <c r="H865" s="17" t="s">
        <v>4547</v>
      </c>
    </row>
    <row r="866" spans="1:8" x14ac:dyDescent="0.2">
      <c r="A866" s="3">
        <v>3365</v>
      </c>
      <c r="B866" s="3" t="s">
        <v>919</v>
      </c>
      <c r="C866" s="3" t="s">
        <v>920</v>
      </c>
      <c r="D866" s="3" t="s">
        <v>309</v>
      </c>
      <c r="E866" s="3" t="str">
        <v>Selzach</v>
      </c>
      <c r="G866" s="17">
        <v>3027</v>
      </c>
      <c r="H866" s="17" t="s">
        <v>4547</v>
      </c>
    </row>
    <row r="867" spans="1:8" x14ac:dyDescent="0.2">
      <c r="A867" s="3">
        <v>3365</v>
      </c>
      <c r="B867" s="3" t="s">
        <v>920</v>
      </c>
      <c r="C867" s="3" t="s">
        <v>920</v>
      </c>
      <c r="D867" s="3" t="s">
        <v>309</v>
      </c>
      <c r="E867" s="3" t="str">
        <v>Boningen</v>
      </c>
      <c r="G867" s="17">
        <v>3032</v>
      </c>
      <c r="H867" s="17" t="s">
        <v>4547</v>
      </c>
    </row>
    <row r="868" spans="1:8" x14ac:dyDescent="0.2">
      <c r="A868" s="3">
        <v>3475</v>
      </c>
      <c r="B868" s="3" t="s">
        <v>921</v>
      </c>
      <c r="C868" s="3" t="s">
        <v>920</v>
      </c>
      <c r="D868" s="3" t="s">
        <v>309</v>
      </c>
      <c r="E868" s="3" t="str">
        <v>Däniken</v>
      </c>
      <c r="G868" s="17">
        <v>3033</v>
      </c>
      <c r="H868" s="17" t="s">
        <v>4547</v>
      </c>
    </row>
    <row r="869" spans="1:8" x14ac:dyDescent="0.2">
      <c r="A869" s="3">
        <v>3475</v>
      </c>
      <c r="B869" s="3" t="s">
        <v>922</v>
      </c>
      <c r="C869" s="3" t="s">
        <v>920</v>
      </c>
      <c r="D869" s="3" t="s">
        <v>309</v>
      </c>
      <c r="E869" s="3" t="str">
        <v>Dulliken</v>
      </c>
      <c r="G869" s="17">
        <v>3034</v>
      </c>
      <c r="H869" s="17" t="s">
        <v>4547</v>
      </c>
    </row>
    <row r="870" spans="1:8" x14ac:dyDescent="0.2">
      <c r="A870" s="3">
        <v>3367</v>
      </c>
      <c r="B870" s="3" t="s">
        <v>923</v>
      </c>
      <c r="C870" s="3" t="s">
        <v>923</v>
      </c>
      <c r="D870" s="3" t="s">
        <v>309</v>
      </c>
      <c r="E870" s="3" t="str">
        <v>Eppenberg-Wöschnau</v>
      </c>
      <c r="G870" s="17">
        <v>3035</v>
      </c>
      <c r="H870" s="17" t="s">
        <v>4547</v>
      </c>
    </row>
    <row r="871" spans="1:8" x14ac:dyDescent="0.2">
      <c r="A871" s="3">
        <v>3380</v>
      </c>
      <c r="B871" s="3" t="s">
        <v>924</v>
      </c>
      <c r="C871" s="3" t="s">
        <v>925</v>
      </c>
      <c r="D871" s="3" t="s">
        <v>309</v>
      </c>
      <c r="E871" s="3" t="str">
        <v>Fulenbach</v>
      </c>
      <c r="G871" s="17">
        <v>3036</v>
      </c>
      <c r="H871" s="17" t="s">
        <v>4547</v>
      </c>
    </row>
    <row r="872" spans="1:8" x14ac:dyDescent="0.2">
      <c r="A872" s="3">
        <v>3377</v>
      </c>
      <c r="B872" s="3" t="s">
        <v>926</v>
      </c>
      <c r="C872" s="3" t="s">
        <v>927</v>
      </c>
      <c r="D872" s="3" t="s">
        <v>309</v>
      </c>
      <c r="E872" s="3" t="str">
        <v>Gretzenbach</v>
      </c>
      <c r="G872" s="17">
        <v>3037</v>
      </c>
      <c r="H872" s="17" t="s">
        <v>4547</v>
      </c>
    </row>
    <row r="873" spans="1:8" x14ac:dyDescent="0.2">
      <c r="A873" s="3">
        <v>3380</v>
      </c>
      <c r="B873" s="3" t="s">
        <v>928</v>
      </c>
      <c r="C873" s="3" t="s">
        <v>928</v>
      </c>
      <c r="D873" s="3" t="s">
        <v>309</v>
      </c>
      <c r="E873" s="3" t="str">
        <v>Gunzgen</v>
      </c>
      <c r="G873" s="17">
        <v>3038</v>
      </c>
      <c r="H873" s="17" t="s">
        <v>4547</v>
      </c>
    </row>
    <row r="874" spans="1:8" x14ac:dyDescent="0.2">
      <c r="A874" s="3">
        <v>3374</v>
      </c>
      <c r="B874" s="3" t="s">
        <v>929</v>
      </c>
      <c r="C874" s="3" t="s">
        <v>929</v>
      </c>
      <c r="D874" s="3" t="s">
        <v>309</v>
      </c>
      <c r="E874" s="3" t="str">
        <v>Hägendorf</v>
      </c>
      <c r="G874" s="17">
        <v>3042</v>
      </c>
      <c r="H874" s="17" t="s">
        <v>4547</v>
      </c>
    </row>
    <row r="875" spans="1:8" x14ac:dyDescent="0.2">
      <c r="A875" s="3">
        <v>4537</v>
      </c>
      <c r="B875" s="3" t="s">
        <v>930</v>
      </c>
      <c r="C875" s="3" t="s">
        <v>930</v>
      </c>
      <c r="D875" s="3" t="s">
        <v>309</v>
      </c>
      <c r="E875" s="3" t="str">
        <v>Kappel (SO)</v>
      </c>
      <c r="G875" s="17">
        <v>3043</v>
      </c>
      <c r="H875" s="17" t="s">
        <v>4547</v>
      </c>
    </row>
    <row r="876" spans="1:8" x14ac:dyDescent="0.2">
      <c r="A876" s="3">
        <v>6112</v>
      </c>
      <c r="B876" s="3" t="s">
        <v>931</v>
      </c>
      <c r="C876" s="3" t="s">
        <v>931</v>
      </c>
      <c r="D876" s="3" t="s">
        <v>932</v>
      </c>
      <c r="E876" s="3" t="str">
        <v>Olten</v>
      </c>
      <c r="G876" s="17">
        <v>3044</v>
      </c>
      <c r="H876" s="17" t="s">
        <v>4547</v>
      </c>
    </row>
    <row r="877" spans="1:8" x14ac:dyDescent="0.2">
      <c r="A877" s="3">
        <v>6162</v>
      </c>
      <c r="B877" s="3" t="s">
        <v>933</v>
      </c>
      <c r="C877" s="3" t="s">
        <v>933</v>
      </c>
      <c r="D877" s="3" t="s">
        <v>932</v>
      </c>
      <c r="E877" s="3" t="str">
        <v>Rickenbach (SO)</v>
      </c>
      <c r="G877" s="17">
        <v>3045</v>
      </c>
      <c r="H877" s="17" t="s">
        <v>4547</v>
      </c>
    </row>
    <row r="878" spans="1:8" x14ac:dyDescent="0.2">
      <c r="A878" s="3">
        <v>6162</v>
      </c>
      <c r="B878" s="3" t="s">
        <v>934</v>
      </c>
      <c r="C878" s="3" t="s">
        <v>933</v>
      </c>
      <c r="D878" s="3" t="s">
        <v>932</v>
      </c>
      <c r="E878" s="3" t="str">
        <v>Schönenwerd</v>
      </c>
      <c r="G878" s="17">
        <v>3046</v>
      </c>
      <c r="H878" s="17" t="s">
        <v>4547</v>
      </c>
    </row>
    <row r="879" spans="1:8" x14ac:dyDescent="0.2">
      <c r="A879" s="3">
        <v>6162</v>
      </c>
      <c r="B879" s="3" t="s">
        <v>935</v>
      </c>
      <c r="C879" s="3" t="s">
        <v>933</v>
      </c>
      <c r="D879" s="3" t="s">
        <v>932</v>
      </c>
      <c r="E879" s="3" t="str">
        <v>Starrkirch-Wil</v>
      </c>
      <c r="G879" s="17">
        <v>3047</v>
      </c>
      <c r="H879" s="17" t="s">
        <v>4547</v>
      </c>
    </row>
    <row r="880" spans="1:8" x14ac:dyDescent="0.2">
      <c r="A880" s="3">
        <v>6163</v>
      </c>
      <c r="B880" s="3" t="s">
        <v>936</v>
      </c>
      <c r="C880" s="3" t="s">
        <v>933</v>
      </c>
      <c r="D880" s="3" t="s">
        <v>932</v>
      </c>
      <c r="E880" s="3" t="str">
        <v>Walterswil (SO)</v>
      </c>
      <c r="G880" s="17">
        <v>3048</v>
      </c>
      <c r="H880" s="17" t="s">
        <v>4547</v>
      </c>
    </row>
    <row r="881" spans="1:8" x14ac:dyDescent="0.2">
      <c r="A881" s="3">
        <v>6173</v>
      </c>
      <c r="B881" s="3" t="s">
        <v>937</v>
      </c>
      <c r="C881" s="3" t="s">
        <v>938</v>
      </c>
      <c r="D881" s="3" t="s">
        <v>932</v>
      </c>
      <c r="E881" s="3" t="str">
        <v>Wangen bei Olten</v>
      </c>
      <c r="G881" s="17">
        <v>3049</v>
      </c>
      <c r="H881" s="17" t="s">
        <v>4547</v>
      </c>
    </row>
    <row r="882" spans="1:8" x14ac:dyDescent="0.2">
      <c r="A882" s="3">
        <v>6174</v>
      </c>
      <c r="B882" s="3" t="s">
        <v>939</v>
      </c>
      <c r="C882" s="3" t="s">
        <v>938</v>
      </c>
      <c r="D882" s="3" t="s">
        <v>932</v>
      </c>
      <c r="E882" s="3" t="str">
        <v>Solothurn</v>
      </c>
      <c r="G882" s="17">
        <v>3052</v>
      </c>
      <c r="H882" s="17" t="s">
        <v>4547</v>
      </c>
    </row>
    <row r="883" spans="1:8" x14ac:dyDescent="0.2">
      <c r="A883" s="3">
        <v>6166</v>
      </c>
      <c r="B883" s="3" t="s">
        <v>940</v>
      </c>
      <c r="C883" s="3" t="s">
        <v>941</v>
      </c>
      <c r="D883" s="3" t="s">
        <v>932</v>
      </c>
      <c r="E883" s="3" t="str">
        <v>Bärschwil</v>
      </c>
      <c r="G883" s="17">
        <v>3053</v>
      </c>
      <c r="H883" s="17" t="s">
        <v>4547</v>
      </c>
    </row>
    <row r="884" spans="1:8" x14ac:dyDescent="0.2">
      <c r="A884" s="3">
        <v>6110</v>
      </c>
      <c r="B884" s="3" t="s">
        <v>942</v>
      </c>
      <c r="C884" s="3" t="s">
        <v>943</v>
      </c>
      <c r="D884" s="3" t="s">
        <v>932</v>
      </c>
      <c r="E884" s="3" t="str">
        <v>Beinwil (SO)</v>
      </c>
      <c r="G884" s="17">
        <v>3054</v>
      </c>
      <c r="H884" s="17" t="s">
        <v>4547</v>
      </c>
    </row>
    <row r="885" spans="1:8" x14ac:dyDescent="0.2">
      <c r="A885" s="3">
        <v>6113</v>
      </c>
      <c r="B885" s="3" t="s">
        <v>943</v>
      </c>
      <c r="C885" s="3" t="s">
        <v>943</v>
      </c>
      <c r="D885" s="3" t="s">
        <v>932</v>
      </c>
      <c r="E885" s="3" t="str">
        <v>Breitenbach</v>
      </c>
      <c r="G885" s="17">
        <v>3063</v>
      </c>
      <c r="H885" s="17" t="s">
        <v>4547</v>
      </c>
    </row>
    <row r="886" spans="1:8" x14ac:dyDescent="0.2">
      <c r="A886" s="3">
        <v>6167</v>
      </c>
      <c r="B886" s="3" t="s">
        <v>944</v>
      </c>
      <c r="C886" s="3" t="s">
        <v>943</v>
      </c>
      <c r="D886" s="3" t="s">
        <v>932</v>
      </c>
      <c r="E886" s="3" t="str">
        <v>Büsserach</v>
      </c>
      <c r="G886" s="17">
        <v>3065</v>
      </c>
      <c r="H886" s="17" t="s">
        <v>4547</v>
      </c>
    </row>
    <row r="887" spans="1:8" x14ac:dyDescent="0.2">
      <c r="A887" s="3">
        <v>6170</v>
      </c>
      <c r="B887" s="3" t="s">
        <v>945</v>
      </c>
      <c r="C887" s="3" t="s">
        <v>945</v>
      </c>
      <c r="D887" s="3" t="s">
        <v>932</v>
      </c>
      <c r="E887" s="3" t="str">
        <v>Erschwil</v>
      </c>
      <c r="G887" s="17">
        <v>3066</v>
      </c>
      <c r="H887" s="17" t="s">
        <v>4547</v>
      </c>
    </row>
    <row r="888" spans="1:8" x14ac:dyDescent="0.2">
      <c r="A888" s="3">
        <v>6105</v>
      </c>
      <c r="B888" s="3" t="s">
        <v>946</v>
      </c>
      <c r="C888" s="3" t="s">
        <v>947</v>
      </c>
      <c r="D888" s="3" t="s">
        <v>932</v>
      </c>
      <c r="E888" s="3" t="str">
        <v>Fehren</v>
      </c>
      <c r="G888" s="17">
        <v>3067</v>
      </c>
      <c r="H888" s="17" t="s">
        <v>4547</v>
      </c>
    </row>
    <row r="889" spans="1:8" x14ac:dyDescent="0.2">
      <c r="A889" s="3">
        <v>6106</v>
      </c>
      <c r="B889" s="3" t="s">
        <v>947</v>
      </c>
      <c r="C889" s="3" t="s">
        <v>947</v>
      </c>
      <c r="D889" s="3" t="s">
        <v>932</v>
      </c>
      <c r="E889" s="3" t="str">
        <v>Grindel</v>
      </c>
      <c r="G889" s="17">
        <v>3068</v>
      </c>
      <c r="H889" s="17" t="s">
        <v>4547</v>
      </c>
    </row>
    <row r="890" spans="1:8" x14ac:dyDescent="0.2">
      <c r="A890" s="3">
        <v>6182</v>
      </c>
      <c r="B890" s="3" t="s">
        <v>948</v>
      </c>
      <c r="C890" s="3" t="s">
        <v>949</v>
      </c>
      <c r="D890" s="3" t="s">
        <v>932</v>
      </c>
      <c r="E890" s="3" t="str">
        <v>Himmelried</v>
      </c>
      <c r="G890" s="17">
        <v>3072</v>
      </c>
      <c r="H890" s="17" t="s">
        <v>4547</v>
      </c>
    </row>
    <row r="891" spans="1:8" x14ac:dyDescent="0.2">
      <c r="A891" s="3">
        <v>6192</v>
      </c>
      <c r="B891" s="3" t="s">
        <v>950</v>
      </c>
      <c r="C891" s="3" t="s">
        <v>949</v>
      </c>
      <c r="D891" s="3" t="s">
        <v>932</v>
      </c>
      <c r="E891" s="3" t="str">
        <v>Kleinlützel</v>
      </c>
      <c r="G891" s="17">
        <v>3073</v>
      </c>
      <c r="H891" s="17" t="s">
        <v>4547</v>
      </c>
    </row>
    <row r="892" spans="1:8" x14ac:dyDescent="0.2">
      <c r="A892" s="3">
        <v>6196</v>
      </c>
      <c r="B892" s="3" t="s">
        <v>951</v>
      </c>
      <c r="C892" s="3" t="s">
        <v>949</v>
      </c>
      <c r="D892" s="3" t="s">
        <v>932</v>
      </c>
      <c r="E892" s="3" t="str">
        <v>Meltingen</v>
      </c>
      <c r="G892" s="17">
        <v>3074</v>
      </c>
      <c r="H892" s="17" t="s">
        <v>4547</v>
      </c>
    </row>
    <row r="893" spans="1:8" x14ac:dyDescent="0.2">
      <c r="A893" s="3">
        <v>6287</v>
      </c>
      <c r="B893" s="3" t="s">
        <v>952</v>
      </c>
      <c r="C893" s="3" t="s">
        <v>953</v>
      </c>
      <c r="D893" s="3" t="s">
        <v>932</v>
      </c>
      <c r="E893" s="3" t="str">
        <v>Nunningen</v>
      </c>
      <c r="G893" s="17">
        <v>3075</v>
      </c>
      <c r="H893" s="17" t="s">
        <v>4547</v>
      </c>
    </row>
    <row r="894" spans="1:8" x14ac:dyDescent="0.2">
      <c r="A894" s="3">
        <v>6275</v>
      </c>
      <c r="B894" s="3" t="s">
        <v>954</v>
      </c>
      <c r="C894" s="3" t="s">
        <v>954</v>
      </c>
      <c r="D894" s="3" t="s">
        <v>932</v>
      </c>
      <c r="E894" s="3" t="str">
        <v>Zullwil</v>
      </c>
      <c r="G894" s="17">
        <v>3076</v>
      </c>
      <c r="H894" s="17" t="s">
        <v>4547</v>
      </c>
    </row>
    <row r="895" spans="1:8" x14ac:dyDescent="0.2">
      <c r="A895" s="3">
        <v>6020</v>
      </c>
      <c r="B895" s="3" t="s">
        <v>955</v>
      </c>
      <c r="C895" s="3" t="s">
        <v>956</v>
      </c>
      <c r="D895" s="3" t="s">
        <v>932</v>
      </c>
      <c r="E895" s="3" t="str">
        <v>Basel</v>
      </c>
      <c r="G895" s="17">
        <v>3077</v>
      </c>
      <c r="H895" s="17" t="s">
        <v>4547</v>
      </c>
    </row>
    <row r="896" spans="1:8" x14ac:dyDescent="0.2">
      <c r="A896" s="3">
        <v>6032</v>
      </c>
      <c r="B896" s="3" t="s">
        <v>956</v>
      </c>
      <c r="C896" s="3" t="s">
        <v>956</v>
      </c>
      <c r="D896" s="3" t="s">
        <v>932</v>
      </c>
      <c r="E896" s="3" t="str">
        <v>Bettingen</v>
      </c>
      <c r="G896" s="17">
        <v>3078</v>
      </c>
      <c r="H896" s="17" t="s">
        <v>4547</v>
      </c>
    </row>
    <row r="897" spans="1:8" x14ac:dyDescent="0.2">
      <c r="A897" s="3">
        <v>6294</v>
      </c>
      <c r="B897" s="3" t="s">
        <v>957</v>
      </c>
      <c r="C897" s="3" t="s">
        <v>957</v>
      </c>
      <c r="D897" s="3" t="s">
        <v>932</v>
      </c>
      <c r="E897" s="3" t="str">
        <v>Riehen</v>
      </c>
      <c r="G897" s="17">
        <v>3082</v>
      </c>
      <c r="H897" s="17" t="s">
        <v>4547</v>
      </c>
    </row>
    <row r="898" spans="1:8" x14ac:dyDescent="0.2">
      <c r="A898" s="3">
        <v>6274</v>
      </c>
      <c r="B898" s="3" t="s">
        <v>958</v>
      </c>
      <c r="C898" s="3" t="s">
        <v>959</v>
      </c>
      <c r="D898" s="3" t="s">
        <v>932</v>
      </c>
      <c r="E898" s="3" t="str">
        <v>Aesch (BL)</v>
      </c>
      <c r="G898" s="17">
        <v>3083</v>
      </c>
      <c r="H898" s="17" t="s">
        <v>4547</v>
      </c>
    </row>
    <row r="899" spans="1:8" x14ac:dyDescent="0.2">
      <c r="A899" s="3">
        <v>6284</v>
      </c>
      <c r="B899" s="3" t="s">
        <v>960</v>
      </c>
      <c r="C899" s="3" t="s">
        <v>961</v>
      </c>
      <c r="D899" s="3" t="s">
        <v>932</v>
      </c>
      <c r="E899" s="3" t="str">
        <v>Allschwil</v>
      </c>
      <c r="G899" s="17">
        <v>3084</v>
      </c>
      <c r="H899" s="17" t="s">
        <v>4547</v>
      </c>
    </row>
    <row r="900" spans="1:8" x14ac:dyDescent="0.2">
      <c r="A900" s="3">
        <v>6284</v>
      </c>
      <c r="B900" s="3" t="s">
        <v>962</v>
      </c>
      <c r="C900" s="3" t="s">
        <v>961</v>
      </c>
      <c r="D900" s="3" t="s">
        <v>932</v>
      </c>
      <c r="E900" s="3" t="str">
        <v>Arlesheim</v>
      </c>
      <c r="G900" s="17">
        <v>3086</v>
      </c>
      <c r="H900" s="17" t="s">
        <v>4547</v>
      </c>
    </row>
    <row r="901" spans="1:8" x14ac:dyDescent="0.2">
      <c r="A901" s="3">
        <v>6285</v>
      </c>
      <c r="B901" s="3" t="s">
        <v>961</v>
      </c>
      <c r="C901" s="3" t="s">
        <v>961</v>
      </c>
      <c r="D901" s="3" t="s">
        <v>932</v>
      </c>
      <c r="E901" s="3" t="str">
        <v>Biel-Benken</v>
      </c>
      <c r="G901" s="17">
        <v>3087</v>
      </c>
      <c r="H901" s="17" t="s">
        <v>4547</v>
      </c>
    </row>
    <row r="902" spans="1:8" x14ac:dyDescent="0.2">
      <c r="A902" s="3">
        <v>6285</v>
      </c>
      <c r="B902" s="3" t="s">
        <v>963</v>
      </c>
      <c r="C902" s="3" t="s">
        <v>961</v>
      </c>
      <c r="D902" s="3" t="s">
        <v>932</v>
      </c>
      <c r="E902" s="3" t="str">
        <v>Binningen</v>
      </c>
      <c r="G902" s="17">
        <v>3088</v>
      </c>
      <c r="H902" s="17" t="s">
        <v>4554</v>
      </c>
    </row>
    <row r="903" spans="1:8" x14ac:dyDescent="0.2">
      <c r="A903" s="3">
        <v>6286</v>
      </c>
      <c r="B903" s="3" t="s">
        <v>964</v>
      </c>
      <c r="C903" s="3" t="s">
        <v>961</v>
      </c>
      <c r="D903" s="3" t="s">
        <v>932</v>
      </c>
      <c r="E903" s="3" t="str">
        <v>Birsfelden</v>
      </c>
      <c r="G903" s="17">
        <v>3089</v>
      </c>
      <c r="H903" s="17" t="s">
        <v>4541</v>
      </c>
    </row>
    <row r="904" spans="1:8" x14ac:dyDescent="0.2">
      <c r="A904" s="3">
        <v>6289</v>
      </c>
      <c r="B904" s="3" t="s">
        <v>965</v>
      </c>
      <c r="C904" s="3" t="s">
        <v>961</v>
      </c>
      <c r="D904" s="3" t="s">
        <v>932</v>
      </c>
      <c r="E904" s="3" t="str">
        <v>Bottmingen</v>
      </c>
      <c r="G904" s="17">
        <v>3095</v>
      </c>
      <c r="H904" s="17" t="s">
        <v>4547</v>
      </c>
    </row>
    <row r="905" spans="1:8" x14ac:dyDescent="0.2">
      <c r="A905" s="3">
        <v>6289</v>
      </c>
      <c r="B905" s="3" t="s">
        <v>966</v>
      </c>
      <c r="C905" s="3" t="s">
        <v>961</v>
      </c>
      <c r="D905" s="3" t="s">
        <v>932</v>
      </c>
      <c r="E905" s="3" t="str">
        <v>Ettingen</v>
      </c>
      <c r="G905" s="17">
        <v>3096</v>
      </c>
      <c r="H905" s="17" t="s">
        <v>4547</v>
      </c>
    </row>
    <row r="906" spans="1:8" x14ac:dyDescent="0.2">
      <c r="A906" s="3">
        <v>6289</v>
      </c>
      <c r="B906" s="3" t="s">
        <v>966</v>
      </c>
      <c r="C906" s="3" t="s">
        <v>961</v>
      </c>
      <c r="D906" s="3" t="s">
        <v>932</v>
      </c>
      <c r="E906" s="3" t="str">
        <v>Münchenstein</v>
      </c>
      <c r="G906" s="17">
        <v>3097</v>
      </c>
      <c r="H906" s="17" t="s">
        <v>4547</v>
      </c>
    </row>
    <row r="907" spans="1:8" x14ac:dyDescent="0.2">
      <c r="A907" s="3">
        <v>6295</v>
      </c>
      <c r="B907" s="3" t="s">
        <v>967</v>
      </c>
      <c r="C907" s="3" t="s">
        <v>961</v>
      </c>
      <c r="D907" s="3" t="s">
        <v>932</v>
      </c>
      <c r="E907" s="3" t="str">
        <v>Muttenz</v>
      </c>
      <c r="G907" s="17">
        <v>3098</v>
      </c>
      <c r="H907" s="17" t="s">
        <v>4547</v>
      </c>
    </row>
    <row r="908" spans="1:8" x14ac:dyDescent="0.2">
      <c r="A908" s="3">
        <v>6280</v>
      </c>
      <c r="B908" s="3" t="s">
        <v>968</v>
      </c>
      <c r="C908" s="3" t="s">
        <v>968</v>
      </c>
      <c r="D908" s="3" t="s">
        <v>932</v>
      </c>
      <c r="E908" s="3" t="str">
        <v>Oberwil (BL)</v>
      </c>
      <c r="G908" s="17">
        <v>3099</v>
      </c>
      <c r="H908" s="17" t="s">
        <v>4554</v>
      </c>
    </row>
    <row r="909" spans="1:8" x14ac:dyDescent="0.2">
      <c r="A909" s="3">
        <v>6280</v>
      </c>
      <c r="B909" s="3" t="s">
        <v>969</v>
      </c>
      <c r="C909" s="3" t="s">
        <v>968</v>
      </c>
      <c r="D909" s="3" t="s">
        <v>932</v>
      </c>
      <c r="E909" s="3" t="str">
        <v>Pfeffingen</v>
      </c>
      <c r="G909" s="17">
        <v>3110</v>
      </c>
      <c r="H909" s="17" t="s">
        <v>4547</v>
      </c>
    </row>
    <row r="910" spans="1:8" x14ac:dyDescent="0.2">
      <c r="A910" s="3">
        <v>6283</v>
      </c>
      <c r="B910" s="3" t="s">
        <v>970</v>
      </c>
      <c r="C910" s="3" t="s">
        <v>968</v>
      </c>
      <c r="D910" s="3" t="s">
        <v>932</v>
      </c>
      <c r="E910" s="3" t="str">
        <v>Reinach (BL)</v>
      </c>
      <c r="G910" s="17">
        <v>3111</v>
      </c>
      <c r="H910" s="17" t="s">
        <v>4554</v>
      </c>
    </row>
    <row r="911" spans="1:8" x14ac:dyDescent="0.2">
      <c r="A911" s="3">
        <v>6276</v>
      </c>
      <c r="B911" s="3" t="s">
        <v>971</v>
      </c>
      <c r="C911" s="3" t="s">
        <v>971</v>
      </c>
      <c r="D911" s="3" t="s">
        <v>932</v>
      </c>
      <c r="E911" s="3" t="str">
        <v>Schönenbuch</v>
      </c>
      <c r="G911" s="17">
        <v>3112</v>
      </c>
      <c r="H911" s="17" t="s">
        <v>4547</v>
      </c>
    </row>
    <row r="912" spans="1:8" x14ac:dyDescent="0.2">
      <c r="A912" s="3">
        <v>6277</v>
      </c>
      <c r="B912" s="3" t="s">
        <v>972</v>
      </c>
      <c r="C912" s="3" t="s">
        <v>971</v>
      </c>
      <c r="D912" s="3" t="s">
        <v>932</v>
      </c>
      <c r="E912" s="3" t="str">
        <v>Therwil</v>
      </c>
      <c r="G912" s="17">
        <v>3113</v>
      </c>
      <c r="H912" s="17" t="s">
        <v>4547</v>
      </c>
    </row>
    <row r="913" spans="1:8" x14ac:dyDescent="0.2">
      <c r="A913" s="3">
        <v>6277</v>
      </c>
      <c r="B913" s="3" t="s">
        <v>973</v>
      </c>
      <c r="C913" s="3" t="s">
        <v>971</v>
      </c>
      <c r="D913" s="3" t="s">
        <v>932</v>
      </c>
      <c r="E913" s="3" t="str">
        <v>Blauen</v>
      </c>
      <c r="G913" s="17">
        <v>3114</v>
      </c>
      <c r="H913" s="17" t="s">
        <v>4554</v>
      </c>
    </row>
    <row r="914" spans="1:8" x14ac:dyDescent="0.2">
      <c r="A914" s="3">
        <v>6034</v>
      </c>
      <c r="B914" s="3" t="s">
        <v>974</v>
      </c>
      <c r="C914" s="3" t="s">
        <v>974</v>
      </c>
      <c r="D914" s="3" t="s">
        <v>932</v>
      </c>
      <c r="E914" s="3" t="str">
        <v>Brislach</v>
      </c>
      <c r="G914" s="17">
        <v>3115</v>
      </c>
      <c r="H914" s="17" t="s">
        <v>4554</v>
      </c>
    </row>
    <row r="915" spans="1:8" x14ac:dyDescent="0.2">
      <c r="A915" s="3">
        <v>6026</v>
      </c>
      <c r="B915" s="3" t="s">
        <v>975</v>
      </c>
      <c r="C915" s="3" t="s">
        <v>975</v>
      </c>
      <c r="D915" s="3" t="s">
        <v>932</v>
      </c>
      <c r="E915" s="3" t="str">
        <v>Burg im Leimental</v>
      </c>
      <c r="G915" s="17">
        <v>3116</v>
      </c>
      <c r="H915" s="17" t="s">
        <v>4554</v>
      </c>
    </row>
    <row r="916" spans="1:8" x14ac:dyDescent="0.2">
      <c r="A916" s="3">
        <v>6027</v>
      </c>
      <c r="B916" s="3" t="s">
        <v>976</v>
      </c>
      <c r="C916" s="3" t="s">
        <v>977</v>
      </c>
      <c r="D916" s="3" t="s">
        <v>932</v>
      </c>
      <c r="E916" s="3" t="str">
        <v>Dittingen</v>
      </c>
      <c r="G916" s="17">
        <v>3122</v>
      </c>
      <c r="H916" s="17" t="s">
        <v>4547</v>
      </c>
    </row>
    <row r="917" spans="1:8" x14ac:dyDescent="0.2">
      <c r="A917" s="3">
        <v>6028</v>
      </c>
      <c r="B917" s="3" t="s">
        <v>978</v>
      </c>
      <c r="C917" s="3" t="s">
        <v>977</v>
      </c>
      <c r="D917" s="3" t="s">
        <v>932</v>
      </c>
      <c r="E917" s="3" t="str">
        <v>Duggingen</v>
      </c>
      <c r="G917" s="17">
        <v>3123</v>
      </c>
      <c r="H917" s="17" t="s">
        <v>4547</v>
      </c>
    </row>
    <row r="918" spans="1:8" x14ac:dyDescent="0.2">
      <c r="A918" s="3">
        <v>6023</v>
      </c>
      <c r="B918" s="3" t="s">
        <v>979</v>
      </c>
      <c r="C918" s="3" t="s">
        <v>979</v>
      </c>
      <c r="D918" s="3" t="s">
        <v>932</v>
      </c>
      <c r="E918" s="3" t="str">
        <v>Grellingen</v>
      </c>
      <c r="G918" s="17">
        <v>3124</v>
      </c>
      <c r="H918" s="17" t="s">
        <v>4547</v>
      </c>
    </row>
    <row r="919" spans="1:8" x14ac:dyDescent="0.2">
      <c r="A919" s="3">
        <v>6288</v>
      </c>
      <c r="B919" s="3" t="s">
        <v>980</v>
      </c>
      <c r="C919" s="3" t="s">
        <v>980</v>
      </c>
      <c r="D919" s="3" t="s">
        <v>932</v>
      </c>
      <c r="E919" s="3" t="str">
        <v>Laufen</v>
      </c>
      <c r="G919" s="17">
        <v>3125</v>
      </c>
      <c r="H919" s="17" t="s">
        <v>4547</v>
      </c>
    </row>
    <row r="920" spans="1:8" x14ac:dyDescent="0.2">
      <c r="A920" s="3">
        <v>6043</v>
      </c>
      <c r="B920" s="3" t="s">
        <v>981</v>
      </c>
      <c r="C920" s="3" t="s">
        <v>981</v>
      </c>
      <c r="D920" s="3" t="s">
        <v>932</v>
      </c>
      <c r="E920" s="3" t="str">
        <v>Liesberg</v>
      </c>
      <c r="G920" s="17">
        <v>3126</v>
      </c>
      <c r="H920" s="17" t="s">
        <v>4554</v>
      </c>
    </row>
    <row r="921" spans="1:8" x14ac:dyDescent="0.2">
      <c r="A921" s="3">
        <v>6033</v>
      </c>
      <c r="B921" s="3" t="s">
        <v>982</v>
      </c>
      <c r="C921" s="3" t="s">
        <v>982</v>
      </c>
      <c r="D921" s="3" t="s">
        <v>932</v>
      </c>
      <c r="E921" s="3" t="str">
        <v>Nenzlingen</v>
      </c>
      <c r="G921" s="17">
        <v>3127</v>
      </c>
      <c r="H921" s="17" t="s">
        <v>4554</v>
      </c>
    </row>
    <row r="922" spans="1:8" x14ac:dyDescent="0.2">
      <c r="A922" s="3">
        <v>6035</v>
      </c>
      <c r="B922" s="3" t="s">
        <v>983</v>
      </c>
      <c r="C922" s="3" t="s">
        <v>982</v>
      </c>
      <c r="D922" s="3" t="s">
        <v>932</v>
      </c>
      <c r="E922" s="3" t="str">
        <v>Roggenburg</v>
      </c>
      <c r="G922" s="17">
        <v>3128</v>
      </c>
      <c r="H922" s="17" t="s">
        <v>4554</v>
      </c>
    </row>
    <row r="923" spans="1:8" x14ac:dyDescent="0.2">
      <c r="A923" s="3">
        <v>6036</v>
      </c>
      <c r="B923" s="3" t="s">
        <v>984</v>
      </c>
      <c r="C923" s="3" t="s">
        <v>984</v>
      </c>
      <c r="D923" s="3" t="s">
        <v>932</v>
      </c>
      <c r="E923" s="3" t="str">
        <v>Röschenz</v>
      </c>
      <c r="G923" s="17">
        <v>3132</v>
      </c>
      <c r="H923" s="17" t="s">
        <v>4554</v>
      </c>
    </row>
    <row r="924" spans="1:8" x14ac:dyDescent="0.2">
      <c r="A924" s="3">
        <v>6030</v>
      </c>
      <c r="B924" s="3" t="s">
        <v>985</v>
      </c>
      <c r="C924" s="3" t="s">
        <v>985</v>
      </c>
      <c r="D924" s="3" t="s">
        <v>932</v>
      </c>
      <c r="E924" s="3" t="str">
        <v>Wahlen</v>
      </c>
      <c r="G924" s="17">
        <v>3144</v>
      </c>
      <c r="H924" s="17" t="s">
        <v>4547</v>
      </c>
    </row>
    <row r="925" spans="1:8" x14ac:dyDescent="0.2">
      <c r="A925" s="3">
        <v>6038</v>
      </c>
      <c r="B925" s="3" t="s">
        <v>986</v>
      </c>
      <c r="C925" s="3" t="s">
        <v>986</v>
      </c>
      <c r="D925" s="3" t="s">
        <v>932</v>
      </c>
      <c r="E925" s="3" t="str">
        <v>Zwingen</v>
      </c>
      <c r="G925" s="17">
        <v>3145</v>
      </c>
      <c r="H925" s="17" t="s">
        <v>4547</v>
      </c>
    </row>
    <row r="926" spans="1:8" x14ac:dyDescent="0.2">
      <c r="A926" s="3">
        <v>6404</v>
      </c>
      <c r="B926" s="3" t="s">
        <v>987</v>
      </c>
      <c r="C926" s="3" t="s">
        <v>987</v>
      </c>
      <c r="D926" s="3" t="s">
        <v>932</v>
      </c>
      <c r="E926" s="3" t="str">
        <v>Arisdorf</v>
      </c>
      <c r="G926" s="17">
        <v>3147</v>
      </c>
      <c r="H926" s="17" t="s">
        <v>4547</v>
      </c>
    </row>
    <row r="927" spans="1:8" x14ac:dyDescent="0.2">
      <c r="A927" s="3">
        <v>6038</v>
      </c>
      <c r="B927" s="3" t="s">
        <v>988</v>
      </c>
      <c r="C927" s="3" t="s">
        <v>988</v>
      </c>
      <c r="D927" s="3" t="s">
        <v>932</v>
      </c>
      <c r="E927" s="3" t="str">
        <v>Augst</v>
      </c>
      <c r="G927" s="17">
        <v>3148</v>
      </c>
      <c r="H927" s="17" t="s">
        <v>4547</v>
      </c>
    </row>
    <row r="928" spans="1:8" x14ac:dyDescent="0.2">
      <c r="A928" s="3">
        <v>6005</v>
      </c>
      <c r="B928" s="3" t="s">
        <v>989</v>
      </c>
      <c r="C928" s="3" t="s">
        <v>990</v>
      </c>
      <c r="D928" s="3" t="s">
        <v>932</v>
      </c>
      <c r="E928" s="3" t="str">
        <v>Bubendorf</v>
      </c>
      <c r="G928" s="17">
        <v>3150</v>
      </c>
      <c r="H928" s="17" t="s">
        <v>4541</v>
      </c>
    </row>
    <row r="929" spans="1:8" x14ac:dyDescent="0.2">
      <c r="A929" s="3">
        <v>6047</v>
      </c>
      <c r="B929" s="3" t="s">
        <v>991</v>
      </c>
      <c r="C929" s="3" t="s">
        <v>990</v>
      </c>
      <c r="D929" s="3" t="s">
        <v>932</v>
      </c>
      <c r="E929" s="3" t="str">
        <v>Frenkendorf</v>
      </c>
      <c r="G929" s="17">
        <v>3152</v>
      </c>
      <c r="H929" s="17" t="s">
        <v>4541</v>
      </c>
    </row>
    <row r="930" spans="1:8" x14ac:dyDescent="0.2">
      <c r="A930" s="3">
        <v>6048</v>
      </c>
      <c r="B930" s="3" t="s">
        <v>990</v>
      </c>
      <c r="C930" s="3" t="s">
        <v>990</v>
      </c>
      <c r="D930" s="3" t="s">
        <v>932</v>
      </c>
      <c r="E930" s="3" t="str">
        <v>Füllinsdorf</v>
      </c>
      <c r="G930" s="17">
        <v>3153</v>
      </c>
      <c r="H930" s="17" t="s">
        <v>4541</v>
      </c>
    </row>
    <row r="931" spans="1:8" x14ac:dyDescent="0.2">
      <c r="A931" s="3">
        <v>6010</v>
      </c>
      <c r="B931" s="3" t="s">
        <v>992</v>
      </c>
      <c r="C931" s="3" t="s">
        <v>992</v>
      </c>
      <c r="D931" s="3" t="s">
        <v>932</v>
      </c>
      <c r="E931" s="3" t="str">
        <v>Giebenach</v>
      </c>
      <c r="G931" s="17">
        <v>3154</v>
      </c>
      <c r="H931" s="17" t="s">
        <v>4541</v>
      </c>
    </row>
    <row r="932" spans="1:8" x14ac:dyDescent="0.2">
      <c r="A932" s="3">
        <v>6012</v>
      </c>
      <c r="B932" s="3" t="s">
        <v>993</v>
      </c>
      <c r="C932" s="3" t="s">
        <v>992</v>
      </c>
      <c r="D932" s="3" t="s">
        <v>932</v>
      </c>
      <c r="E932" s="3" t="str">
        <v>Hersberg</v>
      </c>
      <c r="G932" s="17">
        <v>3155</v>
      </c>
      <c r="H932" s="17" t="s">
        <v>4541</v>
      </c>
    </row>
    <row r="933" spans="1:8" x14ac:dyDescent="0.2">
      <c r="A933" s="3">
        <v>6003</v>
      </c>
      <c r="B933" s="3" t="s">
        <v>994</v>
      </c>
      <c r="C933" s="3" t="s">
        <v>994</v>
      </c>
      <c r="D933" s="3" t="s">
        <v>932</v>
      </c>
      <c r="E933" s="3" t="str">
        <v>Lausen</v>
      </c>
      <c r="G933" s="17">
        <v>3156</v>
      </c>
      <c r="H933" s="17" t="s">
        <v>4541</v>
      </c>
    </row>
    <row r="934" spans="1:8" x14ac:dyDescent="0.2">
      <c r="A934" s="3">
        <v>6004</v>
      </c>
      <c r="B934" s="3" t="s">
        <v>994</v>
      </c>
      <c r="C934" s="3" t="s">
        <v>994</v>
      </c>
      <c r="D934" s="3" t="s">
        <v>932</v>
      </c>
      <c r="E934" s="3" t="str">
        <v>Liestal</v>
      </c>
      <c r="G934" s="17">
        <v>3157</v>
      </c>
      <c r="H934" s="17" t="s">
        <v>4541</v>
      </c>
    </row>
    <row r="935" spans="1:8" x14ac:dyDescent="0.2">
      <c r="A935" s="3">
        <v>6005</v>
      </c>
      <c r="B935" s="3" t="s">
        <v>994</v>
      </c>
      <c r="C935" s="3" t="s">
        <v>994</v>
      </c>
      <c r="D935" s="3" t="s">
        <v>932</v>
      </c>
      <c r="E935" s="3" t="str">
        <v>Lupsingen</v>
      </c>
      <c r="G935" s="17">
        <v>3158</v>
      </c>
      <c r="H935" s="17" t="s">
        <v>4541</v>
      </c>
    </row>
    <row r="936" spans="1:8" x14ac:dyDescent="0.2">
      <c r="A936" s="3">
        <v>6006</v>
      </c>
      <c r="B936" s="3" t="s">
        <v>994</v>
      </c>
      <c r="C936" s="3" t="s">
        <v>994</v>
      </c>
      <c r="D936" s="3" t="s">
        <v>932</v>
      </c>
      <c r="E936" s="3" t="str">
        <v>Pratteln</v>
      </c>
      <c r="G936" s="17">
        <v>3159</v>
      </c>
      <c r="H936" s="17" t="s">
        <v>4541</v>
      </c>
    </row>
    <row r="937" spans="1:8" x14ac:dyDescent="0.2">
      <c r="A937" s="3">
        <v>6014</v>
      </c>
      <c r="B937" s="3" t="s">
        <v>994</v>
      </c>
      <c r="C937" s="3" t="s">
        <v>994</v>
      </c>
      <c r="D937" s="3" t="s">
        <v>932</v>
      </c>
      <c r="E937" s="3" t="str">
        <v>Ramlinsburg</v>
      </c>
      <c r="G937" s="17">
        <v>3172</v>
      </c>
      <c r="H937" s="17" t="s">
        <v>4547</v>
      </c>
    </row>
    <row r="938" spans="1:8" x14ac:dyDescent="0.2">
      <c r="A938" s="3">
        <v>6015</v>
      </c>
      <c r="B938" s="3" t="s">
        <v>994</v>
      </c>
      <c r="C938" s="3" t="s">
        <v>994</v>
      </c>
      <c r="D938" s="3" t="s">
        <v>932</v>
      </c>
      <c r="E938" s="3" t="str">
        <v>Seltisberg</v>
      </c>
      <c r="G938" s="17">
        <v>3173</v>
      </c>
      <c r="H938" s="17" t="s">
        <v>4547</v>
      </c>
    </row>
    <row r="939" spans="1:8" x14ac:dyDescent="0.2">
      <c r="A939" s="3">
        <v>6102</v>
      </c>
      <c r="B939" s="3" t="s">
        <v>995</v>
      </c>
      <c r="C939" s="3" t="s">
        <v>995</v>
      </c>
      <c r="D939" s="3" t="s">
        <v>932</v>
      </c>
      <c r="E939" s="3" t="str">
        <v>Ziefen</v>
      </c>
      <c r="G939" s="17">
        <v>3174</v>
      </c>
      <c r="H939" s="17" t="s">
        <v>4547</v>
      </c>
    </row>
    <row r="940" spans="1:8" x14ac:dyDescent="0.2">
      <c r="A940" s="3">
        <v>6045</v>
      </c>
      <c r="B940" s="3" t="s">
        <v>996</v>
      </c>
      <c r="C940" s="3" t="s">
        <v>996</v>
      </c>
      <c r="D940" s="3" t="s">
        <v>932</v>
      </c>
      <c r="E940" s="3" t="str">
        <v>Anwil</v>
      </c>
      <c r="G940" s="17">
        <v>3175</v>
      </c>
      <c r="H940" s="17" t="s">
        <v>4547</v>
      </c>
    </row>
    <row r="941" spans="1:8" x14ac:dyDescent="0.2">
      <c r="A941" s="3">
        <v>6344</v>
      </c>
      <c r="B941" s="3" t="s">
        <v>997</v>
      </c>
      <c r="C941" s="3" t="s">
        <v>997</v>
      </c>
      <c r="D941" s="3" t="s">
        <v>932</v>
      </c>
      <c r="E941" s="3" t="str">
        <v>Böckten</v>
      </c>
      <c r="G941" s="17">
        <v>3176</v>
      </c>
      <c r="H941" s="17" t="s">
        <v>4547</v>
      </c>
    </row>
    <row r="942" spans="1:8" x14ac:dyDescent="0.2">
      <c r="A942" s="3">
        <v>6037</v>
      </c>
      <c r="B942" s="3" t="s">
        <v>998</v>
      </c>
      <c r="C942" s="3" t="s">
        <v>998</v>
      </c>
      <c r="D942" s="3" t="s">
        <v>932</v>
      </c>
      <c r="E942" s="3" t="str">
        <v>Buckten</v>
      </c>
      <c r="G942" s="17">
        <v>3177</v>
      </c>
      <c r="H942" s="17" t="s">
        <v>4544</v>
      </c>
    </row>
    <row r="943" spans="1:8" x14ac:dyDescent="0.2">
      <c r="A943" s="3">
        <v>6039</v>
      </c>
      <c r="B943" s="3" t="s">
        <v>999</v>
      </c>
      <c r="C943" s="3" t="s">
        <v>998</v>
      </c>
      <c r="D943" s="3" t="s">
        <v>932</v>
      </c>
      <c r="E943" s="3" t="str">
        <v>Buus</v>
      </c>
      <c r="G943" s="17">
        <v>3178</v>
      </c>
      <c r="H943" s="17" t="s">
        <v>4544</v>
      </c>
    </row>
    <row r="944" spans="1:8" x14ac:dyDescent="0.2">
      <c r="A944" s="3">
        <v>6013</v>
      </c>
      <c r="B944" s="3" t="s">
        <v>1000</v>
      </c>
      <c r="C944" s="3" t="s">
        <v>1001</v>
      </c>
      <c r="D944" s="3" t="s">
        <v>932</v>
      </c>
      <c r="E944" s="3" t="str">
        <v>Diepflingen</v>
      </c>
      <c r="G944" s="17">
        <v>3179</v>
      </c>
      <c r="H944" s="17" t="s">
        <v>4544</v>
      </c>
    </row>
    <row r="945" spans="1:8" x14ac:dyDescent="0.2">
      <c r="A945" s="3">
        <v>6103</v>
      </c>
      <c r="B945" s="3" t="s">
        <v>1002</v>
      </c>
      <c r="C945" s="3" t="s">
        <v>1001</v>
      </c>
      <c r="D945" s="3" t="s">
        <v>932</v>
      </c>
      <c r="E945" s="3" t="str">
        <v>Gelterkinden</v>
      </c>
      <c r="G945" s="17">
        <v>3182</v>
      </c>
      <c r="H945" s="17" t="s">
        <v>4547</v>
      </c>
    </row>
    <row r="946" spans="1:8" x14ac:dyDescent="0.2">
      <c r="A946" s="3">
        <v>6044</v>
      </c>
      <c r="B946" s="3" t="s">
        <v>1003</v>
      </c>
      <c r="C946" s="3" t="s">
        <v>1003</v>
      </c>
      <c r="D946" s="3" t="s">
        <v>932</v>
      </c>
      <c r="E946" s="3" t="str">
        <v>Häfelfingen</v>
      </c>
      <c r="G946" s="17">
        <v>3183</v>
      </c>
      <c r="H946" s="17" t="s">
        <v>4547</v>
      </c>
    </row>
    <row r="947" spans="1:8" x14ac:dyDescent="0.2">
      <c r="A947" s="3">
        <v>6354</v>
      </c>
      <c r="B947" s="3" t="s">
        <v>1004</v>
      </c>
      <c r="C947" s="3" t="s">
        <v>1004</v>
      </c>
      <c r="D947" s="3" t="s">
        <v>932</v>
      </c>
      <c r="E947" s="3" t="str">
        <v>Hemmiken</v>
      </c>
      <c r="G947" s="17">
        <v>3184</v>
      </c>
      <c r="H947" s="17" t="s">
        <v>4547</v>
      </c>
    </row>
    <row r="948" spans="1:8" x14ac:dyDescent="0.2">
      <c r="A948" s="3">
        <v>6353</v>
      </c>
      <c r="B948" s="3" t="s">
        <v>1005</v>
      </c>
      <c r="C948" s="3" t="s">
        <v>1005</v>
      </c>
      <c r="D948" s="3" t="s">
        <v>932</v>
      </c>
      <c r="E948" s="3" t="str">
        <v>Itingen</v>
      </c>
      <c r="G948" s="17">
        <v>3185</v>
      </c>
      <c r="H948" s="17" t="s">
        <v>4541</v>
      </c>
    </row>
    <row r="949" spans="1:8" x14ac:dyDescent="0.2">
      <c r="A949" s="3">
        <v>6356</v>
      </c>
      <c r="B949" s="3" t="s">
        <v>1006</v>
      </c>
      <c r="C949" s="3" t="s">
        <v>1005</v>
      </c>
      <c r="D949" s="3" t="s">
        <v>932</v>
      </c>
      <c r="E949" s="3" t="str">
        <v>Känerkinden</v>
      </c>
      <c r="G949" s="17">
        <v>3186</v>
      </c>
      <c r="H949" s="17" t="s">
        <v>4541</v>
      </c>
    </row>
    <row r="950" spans="1:8" x14ac:dyDescent="0.2">
      <c r="A950" s="3">
        <v>6025</v>
      </c>
      <c r="B950" s="3" t="s">
        <v>1007</v>
      </c>
      <c r="C950" s="3" t="s">
        <v>1008</v>
      </c>
      <c r="D950" s="3" t="s">
        <v>932</v>
      </c>
      <c r="E950" s="3" t="str">
        <v>Kilchberg (BL)</v>
      </c>
      <c r="G950" s="17">
        <v>3202</v>
      </c>
      <c r="H950" s="17" t="s">
        <v>4547</v>
      </c>
    </row>
    <row r="951" spans="1:8" x14ac:dyDescent="0.2">
      <c r="A951" s="3">
        <v>6215</v>
      </c>
      <c r="B951" s="3" t="s">
        <v>1008</v>
      </c>
      <c r="C951" s="3" t="s">
        <v>1008</v>
      </c>
      <c r="D951" s="3" t="s">
        <v>932</v>
      </c>
      <c r="E951" s="3" t="str">
        <v>Läufelfingen</v>
      </c>
      <c r="G951" s="17">
        <v>3203</v>
      </c>
      <c r="H951" s="17" t="s">
        <v>4547</v>
      </c>
    </row>
    <row r="952" spans="1:8" x14ac:dyDescent="0.2">
      <c r="A952" s="3">
        <v>6215</v>
      </c>
      <c r="B952" s="3" t="s">
        <v>1009</v>
      </c>
      <c r="C952" s="3" t="s">
        <v>1008</v>
      </c>
      <c r="D952" s="3" t="s">
        <v>932</v>
      </c>
      <c r="E952" s="3" t="str">
        <v>Maisprach</v>
      </c>
      <c r="G952" s="17">
        <v>3204</v>
      </c>
      <c r="H952" s="17" t="s">
        <v>4547</v>
      </c>
    </row>
    <row r="953" spans="1:8" x14ac:dyDescent="0.2">
      <c r="A953" s="3">
        <v>6222</v>
      </c>
      <c r="B953" s="3" t="s">
        <v>1010</v>
      </c>
      <c r="C953" s="3" t="s">
        <v>1008</v>
      </c>
      <c r="D953" s="3" t="s">
        <v>932</v>
      </c>
      <c r="E953" s="3" t="str">
        <v>Nusshof</v>
      </c>
      <c r="G953" s="17">
        <v>3205</v>
      </c>
      <c r="H953" s="17" t="s">
        <v>4547</v>
      </c>
    </row>
    <row r="954" spans="1:8" x14ac:dyDescent="0.2">
      <c r="A954" s="3">
        <v>6233</v>
      </c>
      <c r="B954" s="3" t="s">
        <v>1011</v>
      </c>
      <c r="C954" s="3" t="s">
        <v>1011</v>
      </c>
      <c r="D954" s="3" t="s">
        <v>932</v>
      </c>
      <c r="E954" s="3" t="str">
        <v>Oltingen</v>
      </c>
      <c r="G954" s="17">
        <v>3206</v>
      </c>
      <c r="H954" s="17" t="s">
        <v>4544</v>
      </c>
    </row>
    <row r="955" spans="1:8" x14ac:dyDescent="0.2">
      <c r="A955" s="3">
        <v>6018</v>
      </c>
      <c r="B955" s="3" t="s">
        <v>1012</v>
      </c>
      <c r="C955" s="3" t="s">
        <v>1012</v>
      </c>
      <c r="D955" s="3" t="s">
        <v>932</v>
      </c>
      <c r="E955" s="3" t="str">
        <v>Ormalingen</v>
      </c>
      <c r="G955" s="17">
        <v>3207</v>
      </c>
      <c r="H955" s="17" t="s">
        <v>4547</v>
      </c>
    </row>
    <row r="956" spans="1:8" x14ac:dyDescent="0.2">
      <c r="A956" s="3">
        <v>6205</v>
      </c>
      <c r="B956" s="3" t="s">
        <v>1013</v>
      </c>
      <c r="C956" s="3" t="s">
        <v>1013</v>
      </c>
      <c r="D956" s="3" t="s">
        <v>932</v>
      </c>
      <c r="E956" s="3" t="str">
        <v>Rickenbach (BL)</v>
      </c>
      <c r="G956" s="17">
        <v>3208</v>
      </c>
      <c r="H956" s="17" t="s">
        <v>4547</v>
      </c>
    </row>
    <row r="957" spans="1:8" x14ac:dyDescent="0.2">
      <c r="A957" s="3">
        <v>6232</v>
      </c>
      <c r="B957" s="3" t="s">
        <v>1014</v>
      </c>
      <c r="C957" s="3" t="s">
        <v>1014</v>
      </c>
      <c r="D957" s="3" t="s">
        <v>932</v>
      </c>
      <c r="E957" s="3" t="str">
        <v>Rothenfluh</v>
      </c>
      <c r="G957" s="17">
        <v>3210</v>
      </c>
      <c r="H957" s="17" t="s">
        <v>4547</v>
      </c>
    </row>
    <row r="958" spans="1:8" x14ac:dyDescent="0.2">
      <c r="A958" s="3">
        <v>6022</v>
      </c>
      <c r="B958" s="3" t="s">
        <v>1015</v>
      </c>
      <c r="C958" s="3" t="s">
        <v>1015</v>
      </c>
      <c r="D958" s="3" t="s">
        <v>932</v>
      </c>
      <c r="E958" s="3" t="str">
        <v>Rümlingen</v>
      </c>
      <c r="G958" s="17">
        <v>3212</v>
      </c>
      <c r="H958" s="17" t="s">
        <v>4544</v>
      </c>
    </row>
    <row r="959" spans="1:8" x14ac:dyDescent="0.2">
      <c r="A959" s="3">
        <v>6024</v>
      </c>
      <c r="B959" s="3" t="s">
        <v>1016</v>
      </c>
      <c r="C959" s="3" t="s">
        <v>1016</v>
      </c>
      <c r="D959" s="3" t="s">
        <v>932</v>
      </c>
      <c r="E959" s="3" t="str">
        <v>Rünenberg</v>
      </c>
      <c r="G959" s="17">
        <v>3213</v>
      </c>
      <c r="H959" s="17" t="s">
        <v>4544</v>
      </c>
    </row>
    <row r="960" spans="1:8" x14ac:dyDescent="0.2">
      <c r="A960" s="3">
        <v>6212</v>
      </c>
      <c r="B960" s="3" t="s">
        <v>1017</v>
      </c>
      <c r="C960" s="3" t="s">
        <v>1018</v>
      </c>
      <c r="D960" s="3" t="s">
        <v>932</v>
      </c>
      <c r="E960" s="3" t="str">
        <v>Sissach</v>
      </c>
      <c r="G960" s="17">
        <v>3214</v>
      </c>
      <c r="H960" s="17" t="s">
        <v>4544</v>
      </c>
    </row>
    <row r="961" spans="1:8" x14ac:dyDescent="0.2">
      <c r="A961" s="3">
        <v>6213</v>
      </c>
      <c r="B961" s="3" t="s">
        <v>1018</v>
      </c>
      <c r="C961" s="3" t="s">
        <v>1018</v>
      </c>
      <c r="D961" s="3" t="s">
        <v>932</v>
      </c>
      <c r="E961" s="3" t="str">
        <v>Tecknau</v>
      </c>
      <c r="G961" s="17">
        <v>3215</v>
      </c>
      <c r="H961" s="17" t="s">
        <v>4544</v>
      </c>
    </row>
    <row r="962" spans="1:8" x14ac:dyDescent="0.2">
      <c r="A962" s="3">
        <v>6212</v>
      </c>
      <c r="B962" s="3" t="s">
        <v>1019</v>
      </c>
      <c r="C962" s="3" t="s">
        <v>1020</v>
      </c>
      <c r="D962" s="3" t="s">
        <v>932</v>
      </c>
      <c r="E962" s="3" t="str">
        <v>Tenniken</v>
      </c>
      <c r="G962" s="17">
        <v>3216</v>
      </c>
      <c r="H962" s="17" t="s">
        <v>4544</v>
      </c>
    </row>
    <row r="963" spans="1:8" x14ac:dyDescent="0.2">
      <c r="A963" s="3">
        <v>6216</v>
      </c>
      <c r="B963" s="3" t="s">
        <v>1020</v>
      </c>
      <c r="C963" s="3" t="s">
        <v>1020</v>
      </c>
      <c r="D963" s="3" t="s">
        <v>932</v>
      </c>
      <c r="E963" s="3" t="str">
        <v>Thürnen</v>
      </c>
      <c r="G963" s="17">
        <v>3225</v>
      </c>
      <c r="H963" s="17" t="s">
        <v>4544</v>
      </c>
    </row>
    <row r="964" spans="1:8" x14ac:dyDescent="0.2">
      <c r="A964" s="3">
        <v>6016</v>
      </c>
      <c r="B964" s="3" t="s">
        <v>1021</v>
      </c>
      <c r="C964" s="3" t="s">
        <v>1022</v>
      </c>
      <c r="D964" s="3" t="s">
        <v>932</v>
      </c>
      <c r="E964" s="3" t="str">
        <v>Wenslingen</v>
      </c>
      <c r="G964" s="17">
        <v>3226</v>
      </c>
      <c r="H964" s="17" t="s">
        <v>4547</v>
      </c>
    </row>
    <row r="965" spans="1:8" x14ac:dyDescent="0.2">
      <c r="A965" s="3">
        <v>6203</v>
      </c>
      <c r="B965" s="3" t="s">
        <v>1023</v>
      </c>
      <c r="C965" s="3" t="s">
        <v>1022</v>
      </c>
      <c r="D965" s="3" t="s">
        <v>932</v>
      </c>
      <c r="E965" s="3" t="str">
        <v>Wintersingen</v>
      </c>
      <c r="G965" s="17">
        <v>3232</v>
      </c>
      <c r="H965" s="17" t="s">
        <v>4544</v>
      </c>
    </row>
    <row r="966" spans="1:8" x14ac:dyDescent="0.2">
      <c r="A966" s="3">
        <v>6206</v>
      </c>
      <c r="B966" s="3" t="s">
        <v>1022</v>
      </c>
      <c r="C966" s="3" t="s">
        <v>1022</v>
      </c>
      <c r="D966" s="3" t="s">
        <v>932</v>
      </c>
      <c r="E966" s="3" t="str">
        <v>Wittinsburg</v>
      </c>
      <c r="G966" s="17">
        <v>3233</v>
      </c>
      <c r="H966" s="17" t="s">
        <v>4544</v>
      </c>
    </row>
    <row r="967" spans="1:8" x14ac:dyDescent="0.2">
      <c r="A967" s="3">
        <v>6207</v>
      </c>
      <c r="B967" s="3" t="s">
        <v>1024</v>
      </c>
      <c r="C967" s="3" t="s">
        <v>1024</v>
      </c>
      <c r="D967" s="3" t="s">
        <v>932</v>
      </c>
      <c r="E967" s="3" t="str">
        <v>Zeglingen</v>
      </c>
      <c r="G967" s="17">
        <v>3234</v>
      </c>
      <c r="H967" s="17" t="s">
        <v>4547</v>
      </c>
    </row>
    <row r="968" spans="1:8" x14ac:dyDescent="0.2">
      <c r="A968" s="3">
        <v>6208</v>
      </c>
      <c r="B968" s="3" t="s">
        <v>1025</v>
      </c>
      <c r="C968" s="3" t="s">
        <v>1026</v>
      </c>
      <c r="D968" s="3" t="s">
        <v>932</v>
      </c>
      <c r="E968" s="3" t="str">
        <v>Zunzgen</v>
      </c>
      <c r="G968" s="17">
        <v>3235</v>
      </c>
      <c r="H968" s="17" t="s">
        <v>4547</v>
      </c>
    </row>
    <row r="969" spans="1:8" x14ac:dyDescent="0.2">
      <c r="A969" s="3">
        <v>5735</v>
      </c>
      <c r="B969" s="3" t="s">
        <v>1027</v>
      </c>
      <c r="C969" s="3" t="s">
        <v>1028</v>
      </c>
      <c r="D969" s="3" t="s">
        <v>932</v>
      </c>
      <c r="E969" s="3" t="str">
        <v>Arboldswil</v>
      </c>
      <c r="G969" s="17">
        <v>3236</v>
      </c>
      <c r="H969" s="17" t="s">
        <v>4544</v>
      </c>
    </row>
    <row r="970" spans="1:8" x14ac:dyDescent="0.2">
      <c r="A970" s="3">
        <v>6221</v>
      </c>
      <c r="B970" s="3" t="s">
        <v>1029</v>
      </c>
      <c r="C970" s="3" t="s">
        <v>1028</v>
      </c>
      <c r="D970" s="3" t="s">
        <v>932</v>
      </c>
      <c r="E970" s="3" t="str">
        <v>Bennwil</v>
      </c>
      <c r="G970" s="17">
        <v>3237</v>
      </c>
      <c r="H970" s="17" t="s">
        <v>4547</v>
      </c>
    </row>
    <row r="971" spans="1:8" x14ac:dyDescent="0.2">
      <c r="A971" s="3">
        <v>6017</v>
      </c>
      <c r="B971" s="3" t="s">
        <v>1030</v>
      </c>
      <c r="C971" s="3" t="s">
        <v>1030</v>
      </c>
      <c r="D971" s="3" t="s">
        <v>932</v>
      </c>
      <c r="E971" s="3" t="str">
        <v>Bretzwil</v>
      </c>
      <c r="G971" s="17">
        <v>3238</v>
      </c>
      <c r="H971" s="17" t="s">
        <v>4544</v>
      </c>
    </row>
    <row r="972" spans="1:8" x14ac:dyDescent="0.2">
      <c r="A972" s="3">
        <v>6019</v>
      </c>
      <c r="B972" s="3" t="s">
        <v>1031</v>
      </c>
      <c r="C972" s="3" t="s">
        <v>1030</v>
      </c>
      <c r="D972" s="3" t="s">
        <v>932</v>
      </c>
      <c r="E972" s="3" t="str">
        <v>Diegten</v>
      </c>
      <c r="G972" s="17">
        <v>3250</v>
      </c>
      <c r="H972" s="17" t="s">
        <v>4547</v>
      </c>
    </row>
    <row r="973" spans="1:8" x14ac:dyDescent="0.2">
      <c r="A973" s="3">
        <v>6214</v>
      </c>
      <c r="B973" s="3" t="s">
        <v>1032</v>
      </c>
      <c r="C973" s="3" t="s">
        <v>1032</v>
      </c>
      <c r="D973" s="3" t="s">
        <v>932</v>
      </c>
      <c r="E973" s="3" t="str">
        <v>Eptingen</v>
      </c>
      <c r="G973" s="17">
        <v>3251</v>
      </c>
      <c r="H973" s="17" t="s">
        <v>4547</v>
      </c>
    </row>
    <row r="974" spans="1:8" x14ac:dyDescent="0.2">
      <c r="A974" s="3">
        <v>6231</v>
      </c>
      <c r="B974" s="3" t="s">
        <v>1033</v>
      </c>
      <c r="C974" s="3" t="s">
        <v>1033</v>
      </c>
      <c r="D974" s="3" t="s">
        <v>932</v>
      </c>
      <c r="E974" s="3" t="str">
        <v>Hölstein</v>
      </c>
      <c r="G974" s="17">
        <v>3252</v>
      </c>
      <c r="H974" s="17" t="s">
        <v>4547</v>
      </c>
    </row>
    <row r="975" spans="1:8" x14ac:dyDescent="0.2">
      <c r="A975" s="3">
        <v>6204</v>
      </c>
      <c r="B975" s="3" t="s">
        <v>1034</v>
      </c>
      <c r="C975" s="3" t="s">
        <v>1034</v>
      </c>
      <c r="D975" s="3" t="s">
        <v>932</v>
      </c>
      <c r="E975" s="3" t="str">
        <v>Lampenberg</v>
      </c>
      <c r="G975" s="17">
        <v>3253</v>
      </c>
      <c r="H975" s="17" t="s">
        <v>4547</v>
      </c>
    </row>
    <row r="976" spans="1:8" x14ac:dyDescent="0.2">
      <c r="A976" s="3">
        <v>6210</v>
      </c>
      <c r="B976" s="3" t="s">
        <v>1035</v>
      </c>
      <c r="C976" s="3" t="s">
        <v>1035</v>
      </c>
      <c r="D976" s="3" t="s">
        <v>932</v>
      </c>
      <c r="E976" s="3" t="str">
        <v>Langenbruck</v>
      </c>
      <c r="G976" s="17">
        <v>3254</v>
      </c>
      <c r="H976" s="17" t="s">
        <v>4547</v>
      </c>
    </row>
    <row r="977" spans="1:8" x14ac:dyDescent="0.2">
      <c r="A977" s="3">
        <v>6234</v>
      </c>
      <c r="B977" s="3" t="s">
        <v>1036</v>
      </c>
      <c r="C977" s="3" t="s">
        <v>1036</v>
      </c>
      <c r="D977" s="3" t="s">
        <v>932</v>
      </c>
      <c r="E977" s="3" t="str">
        <v>Lauwil</v>
      </c>
      <c r="G977" s="17">
        <v>3255</v>
      </c>
      <c r="H977" s="17" t="s">
        <v>4547</v>
      </c>
    </row>
    <row r="978" spans="1:8" x14ac:dyDescent="0.2">
      <c r="A978" s="3">
        <v>6234</v>
      </c>
      <c r="B978" s="3" t="s">
        <v>1037</v>
      </c>
      <c r="C978" s="3" t="s">
        <v>1036</v>
      </c>
      <c r="D978" s="3" t="s">
        <v>932</v>
      </c>
      <c r="E978" s="3" t="str">
        <v>Liedertswil</v>
      </c>
      <c r="G978" s="17">
        <v>3256</v>
      </c>
      <c r="H978" s="17" t="s">
        <v>4547</v>
      </c>
    </row>
    <row r="979" spans="1:8" x14ac:dyDescent="0.2">
      <c r="A979" s="3">
        <v>6235</v>
      </c>
      <c r="B979" s="3" t="s">
        <v>1038</v>
      </c>
      <c r="C979" s="3" t="s">
        <v>1036</v>
      </c>
      <c r="D979" s="3" t="s">
        <v>932</v>
      </c>
      <c r="E979" s="3" t="str">
        <v>Niederdorf</v>
      </c>
      <c r="G979" s="17">
        <v>3257</v>
      </c>
      <c r="H979" s="17" t="s">
        <v>4547</v>
      </c>
    </row>
    <row r="980" spans="1:8" x14ac:dyDescent="0.2">
      <c r="A980" s="3">
        <v>6236</v>
      </c>
      <c r="B980" s="3" t="s">
        <v>1039</v>
      </c>
      <c r="C980" s="3" t="s">
        <v>1036</v>
      </c>
      <c r="D980" s="3" t="s">
        <v>932</v>
      </c>
      <c r="E980" s="3" t="str">
        <v>Oberdorf (BL)</v>
      </c>
      <c r="G980" s="17">
        <v>3262</v>
      </c>
      <c r="H980" s="17" t="s">
        <v>4547</v>
      </c>
    </row>
    <row r="981" spans="1:8" x14ac:dyDescent="0.2">
      <c r="A981" s="3">
        <v>6110</v>
      </c>
      <c r="B981" s="3" t="s">
        <v>1040</v>
      </c>
      <c r="C981" s="3" t="s">
        <v>1040</v>
      </c>
      <c r="D981" s="3" t="s">
        <v>932</v>
      </c>
      <c r="E981" s="3" t="str">
        <v>Reigoldswil</v>
      </c>
      <c r="G981" s="17">
        <v>3263</v>
      </c>
      <c r="H981" s="17" t="s">
        <v>4547</v>
      </c>
    </row>
    <row r="982" spans="1:8" x14ac:dyDescent="0.2">
      <c r="A982" s="3">
        <v>6114</v>
      </c>
      <c r="B982" s="3" t="s">
        <v>1041</v>
      </c>
      <c r="C982" s="3" t="s">
        <v>1040</v>
      </c>
      <c r="D982" s="3" t="s">
        <v>932</v>
      </c>
      <c r="E982" s="3" t="str">
        <v>Titterten</v>
      </c>
      <c r="G982" s="17">
        <v>3264</v>
      </c>
      <c r="H982" s="17" t="s">
        <v>4547</v>
      </c>
    </row>
    <row r="983" spans="1:8" x14ac:dyDescent="0.2">
      <c r="A983" s="3">
        <v>6248</v>
      </c>
      <c r="B983" s="3" t="s">
        <v>1042</v>
      </c>
      <c r="C983" s="3" t="s">
        <v>1042</v>
      </c>
      <c r="D983" s="3" t="s">
        <v>932</v>
      </c>
      <c r="E983" s="3" t="str">
        <v>Waldenburg</v>
      </c>
      <c r="G983" s="17">
        <v>3266</v>
      </c>
      <c r="H983" s="17" t="s">
        <v>4547</v>
      </c>
    </row>
    <row r="984" spans="1:8" x14ac:dyDescent="0.2">
      <c r="A984" s="3">
        <v>6147</v>
      </c>
      <c r="B984" s="3" t="s">
        <v>1043</v>
      </c>
      <c r="C984" s="3" t="s">
        <v>1043</v>
      </c>
      <c r="D984" s="3" t="s">
        <v>932</v>
      </c>
      <c r="E984" s="3" t="str">
        <v>Gächlingen</v>
      </c>
      <c r="G984" s="17">
        <v>3267</v>
      </c>
      <c r="H984" s="17" t="s">
        <v>4547</v>
      </c>
    </row>
    <row r="985" spans="1:8" x14ac:dyDescent="0.2">
      <c r="A985" s="3">
        <v>6245</v>
      </c>
      <c r="B985" s="3" t="s">
        <v>1044</v>
      </c>
      <c r="C985" s="3" t="s">
        <v>1045</v>
      </c>
      <c r="D985" s="3" t="s">
        <v>932</v>
      </c>
      <c r="E985" s="3" t="str">
        <v>Löhningen</v>
      </c>
      <c r="G985" s="17">
        <v>3268</v>
      </c>
      <c r="H985" s="17" t="s">
        <v>4547</v>
      </c>
    </row>
    <row r="986" spans="1:8" x14ac:dyDescent="0.2">
      <c r="A986" s="3">
        <v>6246</v>
      </c>
      <c r="B986" s="3" t="s">
        <v>1045</v>
      </c>
      <c r="C986" s="3" t="s">
        <v>1045</v>
      </c>
      <c r="D986" s="3" t="s">
        <v>932</v>
      </c>
      <c r="E986" s="3" t="str">
        <v>Neunkirch</v>
      </c>
      <c r="G986" s="17">
        <v>3270</v>
      </c>
      <c r="H986" s="17" t="s">
        <v>4547</v>
      </c>
    </row>
    <row r="987" spans="1:8" x14ac:dyDescent="0.2">
      <c r="A987" s="3">
        <v>6211</v>
      </c>
      <c r="B987" s="3" t="s">
        <v>1046</v>
      </c>
      <c r="C987" s="3" t="s">
        <v>1047</v>
      </c>
      <c r="D987" s="3" t="s">
        <v>932</v>
      </c>
      <c r="E987" s="3" t="str">
        <v>Büttenhardt</v>
      </c>
      <c r="G987" s="17">
        <v>3271</v>
      </c>
      <c r="H987" s="17" t="s">
        <v>4547</v>
      </c>
    </row>
    <row r="988" spans="1:8" x14ac:dyDescent="0.2">
      <c r="A988" s="3">
        <v>6252</v>
      </c>
      <c r="B988" s="3" t="s">
        <v>1047</v>
      </c>
      <c r="C988" s="3" t="s">
        <v>1047</v>
      </c>
      <c r="D988" s="3" t="s">
        <v>932</v>
      </c>
      <c r="E988" s="3" t="str">
        <v>Dörflingen</v>
      </c>
      <c r="G988" s="17">
        <v>3272</v>
      </c>
      <c r="H988" s="17" t="s">
        <v>4547</v>
      </c>
    </row>
    <row r="989" spans="1:8" x14ac:dyDescent="0.2">
      <c r="A989" s="3">
        <v>6253</v>
      </c>
      <c r="B989" s="3" t="s">
        <v>1048</v>
      </c>
      <c r="C989" s="3" t="s">
        <v>1047</v>
      </c>
      <c r="D989" s="3" t="s">
        <v>932</v>
      </c>
      <c r="E989" s="3" t="str">
        <v>Lohn (SH)</v>
      </c>
      <c r="G989" s="17">
        <v>3273</v>
      </c>
      <c r="H989" s="17" t="s">
        <v>4547</v>
      </c>
    </row>
    <row r="990" spans="1:8" x14ac:dyDescent="0.2">
      <c r="A990" s="3">
        <v>6243</v>
      </c>
      <c r="B990" s="3" t="s">
        <v>1049</v>
      </c>
      <c r="C990" s="3" t="s">
        <v>1049</v>
      </c>
      <c r="D990" s="3" t="s">
        <v>932</v>
      </c>
      <c r="E990" s="3" t="str">
        <v>Stetten (SH)</v>
      </c>
      <c r="G990" s="17">
        <v>3274</v>
      </c>
      <c r="H990" s="17" t="s">
        <v>4547</v>
      </c>
    </row>
    <row r="991" spans="1:8" x14ac:dyDescent="0.2">
      <c r="A991" s="3">
        <v>6217</v>
      </c>
      <c r="B991" s="3" t="s">
        <v>1050</v>
      </c>
      <c r="C991" s="3" t="s">
        <v>1051</v>
      </c>
      <c r="D991" s="3" t="s">
        <v>932</v>
      </c>
      <c r="E991" s="3" t="str">
        <v>Thayngen</v>
      </c>
      <c r="G991" s="17">
        <v>3280</v>
      </c>
      <c r="H991" s="17" t="s">
        <v>4544</v>
      </c>
    </row>
    <row r="992" spans="1:8" x14ac:dyDescent="0.2">
      <c r="A992" s="3">
        <v>6218</v>
      </c>
      <c r="B992" s="3" t="s">
        <v>1051</v>
      </c>
      <c r="C992" s="3" t="s">
        <v>1051</v>
      </c>
      <c r="D992" s="3" t="s">
        <v>932</v>
      </c>
      <c r="E992" s="3" t="str">
        <v>Bargen (SH)</v>
      </c>
      <c r="G992" s="17">
        <v>3282</v>
      </c>
      <c r="H992" s="17" t="s">
        <v>4547</v>
      </c>
    </row>
    <row r="993" spans="1:8" x14ac:dyDescent="0.2">
      <c r="A993" s="3">
        <v>6145</v>
      </c>
      <c r="B993" s="3" t="s">
        <v>1052</v>
      </c>
      <c r="C993" s="3" t="s">
        <v>1053</v>
      </c>
      <c r="D993" s="3" t="s">
        <v>932</v>
      </c>
      <c r="E993" s="3" t="str">
        <v>Beringen</v>
      </c>
      <c r="G993" s="17">
        <v>3283</v>
      </c>
      <c r="H993" s="17" t="s">
        <v>4547</v>
      </c>
    </row>
    <row r="994" spans="1:8" x14ac:dyDescent="0.2">
      <c r="A994" s="3">
        <v>6146</v>
      </c>
      <c r="B994" s="3" t="s">
        <v>1054</v>
      </c>
      <c r="C994" s="3" t="s">
        <v>1054</v>
      </c>
      <c r="D994" s="3" t="s">
        <v>932</v>
      </c>
      <c r="E994" s="3" t="str">
        <v>Buchberg</v>
      </c>
      <c r="G994" s="17">
        <v>3284</v>
      </c>
      <c r="H994" s="17" t="s">
        <v>4547</v>
      </c>
    </row>
    <row r="995" spans="1:8" x14ac:dyDescent="0.2">
      <c r="A995" s="3">
        <v>6133</v>
      </c>
      <c r="B995" s="3" t="s">
        <v>1055</v>
      </c>
      <c r="C995" s="3" t="s">
        <v>1056</v>
      </c>
      <c r="D995" s="3" t="s">
        <v>932</v>
      </c>
      <c r="E995" s="3" t="str">
        <v>Merishausen</v>
      </c>
      <c r="G995" s="17">
        <v>3285</v>
      </c>
      <c r="H995" s="17" t="s">
        <v>4544</v>
      </c>
    </row>
    <row r="996" spans="1:8" x14ac:dyDescent="0.2">
      <c r="A996" s="3">
        <v>6154</v>
      </c>
      <c r="B996" s="3" t="s">
        <v>1057</v>
      </c>
      <c r="C996" s="3" t="s">
        <v>1058</v>
      </c>
      <c r="D996" s="3" t="s">
        <v>932</v>
      </c>
      <c r="E996" s="3" t="str">
        <v>Neuhausen am Rheinfall</v>
      </c>
      <c r="G996" s="17">
        <v>3286</v>
      </c>
      <c r="H996" s="17" t="s">
        <v>4544</v>
      </c>
    </row>
    <row r="997" spans="1:8" x14ac:dyDescent="0.2">
      <c r="A997" s="3">
        <v>6156</v>
      </c>
      <c r="B997" s="3" t="s">
        <v>1058</v>
      </c>
      <c r="C997" s="3" t="s">
        <v>1058</v>
      </c>
      <c r="D997" s="3" t="s">
        <v>932</v>
      </c>
      <c r="E997" s="3" t="str">
        <v>Rüdlingen</v>
      </c>
      <c r="G997" s="17">
        <v>3292</v>
      </c>
      <c r="H997" s="17" t="s">
        <v>4547</v>
      </c>
    </row>
    <row r="998" spans="1:8" x14ac:dyDescent="0.2">
      <c r="A998" s="3">
        <v>6156</v>
      </c>
      <c r="B998" s="3" t="s">
        <v>1059</v>
      </c>
      <c r="C998" s="3" t="s">
        <v>1058</v>
      </c>
      <c r="D998" s="3" t="s">
        <v>932</v>
      </c>
      <c r="E998" s="3" t="str">
        <v>Schaffhausen</v>
      </c>
      <c r="G998" s="17">
        <v>3293</v>
      </c>
      <c r="H998" s="17" t="s">
        <v>4547</v>
      </c>
    </row>
    <row r="999" spans="1:8" x14ac:dyDescent="0.2">
      <c r="A999" s="3">
        <v>6122</v>
      </c>
      <c r="B999" s="3" t="s">
        <v>1060</v>
      </c>
      <c r="C999" s="3" t="s">
        <v>1060</v>
      </c>
      <c r="D999" s="3" t="s">
        <v>932</v>
      </c>
      <c r="E999" s="3" t="str">
        <v>Beggingen</v>
      </c>
      <c r="G999" s="17">
        <v>3294</v>
      </c>
      <c r="H999" s="17" t="s">
        <v>4547</v>
      </c>
    </row>
    <row r="1000" spans="1:8" x14ac:dyDescent="0.2">
      <c r="A1000" s="3">
        <v>6123</v>
      </c>
      <c r="B1000" s="3" t="s">
        <v>1061</v>
      </c>
      <c r="C1000" s="3" t="s">
        <v>1060</v>
      </c>
      <c r="D1000" s="3" t="s">
        <v>932</v>
      </c>
      <c r="E1000" s="3" t="str">
        <v>Schleitheim</v>
      </c>
      <c r="G1000" s="17">
        <v>3295</v>
      </c>
      <c r="H1000" s="17" t="s">
        <v>4547</v>
      </c>
    </row>
    <row r="1001" spans="1:8" x14ac:dyDescent="0.2">
      <c r="A1001" s="3">
        <v>6125</v>
      </c>
      <c r="B1001" s="3" t="s">
        <v>1062</v>
      </c>
      <c r="C1001" s="3" t="s">
        <v>1060</v>
      </c>
      <c r="D1001" s="3" t="s">
        <v>932</v>
      </c>
      <c r="E1001" s="3" t="str">
        <v>Siblingen</v>
      </c>
      <c r="G1001" s="17">
        <v>3296</v>
      </c>
      <c r="H1001" s="17" t="s">
        <v>4547</v>
      </c>
    </row>
    <row r="1002" spans="1:8" x14ac:dyDescent="0.2">
      <c r="A1002" s="3">
        <v>6244</v>
      </c>
      <c r="B1002" s="3" t="s">
        <v>1063</v>
      </c>
      <c r="C1002" s="3" t="s">
        <v>1063</v>
      </c>
      <c r="D1002" s="3" t="s">
        <v>932</v>
      </c>
      <c r="E1002" s="3" t="str">
        <v>Buch (SH)</v>
      </c>
      <c r="G1002" s="17">
        <v>3297</v>
      </c>
      <c r="H1002" s="17" t="s">
        <v>4547</v>
      </c>
    </row>
    <row r="1003" spans="1:8" x14ac:dyDescent="0.2">
      <c r="A1003" s="3">
        <v>4915</v>
      </c>
      <c r="B1003" s="3" t="s">
        <v>1064</v>
      </c>
      <c r="C1003" s="3" t="s">
        <v>1065</v>
      </c>
      <c r="D1003" s="3" t="s">
        <v>932</v>
      </c>
      <c r="E1003" s="3" t="str">
        <v>Hemishofen</v>
      </c>
      <c r="G1003" s="17">
        <v>3298</v>
      </c>
      <c r="H1003" s="17" t="s">
        <v>4547</v>
      </c>
    </row>
    <row r="1004" spans="1:8" x14ac:dyDescent="0.2">
      <c r="A1004" s="3">
        <v>6264</v>
      </c>
      <c r="B1004" s="3" t="s">
        <v>1065</v>
      </c>
      <c r="C1004" s="3" t="s">
        <v>1065</v>
      </c>
      <c r="D1004" s="3" t="s">
        <v>932</v>
      </c>
      <c r="E1004" s="3" t="str">
        <v>Ramsen</v>
      </c>
      <c r="G1004" s="17">
        <v>3302</v>
      </c>
      <c r="H1004" s="17" t="s">
        <v>4547</v>
      </c>
    </row>
    <row r="1005" spans="1:8" x14ac:dyDescent="0.2">
      <c r="A1005" s="3">
        <v>6260</v>
      </c>
      <c r="B1005" s="3" t="s">
        <v>1066</v>
      </c>
      <c r="C1005" s="3" t="s">
        <v>1066</v>
      </c>
      <c r="D1005" s="3" t="s">
        <v>932</v>
      </c>
      <c r="E1005" s="3" t="str">
        <v>Stein am Rhein</v>
      </c>
      <c r="G1005" s="17">
        <v>3303</v>
      </c>
      <c r="H1005" s="17" t="s">
        <v>4547</v>
      </c>
    </row>
    <row r="1006" spans="1:8" x14ac:dyDescent="0.2">
      <c r="A1006" s="3">
        <v>6260</v>
      </c>
      <c r="B1006" s="3" t="s">
        <v>1067</v>
      </c>
      <c r="C1006" s="3" t="s">
        <v>1066</v>
      </c>
      <c r="D1006" s="3" t="s">
        <v>932</v>
      </c>
      <c r="E1006" s="3" t="str">
        <v>Hallau</v>
      </c>
      <c r="G1006" s="17">
        <v>3305</v>
      </c>
      <c r="H1006" s="17" t="s">
        <v>4547</v>
      </c>
    </row>
    <row r="1007" spans="1:8" x14ac:dyDescent="0.2">
      <c r="A1007" s="3">
        <v>6260</v>
      </c>
      <c r="B1007" s="3" t="s">
        <v>1068</v>
      </c>
      <c r="C1007" s="3" t="s">
        <v>1066</v>
      </c>
      <c r="D1007" s="3" t="s">
        <v>932</v>
      </c>
      <c r="E1007" s="3" t="str">
        <v>Oberhallau</v>
      </c>
      <c r="G1007" s="17">
        <v>3306</v>
      </c>
      <c r="H1007" s="17" t="s">
        <v>4547</v>
      </c>
    </row>
    <row r="1008" spans="1:8" x14ac:dyDescent="0.2">
      <c r="A1008" s="3">
        <v>6262</v>
      </c>
      <c r="B1008" s="3" t="s">
        <v>1069</v>
      </c>
      <c r="C1008" s="3" t="s">
        <v>1066</v>
      </c>
      <c r="D1008" s="3" t="s">
        <v>932</v>
      </c>
      <c r="E1008" s="3" t="str">
        <v>Trasadingen</v>
      </c>
      <c r="G1008" s="17">
        <v>3307</v>
      </c>
      <c r="H1008" s="17" t="s">
        <v>4547</v>
      </c>
    </row>
    <row r="1009" spans="1:8" x14ac:dyDescent="0.2">
      <c r="A1009" s="3">
        <v>6263</v>
      </c>
      <c r="B1009" s="3" t="s">
        <v>1070</v>
      </c>
      <c r="C1009" s="3" t="s">
        <v>1066</v>
      </c>
      <c r="D1009" s="3" t="s">
        <v>932</v>
      </c>
      <c r="E1009" s="3" t="str">
        <v>Wilchingen</v>
      </c>
      <c r="G1009" s="17">
        <v>3308</v>
      </c>
      <c r="H1009" s="17" t="s">
        <v>4547</v>
      </c>
    </row>
    <row r="1010" spans="1:8" x14ac:dyDescent="0.2">
      <c r="A1010" s="3">
        <v>6265</v>
      </c>
      <c r="B1010" s="3" t="s">
        <v>1071</v>
      </c>
      <c r="C1010" s="3" t="s">
        <v>1071</v>
      </c>
      <c r="D1010" s="3" t="s">
        <v>932</v>
      </c>
      <c r="E1010" s="3" t="str">
        <v>Herisau</v>
      </c>
      <c r="G1010" s="17">
        <v>3309</v>
      </c>
      <c r="H1010" s="17" t="s">
        <v>4547</v>
      </c>
    </row>
    <row r="1011" spans="1:8" x14ac:dyDescent="0.2">
      <c r="A1011" s="3">
        <v>6143</v>
      </c>
      <c r="B1011" s="3" t="s">
        <v>1072</v>
      </c>
      <c r="C1011" s="3" t="s">
        <v>1073</v>
      </c>
      <c r="D1011" s="3" t="s">
        <v>932</v>
      </c>
      <c r="E1011" s="3" t="str">
        <v>Hundwil</v>
      </c>
      <c r="G1011" s="17">
        <v>3312</v>
      </c>
      <c r="H1011" s="17" t="s">
        <v>4547</v>
      </c>
    </row>
    <row r="1012" spans="1:8" x14ac:dyDescent="0.2">
      <c r="A1012" s="3">
        <v>6247</v>
      </c>
      <c r="B1012" s="3" t="s">
        <v>1073</v>
      </c>
      <c r="C1012" s="3" t="s">
        <v>1073</v>
      </c>
      <c r="D1012" s="3" t="s">
        <v>932</v>
      </c>
      <c r="E1012" s="3" t="str">
        <v>Schönengrund</v>
      </c>
      <c r="G1012" s="17">
        <v>3313</v>
      </c>
      <c r="H1012" s="17" t="s">
        <v>4547</v>
      </c>
    </row>
    <row r="1013" spans="1:8" x14ac:dyDescent="0.2">
      <c r="A1013" s="3">
        <v>6153</v>
      </c>
      <c r="B1013" s="3" t="s">
        <v>1074</v>
      </c>
      <c r="C1013" s="3" t="s">
        <v>1074</v>
      </c>
      <c r="D1013" s="3" t="s">
        <v>932</v>
      </c>
      <c r="E1013" s="3" t="str">
        <v>Schwellbrunn</v>
      </c>
      <c r="G1013" s="17">
        <v>3314</v>
      </c>
      <c r="H1013" s="17" t="s">
        <v>4547</v>
      </c>
    </row>
    <row r="1014" spans="1:8" x14ac:dyDescent="0.2">
      <c r="A1014" s="3">
        <v>6242</v>
      </c>
      <c r="B1014" s="3" t="s">
        <v>1075</v>
      </c>
      <c r="C1014" s="3" t="s">
        <v>1075</v>
      </c>
      <c r="D1014" s="3" t="s">
        <v>932</v>
      </c>
      <c r="E1014" s="3" t="str">
        <v>Stein (AR)</v>
      </c>
      <c r="G1014" s="17">
        <v>3315</v>
      </c>
      <c r="H1014" s="17" t="s">
        <v>4547</v>
      </c>
    </row>
    <row r="1015" spans="1:8" x14ac:dyDescent="0.2">
      <c r="A1015" s="3">
        <v>4806</v>
      </c>
      <c r="B1015" s="3" t="s">
        <v>1076</v>
      </c>
      <c r="C1015" s="3" t="s">
        <v>1076</v>
      </c>
      <c r="D1015" s="3" t="s">
        <v>932</v>
      </c>
      <c r="E1015" s="3" t="str">
        <v>Urnäsch</v>
      </c>
      <c r="G1015" s="17">
        <v>3317</v>
      </c>
      <c r="H1015" s="17" t="s">
        <v>4547</v>
      </c>
    </row>
    <row r="1016" spans="1:8" x14ac:dyDescent="0.2">
      <c r="A1016" s="3">
        <v>6260</v>
      </c>
      <c r="B1016" s="3" t="s">
        <v>1077</v>
      </c>
      <c r="C1016" s="3" t="s">
        <v>1076</v>
      </c>
      <c r="D1016" s="3" t="s">
        <v>932</v>
      </c>
      <c r="E1016" s="3" t="str">
        <v>Waldstatt</v>
      </c>
      <c r="G1016" s="17">
        <v>3322</v>
      </c>
      <c r="H1016" s="17" t="s">
        <v>4547</v>
      </c>
    </row>
    <row r="1017" spans="1:8" x14ac:dyDescent="0.2">
      <c r="A1017" s="3">
        <v>6144</v>
      </c>
      <c r="B1017" s="3" t="s">
        <v>1078</v>
      </c>
      <c r="C1017" s="3" t="s">
        <v>1079</v>
      </c>
      <c r="D1017" s="3" t="s">
        <v>932</v>
      </c>
      <c r="E1017" s="3" t="str">
        <v>Bühler</v>
      </c>
      <c r="G1017" s="17">
        <v>3323</v>
      </c>
      <c r="H1017" s="17" t="s">
        <v>4547</v>
      </c>
    </row>
    <row r="1018" spans="1:8" x14ac:dyDescent="0.2">
      <c r="A1018" s="3">
        <v>6152</v>
      </c>
      <c r="B1018" s="3" t="s">
        <v>1080</v>
      </c>
      <c r="C1018" s="3" t="s">
        <v>1079</v>
      </c>
      <c r="D1018" s="3" t="s">
        <v>932</v>
      </c>
      <c r="E1018" s="3" t="str">
        <v>Gais</v>
      </c>
      <c r="G1018" s="17">
        <v>3324</v>
      </c>
      <c r="H1018" s="17" t="s">
        <v>4547</v>
      </c>
    </row>
    <row r="1019" spans="1:8" x14ac:dyDescent="0.2">
      <c r="A1019" s="3">
        <v>6126</v>
      </c>
      <c r="B1019" s="3" t="s">
        <v>1081</v>
      </c>
      <c r="C1019" s="3" t="s">
        <v>1082</v>
      </c>
      <c r="D1019" s="3" t="s">
        <v>932</v>
      </c>
      <c r="E1019" s="3" t="str">
        <v>Speicher</v>
      </c>
      <c r="G1019" s="17">
        <v>3325</v>
      </c>
      <c r="H1019" s="17" t="s">
        <v>4547</v>
      </c>
    </row>
    <row r="1020" spans="1:8" x14ac:dyDescent="0.2">
      <c r="A1020" s="3">
        <v>6130</v>
      </c>
      <c r="B1020" s="3" t="s">
        <v>1082</v>
      </c>
      <c r="C1020" s="3" t="s">
        <v>1082</v>
      </c>
      <c r="D1020" s="3" t="s">
        <v>932</v>
      </c>
      <c r="E1020" s="3" t="str">
        <v>Teufen (AR)</v>
      </c>
      <c r="G1020" s="17">
        <v>3326</v>
      </c>
      <c r="H1020" s="17" t="s">
        <v>4547</v>
      </c>
    </row>
    <row r="1021" spans="1:8" x14ac:dyDescent="0.2">
      <c r="A1021" s="3">
        <v>6132</v>
      </c>
      <c r="B1021" s="3" t="s">
        <v>1083</v>
      </c>
      <c r="C1021" s="3" t="s">
        <v>1082</v>
      </c>
      <c r="D1021" s="3" t="s">
        <v>932</v>
      </c>
      <c r="E1021" s="3" t="str">
        <v>Trogen</v>
      </c>
      <c r="G1021" s="17">
        <v>3360</v>
      </c>
      <c r="H1021" s="17" t="s">
        <v>4555</v>
      </c>
    </row>
    <row r="1022" spans="1:8" x14ac:dyDescent="0.2">
      <c r="A1022" s="3">
        <v>6142</v>
      </c>
      <c r="B1022" s="3" t="s">
        <v>1084</v>
      </c>
      <c r="C1022" s="3" t="s">
        <v>1082</v>
      </c>
      <c r="D1022" s="3" t="s">
        <v>932</v>
      </c>
      <c r="E1022" s="3" t="str">
        <v>Grub (AR)</v>
      </c>
      <c r="G1022" s="17">
        <v>3362</v>
      </c>
      <c r="H1022" s="17" t="s">
        <v>4555</v>
      </c>
    </row>
    <row r="1023" spans="1:8" x14ac:dyDescent="0.2">
      <c r="A1023" s="3">
        <v>6460</v>
      </c>
      <c r="B1023" s="3" t="s">
        <v>1085</v>
      </c>
      <c r="C1023" s="3" t="s">
        <v>1086</v>
      </c>
      <c r="D1023" s="3" t="s">
        <v>1087</v>
      </c>
      <c r="E1023" s="3" t="str">
        <v>Heiden</v>
      </c>
      <c r="G1023" s="17">
        <v>3363</v>
      </c>
      <c r="H1023" s="17" t="s">
        <v>4555</v>
      </c>
    </row>
    <row r="1024" spans="1:8" x14ac:dyDescent="0.2">
      <c r="A1024" s="3">
        <v>6490</v>
      </c>
      <c r="B1024" s="3" t="s">
        <v>1088</v>
      </c>
      <c r="C1024" s="3" t="s">
        <v>1088</v>
      </c>
      <c r="D1024" s="3" t="s">
        <v>1087</v>
      </c>
      <c r="E1024" s="3" t="str">
        <v>Lutzenberg</v>
      </c>
      <c r="G1024" s="17">
        <v>3365</v>
      </c>
      <c r="H1024" s="17" t="s">
        <v>4555</v>
      </c>
    </row>
    <row r="1025" spans="1:8" x14ac:dyDescent="0.2">
      <c r="A1025" s="3">
        <v>6468</v>
      </c>
      <c r="B1025" s="3" t="s">
        <v>1089</v>
      </c>
      <c r="C1025" s="3" t="s">
        <v>1089</v>
      </c>
      <c r="D1025" s="3" t="s">
        <v>1087</v>
      </c>
      <c r="E1025" s="3" t="str">
        <v>Rehetobel</v>
      </c>
      <c r="G1025" s="17">
        <v>3366</v>
      </c>
      <c r="H1025" s="17" t="s">
        <v>4555</v>
      </c>
    </row>
    <row r="1026" spans="1:8" x14ac:dyDescent="0.2">
      <c r="A1026" s="3">
        <v>6463</v>
      </c>
      <c r="B1026" s="3" t="s">
        <v>1090</v>
      </c>
      <c r="C1026" s="3" t="s">
        <v>1091</v>
      </c>
      <c r="D1026" s="3" t="s">
        <v>1087</v>
      </c>
      <c r="E1026" s="3" t="str">
        <v>Reute (AR)</v>
      </c>
      <c r="G1026" s="17">
        <v>3367</v>
      </c>
      <c r="H1026" s="17" t="s">
        <v>4555</v>
      </c>
    </row>
    <row r="1027" spans="1:8" x14ac:dyDescent="0.2">
      <c r="A1027" s="3">
        <v>6472</v>
      </c>
      <c r="B1027" s="3" t="s">
        <v>1092</v>
      </c>
      <c r="C1027" s="3" t="s">
        <v>1092</v>
      </c>
      <c r="D1027" s="3" t="s">
        <v>1087</v>
      </c>
      <c r="E1027" s="3" t="str">
        <v>Wald (AR)</v>
      </c>
      <c r="G1027" s="17">
        <v>3368</v>
      </c>
      <c r="H1027" s="17" t="s">
        <v>4555</v>
      </c>
    </row>
    <row r="1028" spans="1:8" x14ac:dyDescent="0.2">
      <c r="A1028" s="3">
        <v>6454</v>
      </c>
      <c r="B1028" s="3" t="s">
        <v>1093</v>
      </c>
      <c r="C1028" s="3" t="s">
        <v>1093</v>
      </c>
      <c r="D1028" s="3" t="s">
        <v>1087</v>
      </c>
      <c r="E1028" s="3" t="str">
        <v>Walzenhausen</v>
      </c>
      <c r="G1028" s="17">
        <v>3372</v>
      </c>
      <c r="H1028" s="17" t="s">
        <v>4555</v>
      </c>
    </row>
    <row r="1029" spans="1:8" x14ac:dyDescent="0.2">
      <c r="A1029" s="3">
        <v>6487</v>
      </c>
      <c r="B1029" s="3" t="s">
        <v>1094</v>
      </c>
      <c r="C1029" s="3" t="s">
        <v>1094</v>
      </c>
      <c r="D1029" s="3" t="s">
        <v>1087</v>
      </c>
      <c r="E1029" s="3" t="str">
        <v>Wolfhalden</v>
      </c>
      <c r="G1029" s="17">
        <v>3373</v>
      </c>
      <c r="H1029" s="17" t="s">
        <v>4555</v>
      </c>
    </row>
    <row r="1030" spans="1:8" x14ac:dyDescent="0.2">
      <c r="A1030" s="3">
        <v>6476</v>
      </c>
      <c r="B1030" s="3" t="s">
        <v>1095</v>
      </c>
      <c r="C1030" s="3" t="s">
        <v>1096</v>
      </c>
      <c r="D1030" s="3" t="s">
        <v>1087</v>
      </c>
      <c r="E1030" s="3" t="str">
        <v>Appenzell</v>
      </c>
      <c r="G1030" s="17">
        <v>3374</v>
      </c>
      <c r="H1030" s="17" t="s">
        <v>4555</v>
      </c>
    </row>
    <row r="1031" spans="1:8" x14ac:dyDescent="0.2">
      <c r="A1031" s="3">
        <v>6482</v>
      </c>
      <c r="B1031" s="3" t="s">
        <v>1096</v>
      </c>
      <c r="C1031" s="3" t="s">
        <v>1096</v>
      </c>
      <c r="D1031" s="3" t="s">
        <v>1087</v>
      </c>
      <c r="E1031" s="3" t="str">
        <v>Gonten</v>
      </c>
      <c r="G1031" s="17">
        <v>3375</v>
      </c>
      <c r="H1031" s="17" t="s">
        <v>4555</v>
      </c>
    </row>
    <row r="1032" spans="1:8" x14ac:dyDescent="0.2">
      <c r="A1032" s="3">
        <v>6493</v>
      </c>
      <c r="B1032" s="3" t="s">
        <v>1097</v>
      </c>
      <c r="C1032" s="3" t="s">
        <v>1097</v>
      </c>
      <c r="D1032" s="3" t="s">
        <v>1087</v>
      </c>
      <c r="E1032" s="3" t="str">
        <v>Schlatt-Haslen</v>
      </c>
      <c r="G1032" s="17">
        <v>3376</v>
      </c>
      <c r="H1032" s="17" t="s">
        <v>4555</v>
      </c>
    </row>
    <row r="1033" spans="1:8" x14ac:dyDescent="0.2">
      <c r="A1033" s="3">
        <v>6461</v>
      </c>
      <c r="B1033" s="3" t="s">
        <v>1098</v>
      </c>
      <c r="C1033" s="3" t="s">
        <v>1098</v>
      </c>
      <c r="D1033" s="3" t="s">
        <v>1087</v>
      </c>
      <c r="E1033" s="3" t="str">
        <v>Oberegg</v>
      </c>
      <c r="G1033" s="17">
        <v>3377</v>
      </c>
      <c r="H1033" s="17" t="s">
        <v>4555</v>
      </c>
    </row>
    <row r="1034" spans="1:8" x14ac:dyDescent="0.2">
      <c r="A1034" s="3">
        <v>6491</v>
      </c>
      <c r="B1034" s="3" t="s">
        <v>1099</v>
      </c>
      <c r="C1034" s="3" t="s">
        <v>1099</v>
      </c>
      <c r="D1034" s="3" t="s">
        <v>1087</v>
      </c>
      <c r="E1034" s="3" t="str">
        <v>Schwende-Rüte</v>
      </c>
      <c r="G1034" s="17">
        <v>3380</v>
      </c>
      <c r="H1034" s="17" t="s">
        <v>4555</v>
      </c>
    </row>
    <row r="1035" spans="1:8" x14ac:dyDescent="0.2">
      <c r="A1035" s="3">
        <v>6467</v>
      </c>
      <c r="B1035" s="3" t="s">
        <v>1100</v>
      </c>
      <c r="C1035" s="3" t="s">
        <v>1100</v>
      </c>
      <c r="D1035" s="3" t="s">
        <v>1087</v>
      </c>
      <c r="E1035" s="3" t="str">
        <v>Häggenschwil</v>
      </c>
      <c r="G1035" s="17">
        <v>3400</v>
      </c>
      <c r="H1035" s="17" t="s">
        <v>4547</v>
      </c>
    </row>
    <row r="1036" spans="1:8" x14ac:dyDescent="0.2">
      <c r="A1036" s="3">
        <v>6469</v>
      </c>
      <c r="B1036" s="3" t="s">
        <v>1101</v>
      </c>
      <c r="C1036" s="3" t="s">
        <v>1100</v>
      </c>
      <c r="D1036" s="3" t="s">
        <v>1087</v>
      </c>
      <c r="E1036" s="3" t="str">
        <v>Muolen</v>
      </c>
      <c r="G1036" s="17">
        <v>3412</v>
      </c>
      <c r="H1036" s="17" t="s">
        <v>4547</v>
      </c>
    </row>
    <row r="1037" spans="1:8" x14ac:dyDescent="0.2">
      <c r="A1037" s="3">
        <v>6462</v>
      </c>
      <c r="B1037" s="3" t="s">
        <v>1102</v>
      </c>
      <c r="C1037" s="3" t="s">
        <v>1103</v>
      </c>
      <c r="D1037" s="3" t="s">
        <v>1087</v>
      </c>
      <c r="E1037" s="3" t="str">
        <v>St. Gallen</v>
      </c>
      <c r="G1037" s="17">
        <v>3413</v>
      </c>
      <c r="H1037" s="17" t="s">
        <v>4547</v>
      </c>
    </row>
    <row r="1038" spans="1:8" x14ac:dyDescent="0.2">
      <c r="A1038" s="3">
        <v>6466</v>
      </c>
      <c r="B1038" s="3" t="s">
        <v>1104</v>
      </c>
      <c r="C1038" s="3" t="s">
        <v>1103</v>
      </c>
      <c r="D1038" s="3" t="s">
        <v>1087</v>
      </c>
      <c r="E1038" s="3" t="str">
        <v>Wittenbach</v>
      </c>
      <c r="G1038" s="17">
        <v>3414</v>
      </c>
      <c r="H1038" s="17" t="s">
        <v>4547</v>
      </c>
    </row>
    <row r="1039" spans="1:8" x14ac:dyDescent="0.2">
      <c r="A1039" s="3">
        <v>6377</v>
      </c>
      <c r="B1039" s="3" t="s">
        <v>1105</v>
      </c>
      <c r="C1039" s="3" t="s">
        <v>1105</v>
      </c>
      <c r="D1039" s="3" t="s">
        <v>1087</v>
      </c>
      <c r="E1039" s="3" t="str">
        <v>Berg (SG)</v>
      </c>
      <c r="G1039" s="17">
        <v>3415</v>
      </c>
      <c r="H1039" s="17" t="s">
        <v>4547</v>
      </c>
    </row>
    <row r="1040" spans="1:8" x14ac:dyDescent="0.2">
      <c r="A1040" s="3">
        <v>6441</v>
      </c>
      <c r="B1040" s="3" t="s">
        <v>1106</v>
      </c>
      <c r="C1040" s="3" t="s">
        <v>1105</v>
      </c>
      <c r="D1040" s="3" t="s">
        <v>1087</v>
      </c>
      <c r="E1040" s="3" t="str">
        <v>Eggersriet</v>
      </c>
      <c r="G1040" s="17">
        <v>3416</v>
      </c>
      <c r="H1040" s="17" t="s">
        <v>4555</v>
      </c>
    </row>
    <row r="1041" spans="1:8" x14ac:dyDescent="0.2">
      <c r="A1041" s="3">
        <v>6473</v>
      </c>
      <c r="B1041" s="3" t="s">
        <v>1107</v>
      </c>
      <c r="C1041" s="3" t="s">
        <v>1107</v>
      </c>
      <c r="D1041" s="3" t="s">
        <v>1087</v>
      </c>
      <c r="E1041" s="3" t="str">
        <v>Goldach</v>
      </c>
      <c r="G1041" s="17">
        <v>3417</v>
      </c>
      <c r="H1041" s="17" t="s">
        <v>4547</v>
      </c>
    </row>
    <row r="1042" spans="1:8" x14ac:dyDescent="0.2">
      <c r="A1042" s="3">
        <v>6474</v>
      </c>
      <c r="B1042" s="3" t="s">
        <v>1108</v>
      </c>
      <c r="C1042" s="3" t="s">
        <v>1107</v>
      </c>
      <c r="D1042" s="3" t="s">
        <v>1087</v>
      </c>
      <c r="E1042" s="3" t="str">
        <v>Mörschwil</v>
      </c>
      <c r="G1042" s="17">
        <v>3418</v>
      </c>
      <c r="H1042" s="17" t="s">
        <v>4547</v>
      </c>
    </row>
    <row r="1043" spans="1:8" x14ac:dyDescent="0.2">
      <c r="A1043" s="3">
        <v>6475</v>
      </c>
      <c r="B1043" s="3" t="s">
        <v>1109</v>
      </c>
      <c r="C1043" s="3" t="s">
        <v>1107</v>
      </c>
      <c r="D1043" s="3" t="s">
        <v>1087</v>
      </c>
      <c r="E1043" s="3" t="str">
        <v>Rorschach</v>
      </c>
      <c r="G1043" s="17">
        <v>3419</v>
      </c>
      <c r="H1043" s="17" t="s">
        <v>4547</v>
      </c>
    </row>
    <row r="1044" spans="1:8" x14ac:dyDescent="0.2">
      <c r="A1044" s="3">
        <v>6452</v>
      </c>
      <c r="B1044" s="3" t="s">
        <v>1110</v>
      </c>
      <c r="C1044" s="3" t="s">
        <v>1110</v>
      </c>
      <c r="D1044" s="3" t="s">
        <v>1087</v>
      </c>
      <c r="E1044" s="3" t="str">
        <v>Rorschacherberg</v>
      </c>
      <c r="G1044" s="17">
        <v>3421</v>
      </c>
      <c r="H1044" s="17" t="s">
        <v>4547</v>
      </c>
    </row>
    <row r="1045" spans="1:8" x14ac:dyDescent="0.2">
      <c r="A1045" s="3">
        <v>6464</v>
      </c>
      <c r="B1045" s="3" t="s">
        <v>1111</v>
      </c>
      <c r="C1045" s="3" t="s">
        <v>1111</v>
      </c>
      <c r="D1045" s="3" t="s">
        <v>1087</v>
      </c>
      <c r="E1045" s="3" t="str">
        <v>Steinach</v>
      </c>
      <c r="G1045" s="17">
        <v>3422</v>
      </c>
      <c r="H1045" s="17" t="s">
        <v>4547</v>
      </c>
    </row>
    <row r="1046" spans="1:8" x14ac:dyDescent="0.2">
      <c r="A1046" s="3">
        <v>8751</v>
      </c>
      <c r="B1046" s="3" t="s">
        <v>1112</v>
      </c>
      <c r="C1046" s="3" t="s">
        <v>1111</v>
      </c>
      <c r="D1046" s="3" t="s">
        <v>1087</v>
      </c>
      <c r="E1046" s="3" t="str">
        <v>Tübach</v>
      </c>
      <c r="G1046" s="17">
        <v>3423</v>
      </c>
      <c r="H1046" s="17" t="s">
        <v>4547</v>
      </c>
    </row>
    <row r="1047" spans="1:8" x14ac:dyDescent="0.2">
      <c r="A1047" s="3">
        <v>6465</v>
      </c>
      <c r="B1047" s="3" t="s">
        <v>1113</v>
      </c>
      <c r="C1047" s="3" t="s">
        <v>1113</v>
      </c>
      <c r="D1047" s="3" t="s">
        <v>1087</v>
      </c>
      <c r="E1047" s="3" t="str">
        <v>Untereggen</v>
      </c>
      <c r="G1047" s="17">
        <v>3424</v>
      </c>
      <c r="H1047" s="17" t="s">
        <v>4547</v>
      </c>
    </row>
    <row r="1048" spans="1:8" x14ac:dyDescent="0.2">
      <c r="A1048" s="3">
        <v>6484</v>
      </c>
      <c r="B1048" s="3" t="s">
        <v>1114</v>
      </c>
      <c r="C1048" s="3" t="s">
        <v>1115</v>
      </c>
      <c r="D1048" s="3" t="s">
        <v>1087</v>
      </c>
      <c r="E1048" s="3" t="str">
        <v>Au (SG)</v>
      </c>
      <c r="G1048" s="17">
        <v>3425</v>
      </c>
      <c r="H1048" s="17" t="s">
        <v>4547</v>
      </c>
    </row>
    <row r="1049" spans="1:8" x14ac:dyDescent="0.2">
      <c r="A1049" s="3">
        <v>6485</v>
      </c>
      <c r="B1049" s="3" t="s">
        <v>1116</v>
      </c>
      <c r="C1049" s="3" t="s">
        <v>1115</v>
      </c>
      <c r="D1049" s="3" t="s">
        <v>1087</v>
      </c>
      <c r="E1049" s="3" t="str">
        <v>Balgach</v>
      </c>
      <c r="G1049" s="17">
        <v>3426</v>
      </c>
      <c r="H1049" s="17" t="s">
        <v>4547</v>
      </c>
    </row>
    <row r="1050" spans="1:8" x14ac:dyDescent="0.2">
      <c r="A1050" s="3">
        <v>8836</v>
      </c>
      <c r="B1050" s="3" t="s">
        <v>1117</v>
      </c>
      <c r="C1050" s="3" t="s">
        <v>1118</v>
      </c>
      <c r="D1050" s="3" t="s">
        <v>1119</v>
      </c>
      <c r="E1050" s="3" t="str">
        <v>Berneck</v>
      </c>
      <c r="G1050" s="17">
        <v>3427</v>
      </c>
      <c r="H1050" s="17" t="s">
        <v>4547</v>
      </c>
    </row>
    <row r="1051" spans="1:8" x14ac:dyDescent="0.2">
      <c r="A1051" s="3">
        <v>8840</v>
      </c>
      <c r="B1051" s="3" t="s">
        <v>1118</v>
      </c>
      <c r="C1051" s="3" t="s">
        <v>1118</v>
      </c>
      <c r="D1051" s="3" t="s">
        <v>1119</v>
      </c>
      <c r="E1051" s="3" t="str">
        <v>Diepoldsau</v>
      </c>
      <c r="G1051" s="17">
        <v>3428</v>
      </c>
      <c r="H1051" s="17" t="s">
        <v>4547</v>
      </c>
    </row>
    <row r="1052" spans="1:8" x14ac:dyDescent="0.2">
      <c r="A1052" s="3">
        <v>8840</v>
      </c>
      <c r="B1052" s="3" t="s">
        <v>1120</v>
      </c>
      <c r="C1052" s="3" t="s">
        <v>1118</v>
      </c>
      <c r="D1052" s="3" t="s">
        <v>1119</v>
      </c>
      <c r="E1052" s="3" t="str">
        <v>Rheineck</v>
      </c>
      <c r="G1052" s="17">
        <v>3429</v>
      </c>
      <c r="H1052" s="17" t="s">
        <v>4555</v>
      </c>
    </row>
    <row r="1053" spans="1:8" x14ac:dyDescent="0.2">
      <c r="A1053" s="3">
        <v>8841</v>
      </c>
      <c r="B1053" s="3" t="s">
        <v>1121</v>
      </c>
      <c r="C1053" s="3" t="s">
        <v>1118</v>
      </c>
      <c r="D1053" s="3" t="s">
        <v>1119</v>
      </c>
      <c r="E1053" s="3" t="str">
        <v>St. Margrethen</v>
      </c>
      <c r="G1053" s="17">
        <v>3432</v>
      </c>
      <c r="H1053" s="17" t="s">
        <v>4547</v>
      </c>
    </row>
    <row r="1054" spans="1:8" x14ac:dyDescent="0.2">
      <c r="A1054" s="3">
        <v>8844</v>
      </c>
      <c r="B1054" s="3" t="s">
        <v>1122</v>
      </c>
      <c r="C1054" s="3" t="s">
        <v>1118</v>
      </c>
      <c r="D1054" s="3" t="s">
        <v>1119</v>
      </c>
      <c r="E1054" s="3" t="str">
        <v>Thal</v>
      </c>
      <c r="G1054" s="17">
        <v>3433</v>
      </c>
      <c r="H1054" s="17" t="s">
        <v>4547</v>
      </c>
    </row>
    <row r="1055" spans="1:8" x14ac:dyDescent="0.2">
      <c r="A1055" s="3">
        <v>8846</v>
      </c>
      <c r="B1055" s="3" t="s">
        <v>1123</v>
      </c>
      <c r="C1055" s="3" t="s">
        <v>1118</v>
      </c>
      <c r="D1055" s="3" t="s">
        <v>1119</v>
      </c>
      <c r="E1055" s="3" t="str">
        <v>Widnau</v>
      </c>
      <c r="G1055" s="17">
        <v>3434</v>
      </c>
      <c r="H1055" s="17" t="s">
        <v>4547</v>
      </c>
    </row>
    <row r="1056" spans="1:8" x14ac:dyDescent="0.2">
      <c r="A1056" s="3">
        <v>8847</v>
      </c>
      <c r="B1056" s="3" t="s">
        <v>1124</v>
      </c>
      <c r="C1056" s="3" t="s">
        <v>1118</v>
      </c>
      <c r="D1056" s="3" t="s">
        <v>1119</v>
      </c>
      <c r="E1056" s="3" t="str">
        <v>Altstätten</v>
      </c>
      <c r="G1056" s="17">
        <v>3435</v>
      </c>
      <c r="H1056" s="17" t="s">
        <v>4547</v>
      </c>
    </row>
    <row r="1057" spans="1:8" x14ac:dyDescent="0.2">
      <c r="A1057" s="3">
        <v>6410</v>
      </c>
      <c r="B1057" s="3" t="s">
        <v>1125</v>
      </c>
      <c r="C1057" s="3" t="s">
        <v>1126</v>
      </c>
      <c r="D1057" s="3" t="s">
        <v>1119</v>
      </c>
      <c r="E1057" s="3" t="str">
        <v>Eichberg</v>
      </c>
      <c r="G1057" s="17">
        <v>3436</v>
      </c>
      <c r="H1057" s="17" t="s">
        <v>4547</v>
      </c>
    </row>
    <row r="1058" spans="1:8" x14ac:dyDescent="0.2">
      <c r="A1058" s="3">
        <v>6442</v>
      </c>
      <c r="B1058" s="3" t="s">
        <v>1126</v>
      </c>
      <c r="C1058" s="3" t="s">
        <v>1126</v>
      </c>
      <c r="D1058" s="3" t="s">
        <v>1119</v>
      </c>
      <c r="E1058" s="3" t="str">
        <v>Marbach (SG)</v>
      </c>
      <c r="G1058" s="17">
        <v>3437</v>
      </c>
      <c r="H1058" s="17" t="s">
        <v>4547</v>
      </c>
    </row>
    <row r="1059" spans="1:8" x14ac:dyDescent="0.2">
      <c r="A1059" s="3">
        <v>8834</v>
      </c>
      <c r="B1059" s="3" t="s">
        <v>1127</v>
      </c>
      <c r="C1059" s="3" t="s">
        <v>1128</v>
      </c>
      <c r="D1059" s="3" t="s">
        <v>1119</v>
      </c>
      <c r="E1059" s="3" t="str">
        <v>Oberriet (SG)</v>
      </c>
      <c r="G1059" s="17">
        <v>3438</v>
      </c>
      <c r="H1059" s="17" t="s">
        <v>4547</v>
      </c>
    </row>
    <row r="1060" spans="1:8" x14ac:dyDescent="0.2">
      <c r="A1060" s="3">
        <v>8835</v>
      </c>
      <c r="B1060" s="3" t="s">
        <v>1128</v>
      </c>
      <c r="C1060" s="3" t="s">
        <v>1128</v>
      </c>
      <c r="D1060" s="3" t="s">
        <v>1119</v>
      </c>
      <c r="E1060" s="3" t="str">
        <v>Rebstein</v>
      </c>
      <c r="G1060" s="17">
        <v>3439</v>
      </c>
      <c r="H1060" s="17" t="s">
        <v>4547</v>
      </c>
    </row>
    <row r="1061" spans="1:8" x14ac:dyDescent="0.2">
      <c r="A1061" s="3">
        <v>8640</v>
      </c>
      <c r="B1061" s="3" t="s">
        <v>1129</v>
      </c>
      <c r="C1061" s="3" t="s">
        <v>1130</v>
      </c>
      <c r="D1061" s="3" t="s">
        <v>1119</v>
      </c>
      <c r="E1061" s="3" t="str">
        <v>Rüthi (SG)</v>
      </c>
      <c r="G1061" s="17">
        <v>3452</v>
      </c>
      <c r="H1061" s="17" t="s">
        <v>4547</v>
      </c>
    </row>
    <row r="1062" spans="1:8" x14ac:dyDescent="0.2">
      <c r="A1062" s="3">
        <v>8806</v>
      </c>
      <c r="B1062" s="3" t="s">
        <v>1131</v>
      </c>
      <c r="C1062" s="3" t="s">
        <v>1130</v>
      </c>
      <c r="D1062" s="3" t="s">
        <v>1119</v>
      </c>
      <c r="E1062" s="3" t="str">
        <v>Buchs (SG)</v>
      </c>
      <c r="G1062" s="17">
        <v>3453</v>
      </c>
      <c r="H1062" s="17" t="s">
        <v>4547</v>
      </c>
    </row>
    <row r="1063" spans="1:8" x14ac:dyDescent="0.2">
      <c r="A1063" s="3">
        <v>8807</v>
      </c>
      <c r="B1063" s="3" t="s">
        <v>1130</v>
      </c>
      <c r="C1063" s="3" t="s">
        <v>1130</v>
      </c>
      <c r="D1063" s="3" t="s">
        <v>1119</v>
      </c>
      <c r="E1063" s="3" t="str">
        <v>Gams</v>
      </c>
      <c r="G1063" s="17">
        <v>3454</v>
      </c>
      <c r="H1063" s="17" t="s">
        <v>4547</v>
      </c>
    </row>
    <row r="1064" spans="1:8" x14ac:dyDescent="0.2">
      <c r="A1064" s="3">
        <v>8808</v>
      </c>
      <c r="B1064" s="3" t="s">
        <v>1132</v>
      </c>
      <c r="C1064" s="3" t="s">
        <v>1130</v>
      </c>
      <c r="D1064" s="3" t="s">
        <v>1119</v>
      </c>
      <c r="E1064" s="3" t="str">
        <v>Grabs</v>
      </c>
      <c r="G1064" s="17">
        <v>3455</v>
      </c>
      <c r="H1064" s="17" t="s">
        <v>4547</v>
      </c>
    </row>
    <row r="1065" spans="1:8" x14ac:dyDescent="0.2">
      <c r="A1065" s="3">
        <v>8832</v>
      </c>
      <c r="B1065" s="3" t="s">
        <v>1133</v>
      </c>
      <c r="C1065" s="3" t="s">
        <v>1130</v>
      </c>
      <c r="D1065" s="3" t="s">
        <v>1119</v>
      </c>
      <c r="E1065" s="3" t="str">
        <v>Sennwald</v>
      </c>
      <c r="G1065" s="17">
        <v>3456</v>
      </c>
      <c r="H1065" s="17" t="s">
        <v>4547</v>
      </c>
    </row>
    <row r="1066" spans="1:8" x14ac:dyDescent="0.2">
      <c r="A1066" s="3">
        <v>8832</v>
      </c>
      <c r="B1066" s="3" t="s">
        <v>1134</v>
      </c>
      <c r="C1066" s="3" t="s">
        <v>1130</v>
      </c>
      <c r="D1066" s="3" t="s">
        <v>1119</v>
      </c>
      <c r="E1066" s="3" t="str">
        <v>Sevelen</v>
      </c>
      <c r="G1066" s="17">
        <v>3457</v>
      </c>
      <c r="H1066" s="17" t="s">
        <v>4555</v>
      </c>
    </row>
    <row r="1067" spans="1:8" x14ac:dyDescent="0.2">
      <c r="A1067" s="3">
        <v>8832</v>
      </c>
      <c r="B1067" s="3" t="s">
        <v>1133</v>
      </c>
      <c r="C1067" s="3" t="s">
        <v>1133</v>
      </c>
      <c r="D1067" s="3" t="s">
        <v>1119</v>
      </c>
      <c r="E1067" s="3" t="str">
        <v>Wartau</v>
      </c>
      <c r="G1067" s="17">
        <v>3462</v>
      </c>
      <c r="H1067" s="17" t="s">
        <v>4555</v>
      </c>
    </row>
    <row r="1068" spans="1:8" x14ac:dyDescent="0.2">
      <c r="A1068" s="3">
        <v>6402</v>
      </c>
      <c r="B1068" s="3" t="s">
        <v>1135</v>
      </c>
      <c r="C1068" s="3" t="s">
        <v>1136</v>
      </c>
      <c r="D1068" s="3" t="s">
        <v>1119</v>
      </c>
      <c r="E1068" s="3" t="str">
        <v>Bad Ragaz</v>
      </c>
      <c r="G1068" s="17">
        <v>3463</v>
      </c>
      <c r="H1068" s="17" t="s">
        <v>4555</v>
      </c>
    </row>
    <row r="1069" spans="1:8" x14ac:dyDescent="0.2">
      <c r="A1069" s="3">
        <v>6403</v>
      </c>
      <c r="B1069" s="3" t="s">
        <v>1137</v>
      </c>
      <c r="C1069" s="3" t="s">
        <v>1136</v>
      </c>
      <c r="D1069" s="3" t="s">
        <v>1119</v>
      </c>
      <c r="E1069" s="3" t="str">
        <v>Flums</v>
      </c>
      <c r="G1069" s="17">
        <v>3464</v>
      </c>
      <c r="H1069" s="17" t="s">
        <v>4555</v>
      </c>
    </row>
    <row r="1070" spans="1:8" x14ac:dyDescent="0.2">
      <c r="A1070" s="3">
        <v>6405</v>
      </c>
      <c r="B1070" s="3" t="s">
        <v>1138</v>
      </c>
      <c r="C1070" s="3" t="s">
        <v>1136</v>
      </c>
      <c r="D1070" s="3" t="s">
        <v>1119</v>
      </c>
      <c r="E1070" s="3" t="str">
        <v>Mels</v>
      </c>
      <c r="G1070" s="17">
        <v>3465</v>
      </c>
      <c r="H1070" s="17" t="s">
        <v>4555</v>
      </c>
    </row>
    <row r="1071" spans="1:8" x14ac:dyDescent="0.2">
      <c r="A1071" s="3">
        <v>8852</v>
      </c>
      <c r="B1071" s="3" t="s">
        <v>1139</v>
      </c>
      <c r="C1071" s="3" t="s">
        <v>1139</v>
      </c>
      <c r="D1071" s="3" t="s">
        <v>1119</v>
      </c>
      <c r="E1071" s="3" t="str">
        <v>Pfäfers</v>
      </c>
      <c r="G1071" s="17">
        <v>3472</v>
      </c>
      <c r="H1071" s="17" t="s">
        <v>4555</v>
      </c>
    </row>
    <row r="1072" spans="1:8" x14ac:dyDescent="0.2">
      <c r="A1072" s="3">
        <v>8854</v>
      </c>
      <c r="B1072" s="3" t="s">
        <v>1140</v>
      </c>
      <c r="C1072" s="3" t="s">
        <v>1140</v>
      </c>
      <c r="D1072" s="3" t="s">
        <v>1119</v>
      </c>
      <c r="E1072" s="3" t="str">
        <v>Quarten</v>
      </c>
      <c r="G1072" s="17">
        <v>3473</v>
      </c>
      <c r="H1072" s="17" t="s">
        <v>4555</v>
      </c>
    </row>
    <row r="1073" spans="1:8" x14ac:dyDescent="0.2">
      <c r="A1073" s="3">
        <v>8858</v>
      </c>
      <c r="B1073" s="3" t="s">
        <v>1141</v>
      </c>
      <c r="C1073" s="3" t="s">
        <v>1141</v>
      </c>
      <c r="D1073" s="3" t="s">
        <v>1119</v>
      </c>
      <c r="E1073" s="3" t="str">
        <v>Sargans</v>
      </c>
      <c r="G1073" s="17">
        <v>3474</v>
      </c>
      <c r="H1073" s="17" t="s">
        <v>4555</v>
      </c>
    </row>
    <row r="1074" spans="1:8" x14ac:dyDescent="0.2">
      <c r="A1074" s="3">
        <v>8853</v>
      </c>
      <c r="B1074" s="3" t="s">
        <v>1142</v>
      </c>
      <c r="C1074" s="3" t="s">
        <v>1143</v>
      </c>
      <c r="D1074" s="3" t="s">
        <v>1119</v>
      </c>
      <c r="E1074" s="3" t="str">
        <v>Vilters-Wangs</v>
      </c>
      <c r="G1074" s="17">
        <v>3475</v>
      </c>
      <c r="H1074" s="17" t="s">
        <v>4555</v>
      </c>
    </row>
    <row r="1075" spans="1:8" x14ac:dyDescent="0.2">
      <c r="A1075" s="3">
        <v>8864</v>
      </c>
      <c r="B1075" s="3" t="s">
        <v>1144</v>
      </c>
      <c r="C1075" s="3" t="s">
        <v>1144</v>
      </c>
      <c r="D1075" s="3" t="s">
        <v>1119</v>
      </c>
      <c r="E1075" s="3" t="str">
        <v>Walenstadt</v>
      </c>
      <c r="G1075" s="17">
        <v>3476</v>
      </c>
      <c r="H1075" s="17" t="s">
        <v>4555</v>
      </c>
    </row>
    <row r="1076" spans="1:8" x14ac:dyDescent="0.2">
      <c r="A1076" s="3">
        <v>8854</v>
      </c>
      <c r="B1076" s="3" t="s">
        <v>1145</v>
      </c>
      <c r="C1076" s="3" t="s">
        <v>1146</v>
      </c>
      <c r="D1076" s="3" t="s">
        <v>1119</v>
      </c>
      <c r="E1076" s="3" t="str">
        <v>Amden</v>
      </c>
      <c r="G1076" s="17">
        <v>3503</v>
      </c>
      <c r="H1076" s="17" t="s">
        <v>4547</v>
      </c>
    </row>
    <row r="1077" spans="1:8" x14ac:dyDescent="0.2">
      <c r="A1077" s="3">
        <v>8862</v>
      </c>
      <c r="B1077" s="3" t="s">
        <v>1146</v>
      </c>
      <c r="C1077" s="3" t="s">
        <v>1146</v>
      </c>
      <c r="D1077" s="3" t="s">
        <v>1119</v>
      </c>
      <c r="E1077" s="3" t="str">
        <v>Benken (SG)</v>
      </c>
      <c r="G1077" s="17">
        <v>3504</v>
      </c>
      <c r="H1077" s="17" t="s">
        <v>4554</v>
      </c>
    </row>
    <row r="1078" spans="1:8" x14ac:dyDescent="0.2">
      <c r="A1078" s="3">
        <v>8863</v>
      </c>
      <c r="B1078" s="3" t="s">
        <v>1147</v>
      </c>
      <c r="C1078" s="3" t="s">
        <v>1146</v>
      </c>
      <c r="D1078" s="3" t="s">
        <v>1119</v>
      </c>
      <c r="E1078" s="3" t="str">
        <v>Kaltbrunn</v>
      </c>
      <c r="G1078" s="17">
        <v>3506</v>
      </c>
      <c r="H1078" s="17" t="s">
        <v>4554</v>
      </c>
    </row>
    <row r="1079" spans="1:8" x14ac:dyDescent="0.2">
      <c r="A1079" s="3">
        <v>8856</v>
      </c>
      <c r="B1079" s="3" t="s">
        <v>1148</v>
      </c>
      <c r="C1079" s="3" t="s">
        <v>1148</v>
      </c>
      <c r="D1079" s="3" t="s">
        <v>1119</v>
      </c>
      <c r="E1079" s="3" t="str">
        <v>Schänis</v>
      </c>
      <c r="G1079" s="17">
        <v>3507</v>
      </c>
      <c r="H1079" s="17" t="s">
        <v>4547</v>
      </c>
    </row>
    <row r="1080" spans="1:8" x14ac:dyDescent="0.2">
      <c r="A1080" s="3">
        <v>8857</v>
      </c>
      <c r="B1080" s="3" t="s">
        <v>1149</v>
      </c>
      <c r="C1080" s="3" t="s">
        <v>1149</v>
      </c>
      <c r="D1080" s="3" t="s">
        <v>1119</v>
      </c>
      <c r="E1080" s="3" t="str">
        <v>Weesen</v>
      </c>
      <c r="G1080" s="17">
        <v>3508</v>
      </c>
      <c r="H1080" s="17" t="s">
        <v>4547</v>
      </c>
    </row>
    <row r="1081" spans="1:8" x14ac:dyDescent="0.2">
      <c r="A1081" s="3">
        <v>8855</v>
      </c>
      <c r="B1081" s="3" t="s">
        <v>1150</v>
      </c>
      <c r="C1081" s="3" t="s">
        <v>1151</v>
      </c>
      <c r="D1081" s="3" t="s">
        <v>1119</v>
      </c>
      <c r="E1081" s="3" t="str">
        <v>Schmerikon</v>
      </c>
      <c r="G1081" s="17">
        <v>3510</v>
      </c>
      <c r="H1081" s="17" t="s">
        <v>4554</v>
      </c>
    </row>
    <row r="1082" spans="1:8" x14ac:dyDescent="0.2">
      <c r="A1082" s="3">
        <v>8849</v>
      </c>
      <c r="B1082" s="3" t="s">
        <v>1152</v>
      </c>
      <c r="C1082" s="3" t="s">
        <v>1152</v>
      </c>
      <c r="D1082" s="3" t="s">
        <v>1119</v>
      </c>
      <c r="E1082" s="3" t="str">
        <v>Uznach</v>
      </c>
      <c r="G1082" s="17">
        <v>3512</v>
      </c>
      <c r="H1082" s="17" t="s">
        <v>4547</v>
      </c>
    </row>
    <row r="1083" spans="1:8" x14ac:dyDescent="0.2">
      <c r="A1083" s="3">
        <v>6410</v>
      </c>
      <c r="B1083" s="3" t="s">
        <v>1153</v>
      </c>
      <c r="C1083" s="3" t="s">
        <v>1154</v>
      </c>
      <c r="D1083" s="3" t="s">
        <v>1119</v>
      </c>
      <c r="E1083" s="3" t="str">
        <v>Rapperswil-Jona</v>
      </c>
      <c r="G1083" s="17">
        <v>3513</v>
      </c>
      <c r="H1083" s="17" t="s">
        <v>4547</v>
      </c>
    </row>
    <row r="1084" spans="1:8" x14ac:dyDescent="0.2">
      <c r="A1084" s="3">
        <v>6410</v>
      </c>
      <c r="B1084" s="3" t="s">
        <v>1155</v>
      </c>
      <c r="C1084" s="3" t="s">
        <v>1154</v>
      </c>
      <c r="D1084" s="3" t="s">
        <v>1119</v>
      </c>
      <c r="E1084" s="3" t="str">
        <v>Gommiswald</v>
      </c>
      <c r="G1084" s="17">
        <v>3531</v>
      </c>
      <c r="H1084" s="17" t="s">
        <v>4547</v>
      </c>
    </row>
    <row r="1085" spans="1:8" x14ac:dyDescent="0.2">
      <c r="A1085" s="3">
        <v>6410</v>
      </c>
      <c r="B1085" s="3" t="s">
        <v>1156</v>
      </c>
      <c r="C1085" s="3" t="s">
        <v>1154</v>
      </c>
      <c r="D1085" s="3" t="s">
        <v>1119</v>
      </c>
      <c r="E1085" s="3" t="str">
        <v>Eschenbach (SG)</v>
      </c>
      <c r="G1085" s="17">
        <v>3532</v>
      </c>
      <c r="H1085" s="17" t="s">
        <v>4547</v>
      </c>
    </row>
    <row r="1086" spans="1:8" x14ac:dyDescent="0.2">
      <c r="A1086" s="3">
        <v>6410</v>
      </c>
      <c r="B1086" s="3" t="s">
        <v>1157</v>
      </c>
      <c r="C1086" s="3" t="s">
        <v>1154</v>
      </c>
      <c r="D1086" s="3" t="s">
        <v>1119</v>
      </c>
      <c r="E1086" s="3" t="str">
        <v>Ebnat-Kappel</v>
      </c>
      <c r="G1086" s="17">
        <v>3533</v>
      </c>
      <c r="H1086" s="17" t="s">
        <v>4547</v>
      </c>
    </row>
    <row r="1087" spans="1:8" x14ac:dyDescent="0.2">
      <c r="A1087" s="3">
        <v>6414</v>
      </c>
      <c r="B1087" s="3" t="s">
        <v>1158</v>
      </c>
      <c r="C1087" s="3" t="s">
        <v>1154</v>
      </c>
      <c r="D1087" s="3" t="s">
        <v>1119</v>
      </c>
      <c r="E1087" s="3" t="str">
        <v>Wildhaus-Alt St. Johann</v>
      </c>
      <c r="G1087" s="17">
        <v>3534</v>
      </c>
      <c r="H1087" s="17" t="s">
        <v>4547</v>
      </c>
    </row>
    <row r="1088" spans="1:8" x14ac:dyDescent="0.2">
      <c r="A1088" s="3">
        <v>6415</v>
      </c>
      <c r="B1088" s="3" t="s">
        <v>1154</v>
      </c>
      <c r="C1088" s="3" t="s">
        <v>1154</v>
      </c>
      <c r="D1088" s="3" t="s">
        <v>1119</v>
      </c>
      <c r="E1088" s="3" t="str">
        <v>Nesslau</v>
      </c>
      <c r="G1088" s="17">
        <v>3535</v>
      </c>
      <c r="H1088" s="17" t="s">
        <v>4547</v>
      </c>
    </row>
    <row r="1089" spans="1:8" x14ac:dyDescent="0.2">
      <c r="A1089" s="3">
        <v>6434</v>
      </c>
      <c r="B1089" s="3" t="s">
        <v>1159</v>
      </c>
      <c r="C1089" s="3" t="s">
        <v>1159</v>
      </c>
      <c r="D1089" s="3" t="s">
        <v>1119</v>
      </c>
      <c r="E1089" s="3" t="str">
        <v>Hemberg</v>
      </c>
      <c r="G1089" s="17">
        <v>3536</v>
      </c>
      <c r="H1089" s="17" t="s">
        <v>4547</v>
      </c>
    </row>
    <row r="1090" spans="1:8" x14ac:dyDescent="0.2">
      <c r="A1090" s="3">
        <v>6440</v>
      </c>
      <c r="B1090" s="3" t="s">
        <v>1160</v>
      </c>
      <c r="C1090" s="3" t="s">
        <v>1161</v>
      </c>
      <c r="D1090" s="3" t="s">
        <v>1119</v>
      </c>
      <c r="E1090" s="3" t="str">
        <v>Lichtensteig</v>
      </c>
      <c r="G1090" s="17">
        <v>3537</v>
      </c>
      <c r="H1090" s="17" t="s">
        <v>4547</v>
      </c>
    </row>
    <row r="1091" spans="1:8" x14ac:dyDescent="0.2">
      <c r="A1091" s="3">
        <v>6424</v>
      </c>
      <c r="B1091" s="3" t="s">
        <v>1162</v>
      </c>
      <c r="C1091" s="3" t="s">
        <v>1162</v>
      </c>
      <c r="D1091" s="3" t="s">
        <v>1119</v>
      </c>
      <c r="E1091" s="3" t="str">
        <v>Oberhelfenschwil</v>
      </c>
      <c r="G1091" s="17">
        <v>3538</v>
      </c>
      <c r="H1091" s="17" t="s">
        <v>4547</v>
      </c>
    </row>
    <row r="1092" spans="1:8" x14ac:dyDescent="0.2">
      <c r="A1092" s="3">
        <v>6433</v>
      </c>
      <c r="B1092" s="3" t="s">
        <v>1163</v>
      </c>
      <c r="C1092" s="3" t="s">
        <v>1164</v>
      </c>
      <c r="D1092" s="3" t="s">
        <v>1119</v>
      </c>
      <c r="E1092" s="3" t="str">
        <v>Neckertal</v>
      </c>
      <c r="G1092" s="17">
        <v>3543</v>
      </c>
      <c r="H1092" s="17" t="s">
        <v>4547</v>
      </c>
    </row>
    <row r="1093" spans="1:8" x14ac:dyDescent="0.2">
      <c r="A1093" s="3">
        <v>6443</v>
      </c>
      <c r="B1093" s="3" t="s">
        <v>1164</v>
      </c>
      <c r="C1093" s="3" t="s">
        <v>1164</v>
      </c>
      <c r="D1093" s="3" t="s">
        <v>1119</v>
      </c>
      <c r="E1093" s="3" t="str">
        <v>Wattwil</v>
      </c>
      <c r="G1093" s="17">
        <v>3550</v>
      </c>
      <c r="H1093" s="17" t="s">
        <v>4547</v>
      </c>
    </row>
    <row r="1094" spans="1:8" x14ac:dyDescent="0.2">
      <c r="A1094" s="3">
        <v>6436</v>
      </c>
      <c r="B1094" s="3" t="s">
        <v>1165</v>
      </c>
      <c r="C1094" s="3" t="s">
        <v>1165</v>
      </c>
      <c r="D1094" s="3" t="s">
        <v>1119</v>
      </c>
      <c r="E1094" s="3" t="str">
        <v>Kirchberg (SG)</v>
      </c>
      <c r="G1094" s="17">
        <v>3551</v>
      </c>
      <c r="H1094" s="17" t="s">
        <v>4547</v>
      </c>
    </row>
    <row r="1095" spans="1:8" x14ac:dyDescent="0.2">
      <c r="A1095" s="3">
        <v>6436</v>
      </c>
      <c r="B1095" s="3" t="s">
        <v>1166</v>
      </c>
      <c r="C1095" s="3" t="s">
        <v>1165</v>
      </c>
      <c r="D1095" s="3" t="s">
        <v>1119</v>
      </c>
      <c r="E1095" s="3" t="str">
        <v>Lütisburg</v>
      </c>
      <c r="G1095" s="17">
        <v>3552</v>
      </c>
      <c r="H1095" s="17" t="s">
        <v>4547</v>
      </c>
    </row>
    <row r="1096" spans="1:8" x14ac:dyDescent="0.2">
      <c r="A1096" s="3">
        <v>6436</v>
      </c>
      <c r="B1096" s="3" t="s">
        <v>1167</v>
      </c>
      <c r="C1096" s="3" t="s">
        <v>1165</v>
      </c>
      <c r="D1096" s="3" t="s">
        <v>1119</v>
      </c>
      <c r="E1096" s="3" t="str">
        <v>Mosnang</v>
      </c>
      <c r="G1096" s="17">
        <v>3553</v>
      </c>
      <c r="H1096" s="17" t="s">
        <v>4547</v>
      </c>
    </row>
    <row r="1097" spans="1:8" x14ac:dyDescent="0.2">
      <c r="A1097" s="3">
        <v>8843</v>
      </c>
      <c r="B1097" s="3" t="s">
        <v>1168</v>
      </c>
      <c r="C1097" s="3" t="s">
        <v>1168</v>
      </c>
      <c r="D1097" s="3" t="s">
        <v>1119</v>
      </c>
      <c r="E1097" s="3" t="str">
        <v>Bütschwil-Ganterschwil</v>
      </c>
      <c r="G1097" s="17">
        <v>3555</v>
      </c>
      <c r="H1097" s="17" t="s">
        <v>4547</v>
      </c>
    </row>
    <row r="1098" spans="1:8" x14ac:dyDescent="0.2">
      <c r="A1098" s="3">
        <v>6452</v>
      </c>
      <c r="B1098" s="3" t="s">
        <v>1169</v>
      </c>
      <c r="C1098" s="3" t="s">
        <v>1169</v>
      </c>
      <c r="D1098" s="3" t="s">
        <v>1119</v>
      </c>
      <c r="E1098" s="3" t="str">
        <v>Degersheim</v>
      </c>
      <c r="G1098" s="17">
        <v>3556</v>
      </c>
      <c r="H1098" s="17" t="s">
        <v>4547</v>
      </c>
    </row>
    <row r="1099" spans="1:8" x14ac:dyDescent="0.2">
      <c r="A1099" s="3">
        <v>6418</v>
      </c>
      <c r="B1099" s="3" t="s">
        <v>1170</v>
      </c>
      <c r="C1099" s="3" t="s">
        <v>1170</v>
      </c>
      <c r="D1099" s="3" t="s">
        <v>1119</v>
      </c>
      <c r="E1099" s="3" t="str">
        <v>Flawil</v>
      </c>
      <c r="G1099" s="17">
        <v>3557</v>
      </c>
      <c r="H1099" s="17" t="s">
        <v>4556</v>
      </c>
    </row>
    <row r="1100" spans="1:8" x14ac:dyDescent="0.2">
      <c r="A1100" s="3">
        <v>6417</v>
      </c>
      <c r="B1100" s="3" t="s">
        <v>1171</v>
      </c>
      <c r="C1100" s="3" t="s">
        <v>1171</v>
      </c>
      <c r="D1100" s="3" t="s">
        <v>1119</v>
      </c>
      <c r="E1100" s="3" t="str">
        <v>Jonschwil</v>
      </c>
      <c r="G1100" s="17">
        <v>3600</v>
      </c>
      <c r="H1100" s="17" t="s">
        <v>4554</v>
      </c>
    </row>
    <row r="1101" spans="1:8" x14ac:dyDescent="0.2">
      <c r="A1101" s="3">
        <v>6423</v>
      </c>
      <c r="B1101" s="3" t="s">
        <v>1172</v>
      </c>
      <c r="C1101" s="3" t="s">
        <v>1173</v>
      </c>
      <c r="D1101" s="3" t="s">
        <v>1119</v>
      </c>
      <c r="E1101" s="3" t="str">
        <v>Oberuzwil</v>
      </c>
      <c r="G1101" s="17">
        <v>3603</v>
      </c>
      <c r="H1101" s="17" t="s">
        <v>4554</v>
      </c>
    </row>
    <row r="1102" spans="1:8" x14ac:dyDescent="0.2">
      <c r="A1102" s="3">
        <v>6430</v>
      </c>
      <c r="B1102" s="3" t="s">
        <v>1173</v>
      </c>
      <c r="C1102" s="3" t="s">
        <v>1173</v>
      </c>
      <c r="D1102" s="3" t="s">
        <v>1119</v>
      </c>
      <c r="E1102" s="3" t="str">
        <v>Uzwil</v>
      </c>
      <c r="G1102" s="17">
        <v>3604</v>
      </c>
      <c r="H1102" s="17" t="s">
        <v>4554</v>
      </c>
    </row>
    <row r="1103" spans="1:8" x14ac:dyDescent="0.2">
      <c r="A1103" s="3">
        <v>6432</v>
      </c>
      <c r="B1103" s="3" t="s">
        <v>1174</v>
      </c>
      <c r="C1103" s="3" t="s">
        <v>1173</v>
      </c>
      <c r="D1103" s="3" t="s">
        <v>1119</v>
      </c>
      <c r="E1103" s="3" t="str">
        <v>Niederbüren</v>
      </c>
      <c r="G1103" s="17">
        <v>3608</v>
      </c>
      <c r="H1103" s="17" t="s">
        <v>4554</v>
      </c>
    </row>
    <row r="1104" spans="1:8" x14ac:dyDescent="0.2">
      <c r="A1104" s="3">
        <v>6438</v>
      </c>
      <c r="B1104" s="3" t="s">
        <v>1175</v>
      </c>
      <c r="C1104" s="3" t="s">
        <v>1173</v>
      </c>
      <c r="D1104" s="3" t="s">
        <v>1119</v>
      </c>
      <c r="E1104" s="3" t="str">
        <v>Niederhelfenschwil</v>
      </c>
      <c r="G1104" s="17">
        <v>3612</v>
      </c>
      <c r="H1104" s="17" t="s">
        <v>4554</v>
      </c>
    </row>
    <row r="1105" spans="1:8" x14ac:dyDescent="0.2">
      <c r="A1105" s="3">
        <v>6422</v>
      </c>
      <c r="B1105" s="3" t="s">
        <v>1176</v>
      </c>
      <c r="C1105" s="3" t="s">
        <v>1176</v>
      </c>
      <c r="D1105" s="3" t="s">
        <v>1119</v>
      </c>
      <c r="E1105" s="3" t="str">
        <v>Oberbüren</v>
      </c>
      <c r="G1105" s="17">
        <v>3613</v>
      </c>
      <c r="H1105" s="17" t="s">
        <v>4554</v>
      </c>
    </row>
    <row r="1106" spans="1:8" x14ac:dyDescent="0.2">
      <c r="A1106" s="3">
        <v>6416</v>
      </c>
      <c r="B1106" s="3" t="s">
        <v>1177</v>
      </c>
      <c r="C1106" s="3" t="s">
        <v>1177</v>
      </c>
      <c r="D1106" s="3" t="s">
        <v>1119</v>
      </c>
      <c r="E1106" s="3" t="str">
        <v>Zuzwil (SG)</v>
      </c>
      <c r="G1106" s="17">
        <v>3614</v>
      </c>
      <c r="H1106" s="17" t="s">
        <v>4554</v>
      </c>
    </row>
    <row r="1107" spans="1:8" x14ac:dyDescent="0.2">
      <c r="A1107" s="3">
        <v>8842</v>
      </c>
      <c r="B1107" s="3" t="s">
        <v>1178</v>
      </c>
      <c r="C1107" s="3" t="s">
        <v>1178</v>
      </c>
      <c r="D1107" s="3" t="s">
        <v>1119</v>
      </c>
      <c r="E1107" s="3" t="str">
        <v>Wil (SG)</v>
      </c>
      <c r="G1107" s="17">
        <v>3615</v>
      </c>
      <c r="H1107" s="17" t="s">
        <v>4554</v>
      </c>
    </row>
    <row r="1108" spans="1:8" x14ac:dyDescent="0.2">
      <c r="A1108" s="3">
        <v>8845</v>
      </c>
      <c r="B1108" s="3" t="s">
        <v>1179</v>
      </c>
      <c r="C1108" s="3" t="s">
        <v>1178</v>
      </c>
      <c r="D1108" s="3" t="s">
        <v>1119</v>
      </c>
      <c r="E1108" s="3" t="str">
        <v>Andwil (SG)</v>
      </c>
      <c r="G1108" s="17">
        <v>3616</v>
      </c>
      <c r="H1108" s="17" t="s">
        <v>4554</v>
      </c>
    </row>
    <row r="1109" spans="1:8" x14ac:dyDescent="0.2">
      <c r="A1109" s="3">
        <v>6010</v>
      </c>
      <c r="B1109" s="3" t="s">
        <v>1180</v>
      </c>
      <c r="C1109" s="3" t="s">
        <v>1181</v>
      </c>
      <c r="D1109" s="3" t="s">
        <v>1182</v>
      </c>
      <c r="E1109" s="3" t="str">
        <v>Gaiserwald</v>
      </c>
      <c r="G1109" s="17">
        <v>3617</v>
      </c>
      <c r="H1109" s="17" t="s">
        <v>4554</v>
      </c>
    </row>
    <row r="1110" spans="1:8" x14ac:dyDescent="0.2">
      <c r="A1110" s="3">
        <v>6053</v>
      </c>
      <c r="B1110" s="3" t="s">
        <v>1183</v>
      </c>
      <c r="C1110" s="3" t="s">
        <v>1181</v>
      </c>
      <c r="D1110" s="3" t="s">
        <v>1182</v>
      </c>
      <c r="E1110" s="3" t="str">
        <v>Gossau (SG)</v>
      </c>
      <c r="G1110" s="17">
        <v>3618</v>
      </c>
      <c r="H1110" s="17" t="s">
        <v>4554</v>
      </c>
    </row>
    <row r="1111" spans="1:8" x14ac:dyDescent="0.2">
      <c r="A1111" s="3">
        <v>6055</v>
      </c>
      <c r="B1111" s="3" t="s">
        <v>1184</v>
      </c>
      <c r="C1111" s="3" t="s">
        <v>1181</v>
      </c>
      <c r="D1111" s="3" t="s">
        <v>1182</v>
      </c>
      <c r="E1111" s="3" t="str">
        <v>Waldkirch</v>
      </c>
      <c r="G1111" s="17">
        <v>3619</v>
      </c>
      <c r="H1111" s="17" t="s">
        <v>4554</v>
      </c>
    </row>
    <row r="1112" spans="1:8" x14ac:dyDescent="0.2">
      <c r="A1112" s="3">
        <v>6388</v>
      </c>
      <c r="B1112" s="3" t="s">
        <v>1185</v>
      </c>
      <c r="C1112" s="3" t="s">
        <v>1186</v>
      </c>
      <c r="D1112" s="3" t="s">
        <v>1182</v>
      </c>
      <c r="E1112" s="3" t="str">
        <v>Vaz/Obervaz</v>
      </c>
      <c r="G1112" s="17">
        <v>3622</v>
      </c>
      <c r="H1112" s="17" t="s">
        <v>4554</v>
      </c>
    </row>
    <row r="1113" spans="1:8" x14ac:dyDescent="0.2">
      <c r="A1113" s="3">
        <v>6390</v>
      </c>
      <c r="B1113" s="3" t="s">
        <v>1186</v>
      </c>
      <c r="C1113" s="3" t="s">
        <v>1186</v>
      </c>
      <c r="D1113" s="3" t="s">
        <v>1182</v>
      </c>
      <c r="E1113" s="3" t="str">
        <v>Lantsch/Lenz</v>
      </c>
      <c r="G1113" s="17">
        <v>3623</v>
      </c>
      <c r="H1113" s="17" t="s">
        <v>4554</v>
      </c>
    </row>
    <row r="1114" spans="1:8" x14ac:dyDescent="0.2">
      <c r="A1114" s="3">
        <v>6074</v>
      </c>
      <c r="B1114" s="3" t="s">
        <v>1187</v>
      </c>
      <c r="C1114" s="3" t="s">
        <v>1187</v>
      </c>
      <c r="D1114" s="3" t="s">
        <v>1182</v>
      </c>
      <c r="E1114" s="3" t="str">
        <v>Schmitten (GR)</v>
      </c>
      <c r="G1114" s="17">
        <v>3624</v>
      </c>
      <c r="H1114" s="17" t="s">
        <v>4554</v>
      </c>
    </row>
    <row r="1115" spans="1:8" x14ac:dyDescent="0.2">
      <c r="A1115" s="3">
        <v>6064</v>
      </c>
      <c r="B1115" s="3" t="s">
        <v>1188</v>
      </c>
      <c r="C1115" s="3" t="s">
        <v>1188</v>
      </c>
      <c r="D1115" s="3" t="s">
        <v>1182</v>
      </c>
      <c r="E1115" s="3" t="str">
        <v>Albula/Alvra</v>
      </c>
      <c r="G1115" s="17">
        <v>3625</v>
      </c>
      <c r="H1115" s="17" t="s">
        <v>4554</v>
      </c>
    </row>
    <row r="1116" spans="1:8" x14ac:dyDescent="0.2">
      <c r="A1116" s="3">
        <v>6066</v>
      </c>
      <c r="B1116" s="3" t="s">
        <v>1189</v>
      </c>
      <c r="C1116" s="3" t="s">
        <v>1188</v>
      </c>
      <c r="D1116" s="3" t="s">
        <v>1182</v>
      </c>
      <c r="E1116" s="3" t="str">
        <v>Surses</v>
      </c>
      <c r="G1116" s="17">
        <v>3626</v>
      </c>
      <c r="H1116" s="17" t="s">
        <v>4554</v>
      </c>
    </row>
    <row r="1117" spans="1:8" x14ac:dyDescent="0.2">
      <c r="A1117" s="3">
        <v>6067</v>
      </c>
      <c r="B1117" s="3" t="s">
        <v>1190</v>
      </c>
      <c r="C1117" s="3" t="s">
        <v>1188</v>
      </c>
      <c r="D1117" s="3" t="s">
        <v>1182</v>
      </c>
      <c r="E1117" s="3" t="str">
        <v>Bergün Filisur</v>
      </c>
      <c r="G1117" s="17">
        <v>3627</v>
      </c>
      <c r="H1117" s="17" t="s">
        <v>4554</v>
      </c>
    </row>
    <row r="1118" spans="1:8" x14ac:dyDescent="0.2">
      <c r="A1118" s="3">
        <v>6068</v>
      </c>
      <c r="B1118" s="3" t="s">
        <v>1191</v>
      </c>
      <c r="C1118" s="3" t="s">
        <v>1188</v>
      </c>
      <c r="D1118" s="3" t="s">
        <v>1182</v>
      </c>
      <c r="E1118" s="3" t="str">
        <v>Brusio</v>
      </c>
      <c r="G1118" s="17">
        <v>3628</v>
      </c>
      <c r="H1118" s="17" t="s">
        <v>4554</v>
      </c>
    </row>
    <row r="1119" spans="1:8" x14ac:dyDescent="0.2">
      <c r="A1119" s="3">
        <v>6078</v>
      </c>
      <c r="B1119" s="3" t="s">
        <v>1192</v>
      </c>
      <c r="C1119" s="3" t="s">
        <v>1192</v>
      </c>
      <c r="D1119" s="3" t="s">
        <v>1182</v>
      </c>
      <c r="E1119" s="3" t="str">
        <v>Poschiavo</v>
      </c>
      <c r="G1119" s="17">
        <v>3629</v>
      </c>
      <c r="H1119" s="17" t="s">
        <v>4554</v>
      </c>
    </row>
    <row r="1120" spans="1:8" x14ac:dyDescent="0.2">
      <c r="A1120" s="3">
        <v>6078</v>
      </c>
      <c r="B1120" s="3" t="s">
        <v>1193</v>
      </c>
      <c r="C1120" s="3" t="s">
        <v>1192</v>
      </c>
      <c r="D1120" s="3" t="s">
        <v>1182</v>
      </c>
      <c r="E1120" s="3" t="str">
        <v>Falera</v>
      </c>
      <c r="G1120" s="17">
        <v>3631</v>
      </c>
      <c r="H1120" s="17" t="s">
        <v>4554</v>
      </c>
    </row>
    <row r="1121" spans="1:8" x14ac:dyDescent="0.2">
      <c r="A1121" s="3">
        <v>6072</v>
      </c>
      <c r="B1121" s="3" t="s">
        <v>1194</v>
      </c>
      <c r="C1121" s="3" t="s">
        <v>1194</v>
      </c>
      <c r="D1121" s="3" t="s">
        <v>1182</v>
      </c>
      <c r="E1121" s="3" t="str">
        <v>Laax</v>
      </c>
      <c r="G1121" s="17">
        <v>3632</v>
      </c>
      <c r="H1121" s="17" t="s">
        <v>4554</v>
      </c>
    </row>
    <row r="1122" spans="1:8" x14ac:dyDescent="0.2">
      <c r="A1122" s="3">
        <v>6073</v>
      </c>
      <c r="B1122" s="3" t="s">
        <v>1195</v>
      </c>
      <c r="C1122" s="3" t="s">
        <v>1194</v>
      </c>
      <c r="D1122" s="3" t="s">
        <v>1182</v>
      </c>
      <c r="E1122" s="3" t="str">
        <v>Sagogn</v>
      </c>
      <c r="G1122" s="17">
        <v>3633</v>
      </c>
      <c r="H1122" s="17" t="s">
        <v>4554</v>
      </c>
    </row>
    <row r="1123" spans="1:8" x14ac:dyDescent="0.2">
      <c r="A1123" s="3">
        <v>6056</v>
      </c>
      <c r="B1123" s="3" t="s">
        <v>1196</v>
      </c>
      <c r="C1123" s="3" t="s">
        <v>1197</v>
      </c>
      <c r="D1123" s="3" t="s">
        <v>1182</v>
      </c>
      <c r="E1123" s="3" t="str">
        <v>Schluein</v>
      </c>
      <c r="G1123" s="17">
        <v>3634</v>
      </c>
      <c r="H1123" s="17" t="s">
        <v>4554</v>
      </c>
    </row>
    <row r="1124" spans="1:8" x14ac:dyDescent="0.2">
      <c r="A1124" s="3">
        <v>6060</v>
      </c>
      <c r="B1124" s="3" t="s">
        <v>1197</v>
      </c>
      <c r="C1124" s="3" t="s">
        <v>1197</v>
      </c>
      <c r="D1124" s="3" t="s">
        <v>1182</v>
      </c>
      <c r="E1124" s="3" t="str">
        <v>Vals</v>
      </c>
      <c r="G1124" s="17">
        <v>3635</v>
      </c>
      <c r="H1124" s="17" t="s">
        <v>4554</v>
      </c>
    </row>
    <row r="1125" spans="1:8" x14ac:dyDescent="0.2">
      <c r="A1125" s="3">
        <v>6060</v>
      </c>
      <c r="B1125" s="3" t="s">
        <v>1198</v>
      </c>
      <c r="C1125" s="3" t="s">
        <v>1197</v>
      </c>
      <c r="D1125" s="3" t="s">
        <v>1182</v>
      </c>
      <c r="E1125" s="3" t="str">
        <v>Lumnezia</v>
      </c>
      <c r="G1125" s="17">
        <v>3636</v>
      </c>
      <c r="H1125" s="17" t="s">
        <v>4554</v>
      </c>
    </row>
    <row r="1126" spans="1:8" x14ac:dyDescent="0.2">
      <c r="A1126" s="3">
        <v>6062</v>
      </c>
      <c r="B1126" s="3" t="s">
        <v>1199</v>
      </c>
      <c r="C1126" s="3" t="s">
        <v>1197</v>
      </c>
      <c r="D1126" s="3" t="s">
        <v>1182</v>
      </c>
      <c r="E1126" s="3" t="str">
        <v>Ilanz/Glion</v>
      </c>
      <c r="G1126" s="17">
        <v>3638</v>
      </c>
      <c r="H1126" s="17" t="s">
        <v>4554</v>
      </c>
    </row>
    <row r="1127" spans="1:8" x14ac:dyDescent="0.2">
      <c r="A1127" s="3">
        <v>6063</v>
      </c>
      <c r="B1127" s="3" t="s">
        <v>1200</v>
      </c>
      <c r="C1127" s="3" t="s">
        <v>1197</v>
      </c>
      <c r="D1127" s="3" t="s">
        <v>1182</v>
      </c>
      <c r="E1127" s="3" t="str">
        <v>Fürstenau</v>
      </c>
      <c r="G1127" s="17">
        <v>3645</v>
      </c>
      <c r="H1127" s="17" t="s">
        <v>4554</v>
      </c>
    </row>
    <row r="1128" spans="1:8" x14ac:dyDescent="0.2">
      <c r="A1128" s="3">
        <v>6375</v>
      </c>
      <c r="B1128" s="3" t="s">
        <v>1201</v>
      </c>
      <c r="C1128" s="3" t="s">
        <v>1201</v>
      </c>
      <c r="D1128" s="3" t="s">
        <v>1202</v>
      </c>
      <c r="E1128" s="3" t="str">
        <v>Rothenbrunnen</v>
      </c>
      <c r="G1128" s="17">
        <v>3646</v>
      </c>
      <c r="H1128" s="17" t="s">
        <v>4554</v>
      </c>
    </row>
    <row r="1129" spans="1:8" x14ac:dyDescent="0.2">
      <c r="A1129" s="3">
        <v>6374</v>
      </c>
      <c r="B1129" s="3" t="s">
        <v>1203</v>
      </c>
      <c r="C1129" s="3" t="s">
        <v>1203</v>
      </c>
      <c r="D1129" s="3" t="s">
        <v>1202</v>
      </c>
      <c r="E1129" s="3" t="str">
        <v>Scharans</v>
      </c>
      <c r="G1129" s="17">
        <v>3647</v>
      </c>
      <c r="H1129" s="17" t="s">
        <v>4554</v>
      </c>
    </row>
    <row r="1130" spans="1:8" x14ac:dyDescent="0.2">
      <c r="A1130" s="3">
        <v>6383</v>
      </c>
      <c r="B1130" s="3" t="s">
        <v>1204</v>
      </c>
      <c r="C1130" s="3" t="s">
        <v>1204</v>
      </c>
      <c r="D1130" s="3" t="s">
        <v>1202</v>
      </c>
      <c r="E1130" s="3" t="str">
        <v>Sils im Domleschg</v>
      </c>
      <c r="G1130" s="17">
        <v>3652</v>
      </c>
      <c r="H1130" s="17" t="s">
        <v>4554</v>
      </c>
    </row>
    <row r="1131" spans="1:8" x14ac:dyDescent="0.2">
      <c r="A1131" s="3">
        <v>6383</v>
      </c>
      <c r="B1131" s="3" t="s">
        <v>1205</v>
      </c>
      <c r="C1131" s="3" t="s">
        <v>1204</v>
      </c>
      <c r="D1131" s="3" t="s">
        <v>1202</v>
      </c>
      <c r="E1131" s="3" t="str">
        <v>Cazis</v>
      </c>
      <c r="G1131" s="17">
        <v>3653</v>
      </c>
      <c r="H1131" s="17" t="s">
        <v>4554</v>
      </c>
    </row>
    <row r="1132" spans="1:8" x14ac:dyDescent="0.2">
      <c r="A1132" s="3">
        <v>6383</v>
      </c>
      <c r="B1132" s="3" t="s">
        <v>1206</v>
      </c>
      <c r="C1132" s="3" t="s">
        <v>1204</v>
      </c>
      <c r="D1132" s="3" t="s">
        <v>1202</v>
      </c>
      <c r="E1132" s="3" t="str">
        <v>Flerden</v>
      </c>
      <c r="G1132" s="17">
        <v>3654</v>
      </c>
      <c r="H1132" s="17" t="s">
        <v>4554</v>
      </c>
    </row>
    <row r="1133" spans="1:8" x14ac:dyDescent="0.2">
      <c r="A1133" s="3">
        <v>6376</v>
      </c>
      <c r="B1133" s="3" t="s">
        <v>1207</v>
      </c>
      <c r="C1133" s="3" t="s">
        <v>1207</v>
      </c>
      <c r="D1133" s="3" t="s">
        <v>1202</v>
      </c>
      <c r="E1133" s="3" t="str">
        <v>Masein</v>
      </c>
      <c r="G1133" s="17">
        <v>3655</v>
      </c>
      <c r="H1133" s="17" t="s">
        <v>4554</v>
      </c>
    </row>
    <row r="1134" spans="1:8" x14ac:dyDescent="0.2">
      <c r="A1134" s="3">
        <v>6363</v>
      </c>
      <c r="B1134" s="3" t="s">
        <v>1208</v>
      </c>
      <c r="C1134" s="3" t="s">
        <v>1209</v>
      </c>
      <c r="D1134" s="3" t="s">
        <v>1202</v>
      </c>
      <c r="E1134" s="3" t="str">
        <v>Thusis</v>
      </c>
      <c r="G1134" s="17">
        <v>3656</v>
      </c>
      <c r="H1134" s="17" t="s">
        <v>4554</v>
      </c>
    </row>
    <row r="1135" spans="1:8" x14ac:dyDescent="0.2">
      <c r="A1135" s="3">
        <v>6373</v>
      </c>
      <c r="B1135" s="3" t="s">
        <v>1209</v>
      </c>
      <c r="C1135" s="3" t="s">
        <v>1209</v>
      </c>
      <c r="D1135" s="3" t="s">
        <v>1202</v>
      </c>
      <c r="E1135" s="3" t="str">
        <v>Tschappina</v>
      </c>
      <c r="G1135" s="17">
        <v>3657</v>
      </c>
      <c r="H1135" s="17" t="s">
        <v>4554</v>
      </c>
    </row>
    <row r="1136" spans="1:8" x14ac:dyDescent="0.2">
      <c r="A1136" s="3">
        <v>6372</v>
      </c>
      <c r="B1136" s="3" t="s">
        <v>1210</v>
      </c>
      <c r="C1136" s="3" t="s">
        <v>1210</v>
      </c>
      <c r="D1136" s="3" t="s">
        <v>1202</v>
      </c>
      <c r="E1136" s="3" t="str">
        <v>Urmein</v>
      </c>
      <c r="G1136" s="17">
        <v>3658</v>
      </c>
      <c r="H1136" s="17" t="s">
        <v>4554</v>
      </c>
    </row>
    <row r="1137" spans="1:8" x14ac:dyDescent="0.2">
      <c r="A1137" s="3">
        <v>6052</v>
      </c>
      <c r="B1137" s="3" t="s">
        <v>1211</v>
      </c>
      <c r="C1137" s="3" t="s">
        <v>1212</v>
      </c>
      <c r="D1137" s="3" t="s">
        <v>1202</v>
      </c>
      <c r="E1137" s="3" t="str">
        <v>Safiental</v>
      </c>
      <c r="G1137" s="17">
        <v>3661</v>
      </c>
      <c r="H1137" s="17" t="s">
        <v>4554</v>
      </c>
    </row>
    <row r="1138" spans="1:8" x14ac:dyDescent="0.2">
      <c r="A1138" s="3">
        <v>6370</v>
      </c>
      <c r="B1138" s="3" t="s">
        <v>1213</v>
      </c>
      <c r="C1138" s="3" t="s">
        <v>1214</v>
      </c>
      <c r="D1138" s="3" t="s">
        <v>1202</v>
      </c>
      <c r="E1138" s="3" t="str">
        <v>Domleschg</v>
      </c>
      <c r="G1138" s="17">
        <v>3662</v>
      </c>
      <c r="H1138" s="17" t="s">
        <v>4554</v>
      </c>
    </row>
    <row r="1139" spans="1:8" x14ac:dyDescent="0.2">
      <c r="A1139" s="3">
        <v>6382</v>
      </c>
      <c r="B1139" s="3" t="s">
        <v>1215</v>
      </c>
      <c r="C1139" s="3" t="s">
        <v>1214</v>
      </c>
      <c r="D1139" s="3" t="s">
        <v>1202</v>
      </c>
      <c r="E1139" s="3" t="str">
        <v>Avers</v>
      </c>
      <c r="G1139" s="17">
        <v>3663</v>
      </c>
      <c r="H1139" s="17" t="s">
        <v>4554</v>
      </c>
    </row>
    <row r="1140" spans="1:8" x14ac:dyDescent="0.2">
      <c r="A1140" s="3">
        <v>6383</v>
      </c>
      <c r="B1140" s="3" t="s">
        <v>1216</v>
      </c>
      <c r="C1140" s="3" t="s">
        <v>1214</v>
      </c>
      <c r="D1140" s="3" t="s">
        <v>1202</v>
      </c>
      <c r="E1140" s="3" t="str">
        <v>Sufers</v>
      </c>
      <c r="G1140" s="17">
        <v>3664</v>
      </c>
      <c r="H1140" s="17" t="s">
        <v>4554</v>
      </c>
    </row>
    <row r="1141" spans="1:8" x14ac:dyDescent="0.2">
      <c r="A1141" s="3">
        <v>6370</v>
      </c>
      <c r="B1141" s="3" t="s">
        <v>1217</v>
      </c>
      <c r="C1141" s="3" t="s">
        <v>1217</v>
      </c>
      <c r="D1141" s="3" t="s">
        <v>1202</v>
      </c>
      <c r="E1141" s="3" t="str">
        <v>Andeer</v>
      </c>
      <c r="G1141" s="17">
        <v>3665</v>
      </c>
      <c r="H1141" s="17" t="s">
        <v>4554</v>
      </c>
    </row>
    <row r="1142" spans="1:8" x14ac:dyDescent="0.2">
      <c r="A1142" s="3">
        <v>6362</v>
      </c>
      <c r="B1142" s="3" t="s">
        <v>1218</v>
      </c>
      <c r="C1142" s="3" t="s">
        <v>1218</v>
      </c>
      <c r="D1142" s="3" t="s">
        <v>1202</v>
      </c>
      <c r="E1142" s="3" t="str">
        <v>Rongellen</v>
      </c>
      <c r="G1142" s="17">
        <v>3671</v>
      </c>
      <c r="H1142" s="17" t="s">
        <v>4554</v>
      </c>
    </row>
    <row r="1143" spans="1:8" x14ac:dyDescent="0.2">
      <c r="A1143" s="3">
        <v>6363</v>
      </c>
      <c r="B1143" s="3" t="s">
        <v>1219</v>
      </c>
      <c r="C1143" s="3" t="s">
        <v>1218</v>
      </c>
      <c r="D1143" s="3" t="s">
        <v>1202</v>
      </c>
      <c r="E1143" s="3" t="str">
        <v>Zillis-Reischen</v>
      </c>
      <c r="G1143" s="17">
        <v>3672</v>
      </c>
      <c r="H1143" s="17" t="s">
        <v>4554</v>
      </c>
    </row>
    <row r="1144" spans="1:8" x14ac:dyDescent="0.2">
      <c r="A1144" s="3">
        <v>6363</v>
      </c>
      <c r="B1144" s="3" t="s">
        <v>1220</v>
      </c>
      <c r="C1144" s="3" t="s">
        <v>1218</v>
      </c>
      <c r="D1144" s="3" t="s">
        <v>1202</v>
      </c>
      <c r="E1144" s="3" t="str">
        <v>Ferrera</v>
      </c>
      <c r="G1144" s="17">
        <v>3673</v>
      </c>
      <c r="H1144" s="17" t="s">
        <v>4554</v>
      </c>
    </row>
    <row r="1145" spans="1:8" x14ac:dyDescent="0.2">
      <c r="A1145" s="3">
        <v>6365</v>
      </c>
      <c r="B1145" s="3" t="s">
        <v>1221</v>
      </c>
      <c r="C1145" s="3" t="s">
        <v>1218</v>
      </c>
      <c r="D1145" s="3" t="s">
        <v>1202</v>
      </c>
      <c r="E1145" s="3" t="str">
        <v>Rheinwald</v>
      </c>
      <c r="G1145" s="17">
        <v>3674</v>
      </c>
      <c r="H1145" s="17" t="s">
        <v>4554</v>
      </c>
    </row>
    <row r="1146" spans="1:8" x14ac:dyDescent="0.2">
      <c r="A1146" s="3">
        <v>6386</v>
      </c>
      <c r="B1146" s="3" t="s">
        <v>1222</v>
      </c>
      <c r="C1146" s="3" t="s">
        <v>1222</v>
      </c>
      <c r="D1146" s="3" t="s">
        <v>1202</v>
      </c>
      <c r="E1146" s="3" t="str">
        <v>Muntogna da Schons</v>
      </c>
      <c r="G1146" s="17">
        <v>3700</v>
      </c>
      <c r="H1146" s="17" t="s">
        <v>4554</v>
      </c>
    </row>
    <row r="1147" spans="1:8" x14ac:dyDescent="0.2">
      <c r="A1147" s="3">
        <v>6387</v>
      </c>
      <c r="B1147" s="3" t="s">
        <v>1223</v>
      </c>
      <c r="C1147" s="3" t="s">
        <v>1222</v>
      </c>
      <c r="D1147" s="3" t="s">
        <v>1202</v>
      </c>
      <c r="E1147" s="3" t="str">
        <v>Bonaduz</v>
      </c>
      <c r="G1147" s="17">
        <v>3702</v>
      </c>
      <c r="H1147" s="17" t="s">
        <v>4554</v>
      </c>
    </row>
    <row r="1148" spans="1:8" x14ac:dyDescent="0.2">
      <c r="A1148" s="3">
        <v>8752</v>
      </c>
      <c r="B1148" s="3" t="s">
        <v>1224</v>
      </c>
      <c r="C1148" s="3" t="s">
        <v>1225</v>
      </c>
      <c r="D1148" s="3" t="s">
        <v>1226</v>
      </c>
      <c r="E1148" s="3" t="str">
        <v>Domat/Ems</v>
      </c>
      <c r="G1148" s="17">
        <v>3703</v>
      </c>
      <c r="H1148" s="17" t="s">
        <v>4554</v>
      </c>
    </row>
    <row r="1149" spans="1:8" x14ac:dyDescent="0.2">
      <c r="A1149" s="3">
        <v>8753</v>
      </c>
      <c r="B1149" s="3" t="s">
        <v>1227</v>
      </c>
      <c r="C1149" s="3" t="s">
        <v>1225</v>
      </c>
      <c r="D1149" s="3" t="s">
        <v>1226</v>
      </c>
      <c r="E1149" s="3" t="str">
        <v>Rhäzüns</v>
      </c>
      <c r="G1149" s="17">
        <v>3704</v>
      </c>
      <c r="H1149" s="17" t="s">
        <v>4554</v>
      </c>
    </row>
    <row r="1150" spans="1:8" x14ac:dyDescent="0.2">
      <c r="A1150" s="3">
        <v>8757</v>
      </c>
      <c r="B1150" s="3" t="s">
        <v>1228</v>
      </c>
      <c r="C1150" s="3" t="s">
        <v>1225</v>
      </c>
      <c r="D1150" s="3" t="s">
        <v>1226</v>
      </c>
      <c r="E1150" s="3" t="str">
        <v>Felsberg</v>
      </c>
      <c r="G1150" s="17">
        <v>3705</v>
      </c>
      <c r="H1150" s="17" t="s">
        <v>4554</v>
      </c>
    </row>
    <row r="1151" spans="1:8" x14ac:dyDescent="0.2">
      <c r="A1151" s="3">
        <v>8758</v>
      </c>
      <c r="B1151" s="3" t="s">
        <v>1229</v>
      </c>
      <c r="C1151" s="3" t="s">
        <v>1225</v>
      </c>
      <c r="D1151" s="3" t="s">
        <v>1226</v>
      </c>
      <c r="E1151" s="3" t="str">
        <v>Flims</v>
      </c>
      <c r="G1151" s="17">
        <v>3706</v>
      </c>
      <c r="H1151" s="17" t="s">
        <v>4554</v>
      </c>
    </row>
    <row r="1152" spans="1:8" x14ac:dyDescent="0.2">
      <c r="A1152" s="3">
        <v>8865</v>
      </c>
      <c r="B1152" s="3" t="s">
        <v>1230</v>
      </c>
      <c r="C1152" s="3" t="s">
        <v>1225</v>
      </c>
      <c r="D1152" s="3" t="s">
        <v>1226</v>
      </c>
      <c r="E1152" s="3" t="str">
        <v>Tamins</v>
      </c>
      <c r="G1152" s="17">
        <v>3707</v>
      </c>
      <c r="H1152" s="17" t="s">
        <v>4554</v>
      </c>
    </row>
    <row r="1153" spans="1:8" x14ac:dyDescent="0.2">
      <c r="A1153" s="3">
        <v>8867</v>
      </c>
      <c r="B1153" s="3" t="s">
        <v>1231</v>
      </c>
      <c r="C1153" s="3" t="s">
        <v>1225</v>
      </c>
      <c r="D1153" s="3" t="s">
        <v>1226</v>
      </c>
      <c r="E1153" s="3" t="str">
        <v>Trin</v>
      </c>
      <c r="G1153" s="17">
        <v>3711</v>
      </c>
      <c r="H1153" s="17" t="s">
        <v>4554</v>
      </c>
    </row>
    <row r="1154" spans="1:8" x14ac:dyDescent="0.2">
      <c r="A1154" s="3">
        <v>8868</v>
      </c>
      <c r="B1154" s="3" t="s">
        <v>1232</v>
      </c>
      <c r="C1154" s="3" t="s">
        <v>1225</v>
      </c>
      <c r="D1154" s="3" t="s">
        <v>1226</v>
      </c>
      <c r="E1154" s="3" t="str">
        <v>Zernez</v>
      </c>
      <c r="G1154" s="17">
        <v>3713</v>
      </c>
      <c r="H1154" s="17" t="s">
        <v>4554</v>
      </c>
    </row>
    <row r="1155" spans="1:8" x14ac:dyDescent="0.2">
      <c r="A1155" s="3">
        <v>8874</v>
      </c>
      <c r="B1155" s="3" t="s">
        <v>1233</v>
      </c>
      <c r="C1155" s="3" t="s">
        <v>1225</v>
      </c>
      <c r="D1155" s="3" t="s">
        <v>1226</v>
      </c>
      <c r="E1155" s="3" t="str">
        <v>Samnaun</v>
      </c>
      <c r="G1155" s="17">
        <v>3714</v>
      </c>
      <c r="H1155" s="17" t="s">
        <v>4554</v>
      </c>
    </row>
    <row r="1156" spans="1:8" x14ac:dyDescent="0.2">
      <c r="A1156" s="3">
        <v>8756</v>
      </c>
      <c r="B1156" s="3" t="s">
        <v>1234</v>
      </c>
      <c r="C1156" s="3" t="s">
        <v>1235</v>
      </c>
      <c r="D1156" s="3" t="s">
        <v>1226</v>
      </c>
      <c r="E1156" s="3" t="str">
        <v>Scuol</v>
      </c>
      <c r="G1156" s="17">
        <v>3715</v>
      </c>
      <c r="H1156" s="17" t="s">
        <v>4545</v>
      </c>
    </row>
    <row r="1157" spans="1:8" x14ac:dyDescent="0.2">
      <c r="A1157" s="3">
        <v>8762</v>
      </c>
      <c r="B1157" s="3" t="s">
        <v>1236</v>
      </c>
      <c r="C1157" s="3" t="s">
        <v>1235</v>
      </c>
      <c r="D1157" s="3" t="s">
        <v>1226</v>
      </c>
      <c r="E1157" s="3" t="str">
        <v>Valsot</v>
      </c>
      <c r="G1157" s="17">
        <v>3716</v>
      </c>
      <c r="H1157" s="17" t="s">
        <v>4554</v>
      </c>
    </row>
    <row r="1158" spans="1:8" x14ac:dyDescent="0.2">
      <c r="A1158" s="3">
        <v>8762</v>
      </c>
      <c r="B1158" s="3" t="s">
        <v>1237</v>
      </c>
      <c r="C1158" s="3" t="s">
        <v>1235</v>
      </c>
      <c r="D1158" s="3" t="s">
        <v>1226</v>
      </c>
      <c r="E1158" s="3" t="str">
        <v>Bever</v>
      </c>
      <c r="G1158" s="17">
        <v>3717</v>
      </c>
      <c r="H1158" s="17" t="s">
        <v>4554</v>
      </c>
    </row>
    <row r="1159" spans="1:8" x14ac:dyDescent="0.2">
      <c r="A1159" s="3">
        <v>8762</v>
      </c>
      <c r="B1159" s="3" t="s">
        <v>1238</v>
      </c>
      <c r="C1159" s="3" t="s">
        <v>1235</v>
      </c>
      <c r="D1159" s="3" t="s">
        <v>1226</v>
      </c>
      <c r="E1159" s="3" t="str">
        <v>Celerina/Schlarigna</v>
      </c>
      <c r="G1159" s="17">
        <v>3718</v>
      </c>
      <c r="H1159" s="17" t="s">
        <v>4545</v>
      </c>
    </row>
    <row r="1160" spans="1:8" x14ac:dyDescent="0.2">
      <c r="A1160" s="3">
        <v>8765</v>
      </c>
      <c r="B1160" s="3" t="s">
        <v>1239</v>
      </c>
      <c r="C1160" s="3" t="s">
        <v>1235</v>
      </c>
      <c r="D1160" s="3" t="s">
        <v>1226</v>
      </c>
      <c r="E1160" s="3" t="str">
        <v>Madulain</v>
      </c>
      <c r="G1160" s="17">
        <v>3722</v>
      </c>
      <c r="H1160" s="17" t="s">
        <v>4554</v>
      </c>
    </row>
    <row r="1161" spans="1:8" x14ac:dyDescent="0.2">
      <c r="A1161" s="3">
        <v>8766</v>
      </c>
      <c r="B1161" s="3" t="s">
        <v>1240</v>
      </c>
      <c r="C1161" s="3" t="s">
        <v>1235</v>
      </c>
      <c r="D1161" s="3" t="s">
        <v>1226</v>
      </c>
      <c r="E1161" s="3" t="str">
        <v>Pontresina</v>
      </c>
      <c r="G1161" s="17">
        <v>3723</v>
      </c>
      <c r="H1161" s="17" t="s">
        <v>4554</v>
      </c>
    </row>
    <row r="1162" spans="1:8" x14ac:dyDescent="0.2">
      <c r="A1162" s="3">
        <v>8767</v>
      </c>
      <c r="B1162" s="3" t="s">
        <v>1241</v>
      </c>
      <c r="C1162" s="3" t="s">
        <v>1235</v>
      </c>
      <c r="D1162" s="3" t="s">
        <v>1226</v>
      </c>
      <c r="E1162" s="3" t="str">
        <v>La Punt Chamues-ch</v>
      </c>
      <c r="G1162" s="17">
        <v>3724</v>
      </c>
      <c r="H1162" s="17" t="s">
        <v>4545</v>
      </c>
    </row>
    <row r="1163" spans="1:8" x14ac:dyDescent="0.2">
      <c r="A1163" s="3">
        <v>8772</v>
      </c>
      <c r="B1163" s="3" t="s">
        <v>1242</v>
      </c>
      <c r="C1163" s="3" t="s">
        <v>1235</v>
      </c>
      <c r="D1163" s="3" t="s">
        <v>1226</v>
      </c>
      <c r="E1163" s="3" t="str">
        <v>Samedan</v>
      </c>
      <c r="G1163" s="17">
        <v>3725</v>
      </c>
      <c r="H1163" s="17" t="s">
        <v>4545</v>
      </c>
    </row>
    <row r="1164" spans="1:8" x14ac:dyDescent="0.2">
      <c r="A1164" s="3">
        <v>8773</v>
      </c>
      <c r="B1164" s="3" t="s">
        <v>1243</v>
      </c>
      <c r="C1164" s="3" t="s">
        <v>1235</v>
      </c>
      <c r="D1164" s="3" t="s">
        <v>1226</v>
      </c>
      <c r="E1164" s="3" t="str">
        <v>St. Moritz</v>
      </c>
      <c r="G1164" s="17">
        <v>3752</v>
      </c>
      <c r="H1164" s="17" t="s">
        <v>4554</v>
      </c>
    </row>
    <row r="1165" spans="1:8" x14ac:dyDescent="0.2">
      <c r="A1165" s="3">
        <v>8774</v>
      </c>
      <c r="B1165" s="3" t="s">
        <v>1244</v>
      </c>
      <c r="C1165" s="3" t="s">
        <v>1235</v>
      </c>
      <c r="D1165" s="3" t="s">
        <v>1226</v>
      </c>
      <c r="E1165" s="3" t="str">
        <v>S-chanf</v>
      </c>
      <c r="G1165" s="17">
        <v>3753</v>
      </c>
      <c r="H1165" s="17" t="s">
        <v>4554</v>
      </c>
    </row>
    <row r="1166" spans="1:8" x14ac:dyDescent="0.2">
      <c r="A1166" s="3">
        <v>8775</v>
      </c>
      <c r="B1166" s="3" t="s">
        <v>1245</v>
      </c>
      <c r="C1166" s="3" t="s">
        <v>1235</v>
      </c>
      <c r="D1166" s="3" t="s">
        <v>1226</v>
      </c>
      <c r="E1166" s="3" t="str">
        <v>Sils im Engadin/Segl</v>
      </c>
      <c r="G1166" s="17">
        <v>3754</v>
      </c>
      <c r="H1166" s="17" t="s">
        <v>4554</v>
      </c>
    </row>
    <row r="1167" spans="1:8" x14ac:dyDescent="0.2">
      <c r="A1167" s="3">
        <v>8775</v>
      </c>
      <c r="B1167" s="3" t="s">
        <v>1246</v>
      </c>
      <c r="C1167" s="3" t="s">
        <v>1235</v>
      </c>
      <c r="D1167" s="3" t="s">
        <v>1226</v>
      </c>
      <c r="E1167" s="3" t="str">
        <v>Silvaplana</v>
      </c>
      <c r="G1167" s="17">
        <v>3755</v>
      </c>
      <c r="H1167" s="17" t="s">
        <v>4545</v>
      </c>
    </row>
    <row r="1168" spans="1:8" x14ac:dyDescent="0.2">
      <c r="A1168" s="3">
        <v>8777</v>
      </c>
      <c r="B1168" s="3" t="s">
        <v>1247</v>
      </c>
      <c r="C1168" s="3" t="s">
        <v>1235</v>
      </c>
      <c r="D1168" s="3" t="s">
        <v>1226</v>
      </c>
      <c r="E1168" s="3" t="str">
        <v>Zuoz</v>
      </c>
      <c r="G1168" s="17">
        <v>3756</v>
      </c>
      <c r="H1168" s="17" t="s">
        <v>4545</v>
      </c>
    </row>
    <row r="1169" spans="1:8" x14ac:dyDescent="0.2">
      <c r="A1169" s="3">
        <v>8777</v>
      </c>
      <c r="B1169" s="3" t="s">
        <v>1248</v>
      </c>
      <c r="C1169" s="3" t="s">
        <v>1235</v>
      </c>
      <c r="D1169" s="3" t="s">
        <v>1226</v>
      </c>
      <c r="E1169" s="3" t="str">
        <v>Bregaglia</v>
      </c>
      <c r="G1169" s="17">
        <v>3757</v>
      </c>
      <c r="H1169" s="17" t="s">
        <v>4545</v>
      </c>
    </row>
    <row r="1170" spans="1:8" x14ac:dyDescent="0.2">
      <c r="A1170" s="3">
        <v>8782</v>
      </c>
      <c r="B1170" s="3" t="s">
        <v>1249</v>
      </c>
      <c r="C1170" s="3" t="s">
        <v>1235</v>
      </c>
      <c r="D1170" s="3" t="s">
        <v>1226</v>
      </c>
      <c r="E1170" s="3" t="str">
        <v>Buseno</v>
      </c>
      <c r="G1170" s="17">
        <v>3758</v>
      </c>
      <c r="H1170" s="17" t="s">
        <v>4554</v>
      </c>
    </row>
    <row r="1171" spans="1:8" x14ac:dyDescent="0.2">
      <c r="A1171" s="3">
        <v>8783</v>
      </c>
      <c r="B1171" s="3" t="s">
        <v>1250</v>
      </c>
      <c r="C1171" s="3" t="s">
        <v>1235</v>
      </c>
      <c r="D1171" s="3" t="s">
        <v>1226</v>
      </c>
      <c r="E1171" s="3" t="str">
        <v>Castaneda</v>
      </c>
      <c r="G1171" s="17">
        <v>3762</v>
      </c>
      <c r="H1171" s="17" t="s">
        <v>4554</v>
      </c>
    </row>
    <row r="1172" spans="1:8" x14ac:dyDescent="0.2">
      <c r="A1172" s="3">
        <v>8784</v>
      </c>
      <c r="B1172" s="3" t="s">
        <v>1251</v>
      </c>
      <c r="C1172" s="3" t="s">
        <v>1235</v>
      </c>
      <c r="D1172" s="3" t="s">
        <v>1226</v>
      </c>
      <c r="E1172" s="3" t="str">
        <v>Rossa</v>
      </c>
      <c r="G1172" s="17">
        <v>3763</v>
      </c>
      <c r="H1172" s="17" t="s">
        <v>4554</v>
      </c>
    </row>
    <row r="1173" spans="1:8" x14ac:dyDescent="0.2">
      <c r="A1173" s="3">
        <v>8750</v>
      </c>
      <c r="B1173" s="3" t="s">
        <v>1252</v>
      </c>
      <c r="C1173" s="3" t="s">
        <v>1252</v>
      </c>
      <c r="D1173" s="3" t="s">
        <v>1226</v>
      </c>
      <c r="E1173" s="3" t="str">
        <v>Santa Maria in Calanca</v>
      </c>
      <c r="G1173" s="17">
        <v>3764</v>
      </c>
      <c r="H1173" s="17" t="s">
        <v>4554</v>
      </c>
    </row>
    <row r="1174" spans="1:8" x14ac:dyDescent="0.2">
      <c r="A1174" s="3">
        <v>8750</v>
      </c>
      <c r="B1174" s="3" t="s">
        <v>1253</v>
      </c>
      <c r="C1174" s="3" t="s">
        <v>1252</v>
      </c>
      <c r="D1174" s="3" t="s">
        <v>1226</v>
      </c>
      <c r="E1174" s="3" t="str">
        <v>Lostallo</v>
      </c>
      <c r="G1174" s="17">
        <v>3765</v>
      </c>
      <c r="H1174" s="17" t="s">
        <v>4554</v>
      </c>
    </row>
    <row r="1175" spans="1:8" x14ac:dyDescent="0.2">
      <c r="A1175" s="3">
        <v>8750</v>
      </c>
      <c r="B1175" s="3" t="s">
        <v>1254</v>
      </c>
      <c r="C1175" s="3" t="s">
        <v>1252</v>
      </c>
      <c r="D1175" s="3" t="s">
        <v>1226</v>
      </c>
      <c r="E1175" s="3" t="str">
        <v>Mesocco</v>
      </c>
      <c r="G1175" s="17">
        <v>3766</v>
      </c>
      <c r="H1175" s="17" t="s">
        <v>4545</v>
      </c>
    </row>
    <row r="1176" spans="1:8" x14ac:dyDescent="0.2">
      <c r="A1176" s="3">
        <v>8754</v>
      </c>
      <c r="B1176" s="3" t="s">
        <v>1255</v>
      </c>
      <c r="C1176" s="3" t="s">
        <v>1252</v>
      </c>
      <c r="D1176" s="3" t="s">
        <v>1226</v>
      </c>
      <c r="E1176" s="3" t="str">
        <v>Soazza</v>
      </c>
      <c r="G1176" s="17">
        <v>3770</v>
      </c>
      <c r="H1176" s="17" t="s">
        <v>4545</v>
      </c>
    </row>
    <row r="1177" spans="1:8" x14ac:dyDescent="0.2">
      <c r="A1177" s="3">
        <v>8755</v>
      </c>
      <c r="B1177" s="3" t="s">
        <v>1256</v>
      </c>
      <c r="C1177" s="3" t="s">
        <v>1252</v>
      </c>
      <c r="D1177" s="3" t="s">
        <v>1226</v>
      </c>
      <c r="E1177" s="3" t="str">
        <v>Cama</v>
      </c>
      <c r="G1177" s="17">
        <v>3771</v>
      </c>
      <c r="H1177" s="17" t="s">
        <v>4545</v>
      </c>
    </row>
    <row r="1178" spans="1:8" x14ac:dyDescent="0.2">
      <c r="A1178" s="3">
        <v>6319</v>
      </c>
      <c r="B1178" s="3" t="s">
        <v>1257</v>
      </c>
      <c r="C1178" s="3" t="s">
        <v>1258</v>
      </c>
      <c r="D1178" s="3" t="s">
        <v>1259</v>
      </c>
      <c r="E1178" s="3" t="str">
        <v>Grono</v>
      </c>
      <c r="G1178" s="17">
        <v>3772</v>
      </c>
      <c r="H1178" s="17" t="s">
        <v>4545</v>
      </c>
    </row>
    <row r="1179" spans="1:8" x14ac:dyDescent="0.2">
      <c r="A1179" s="3">
        <v>6340</v>
      </c>
      <c r="B1179" s="3" t="s">
        <v>1258</v>
      </c>
      <c r="C1179" s="3" t="s">
        <v>1258</v>
      </c>
      <c r="D1179" s="3" t="s">
        <v>1259</v>
      </c>
      <c r="E1179" s="3" t="str">
        <v>Roveredo (GR)</v>
      </c>
      <c r="G1179" s="17">
        <v>3773</v>
      </c>
      <c r="H1179" s="17" t="s">
        <v>4545</v>
      </c>
    </row>
    <row r="1180" spans="1:8" x14ac:dyDescent="0.2">
      <c r="A1180" s="3">
        <v>6330</v>
      </c>
      <c r="B1180" s="3" t="s">
        <v>1260</v>
      </c>
      <c r="C1180" s="3" t="s">
        <v>1260</v>
      </c>
      <c r="D1180" s="3" t="s">
        <v>1259</v>
      </c>
      <c r="E1180" s="3" t="str">
        <v>San Vittore</v>
      </c>
      <c r="G1180" s="17">
        <v>3775</v>
      </c>
      <c r="H1180" s="17" t="s">
        <v>4545</v>
      </c>
    </row>
    <row r="1181" spans="1:8" x14ac:dyDescent="0.2">
      <c r="A1181" s="3">
        <v>6332</v>
      </c>
      <c r="B1181" s="3" t="s">
        <v>1261</v>
      </c>
      <c r="C1181" s="3" t="s">
        <v>1260</v>
      </c>
      <c r="D1181" s="3" t="s">
        <v>1259</v>
      </c>
      <c r="E1181" s="3" t="str">
        <v>Calanca</v>
      </c>
      <c r="G1181" s="17">
        <v>3776</v>
      </c>
      <c r="H1181" s="17" t="s">
        <v>4545</v>
      </c>
    </row>
    <row r="1182" spans="1:8" x14ac:dyDescent="0.2">
      <c r="A1182" s="3">
        <v>6331</v>
      </c>
      <c r="B1182" s="3" t="s">
        <v>1262</v>
      </c>
      <c r="C1182" s="3" t="s">
        <v>1262</v>
      </c>
      <c r="D1182" s="3" t="s">
        <v>1259</v>
      </c>
      <c r="E1182" s="3" t="str">
        <v>Val Müstair</v>
      </c>
      <c r="G1182" s="17">
        <v>3777</v>
      </c>
      <c r="H1182" s="17" t="s">
        <v>4545</v>
      </c>
    </row>
    <row r="1183" spans="1:8" x14ac:dyDescent="0.2">
      <c r="A1183" s="3">
        <v>6333</v>
      </c>
      <c r="B1183" s="3" t="s">
        <v>1263</v>
      </c>
      <c r="C1183" s="3" t="s">
        <v>1262</v>
      </c>
      <c r="D1183" s="3" t="s">
        <v>1259</v>
      </c>
      <c r="E1183" s="3" t="str">
        <v>Davos</v>
      </c>
      <c r="G1183" s="17">
        <v>3778</v>
      </c>
      <c r="H1183" s="17" t="s">
        <v>4545</v>
      </c>
    </row>
    <row r="1184" spans="1:8" x14ac:dyDescent="0.2">
      <c r="A1184" s="3">
        <v>6313</v>
      </c>
      <c r="B1184" s="3" t="s">
        <v>1264</v>
      </c>
      <c r="C1184" s="3" t="s">
        <v>1264</v>
      </c>
      <c r="D1184" s="3" t="s">
        <v>1259</v>
      </c>
      <c r="E1184" s="3" t="str">
        <v>Fideris</v>
      </c>
      <c r="G1184" s="17">
        <v>3780</v>
      </c>
      <c r="H1184" s="17" t="s">
        <v>4545</v>
      </c>
    </row>
    <row r="1185" spans="1:8" x14ac:dyDescent="0.2">
      <c r="A1185" s="3">
        <v>6313</v>
      </c>
      <c r="B1185" s="3" t="s">
        <v>1264</v>
      </c>
      <c r="C1185" s="3" t="s">
        <v>1264</v>
      </c>
      <c r="D1185" s="3" t="s">
        <v>1259</v>
      </c>
      <c r="E1185" s="3" t="str">
        <v>Furna</v>
      </c>
      <c r="G1185" s="17">
        <v>3781</v>
      </c>
      <c r="H1185" s="17" t="s">
        <v>4545</v>
      </c>
    </row>
    <row r="1186" spans="1:8" x14ac:dyDescent="0.2">
      <c r="A1186" s="3">
        <v>6313</v>
      </c>
      <c r="B1186" s="3" t="s">
        <v>1265</v>
      </c>
      <c r="C1186" s="3" t="s">
        <v>1264</v>
      </c>
      <c r="D1186" s="3" t="s">
        <v>1259</v>
      </c>
      <c r="E1186" s="3" t="str">
        <v>Jenaz</v>
      </c>
      <c r="G1186" s="17">
        <v>3782</v>
      </c>
      <c r="H1186" s="17" t="s">
        <v>4545</v>
      </c>
    </row>
    <row r="1187" spans="1:8" x14ac:dyDescent="0.2">
      <c r="A1187" s="3">
        <v>6313</v>
      </c>
      <c r="B1187" s="3" t="s">
        <v>1266</v>
      </c>
      <c r="C1187" s="3" t="s">
        <v>1264</v>
      </c>
      <c r="D1187" s="3" t="s">
        <v>1259</v>
      </c>
      <c r="E1187" s="3" t="str">
        <v>Klosters</v>
      </c>
      <c r="G1187" s="17">
        <v>3783</v>
      </c>
      <c r="H1187" s="17" t="s">
        <v>4545</v>
      </c>
    </row>
    <row r="1188" spans="1:8" x14ac:dyDescent="0.2">
      <c r="A1188" s="3">
        <v>6340</v>
      </c>
      <c r="B1188" s="3" t="s">
        <v>1267</v>
      </c>
      <c r="C1188" s="3" t="s">
        <v>1268</v>
      </c>
      <c r="D1188" s="3" t="s">
        <v>1259</v>
      </c>
      <c r="E1188" s="3" t="str">
        <v>Conters im Prättigau</v>
      </c>
      <c r="G1188" s="17">
        <v>3784</v>
      </c>
      <c r="H1188" s="17" t="s">
        <v>4545</v>
      </c>
    </row>
    <row r="1189" spans="1:8" x14ac:dyDescent="0.2">
      <c r="A1189" s="3">
        <v>6345</v>
      </c>
      <c r="B1189" s="3" t="s">
        <v>1268</v>
      </c>
      <c r="C1189" s="3" t="s">
        <v>1268</v>
      </c>
      <c r="D1189" s="3" t="s">
        <v>1259</v>
      </c>
      <c r="E1189" s="3" t="str">
        <v>Küblis</v>
      </c>
      <c r="G1189" s="17">
        <v>3785</v>
      </c>
      <c r="H1189" s="17" t="s">
        <v>4545</v>
      </c>
    </row>
    <row r="1190" spans="1:8" x14ac:dyDescent="0.2">
      <c r="A1190" s="3">
        <v>6315</v>
      </c>
      <c r="B1190" s="3" t="s">
        <v>1269</v>
      </c>
      <c r="C1190" s="3" t="s">
        <v>1269</v>
      </c>
      <c r="D1190" s="3" t="s">
        <v>1259</v>
      </c>
      <c r="E1190" s="3" t="str">
        <v>Luzein</v>
      </c>
      <c r="G1190" s="17">
        <v>3792</v>
      </c>
      <c r="H1190" s="17" t="s">
        <v>4545</v>
      </c>
    </row>
    <row r="1191" spans="1:8" x14ac:dyDescent="0.2">
      <c r="A1191" s="3">
        <v>6315</v>
      </c>
      <c r="B1191" s="3" t="s">
        <v>1270</v>
      </c>
      <c r="C1191" s="3" t="s">
        <v>1269</v>
      </c>
      <c r="D1191" s="3" t="s">
        <v>1259</v>
      </c>
      <c r="E1191" s="3" t="str">
        <v>Chur</v>
      </c>
      <c r="G1191" s="17">
        <v>3800</v>
      </c>
      <c r="H1191" s="17" t="s">
        <v>4554</v>
      </c>
    </row>
    <row r="1192" spans="1:8" x14ac:dyDescent="0.2">
      <c r="A1192" s="3">
        <v>6315</v>
      </c>
      <c r="B1192" s="3" t="s">
        <v>1271</v>
      </c>
      <c r="C1192" s="3" t="s">
        <v>1269</v>
      </c>
      <c r="D1192" s="3" t="s">
        <v>1259</v>
      </c>
      <c r="E1192" s="3" t="str">
        <v>Churwalden</v>
      </c>
      <c r="G1192" s="17">
        <v>3801</v>
      </c>
      <c r="H1192" s="17" t="s">
        <v>4554</v>
      </c>
    </row>
    <row r="1193" spans="1:8" x14ac:dyDescent="0.2">
      <c r="A1193" s="3">
        <v>6343</v>
      </c>
      <c r="B1193" s="3" t="s">
        <v>1272</v>
      </c>
      <c r="C1193" s="3" t="s">
        <v>1273</v>
      </c>
      <c r="D1193" s="3" t="s">
        <v>1259</v>
      </c>
      <c r="E1193" s="3" t="str">
        <v>Arosa</v>
      </c>
      <c r="G1193" s="17">
        <v>3803</v>
      </c>
      <c r="H1193" s="17" t="s">
        <v>4554</v>
      </c>
    </row>
    <row r="1194" spans="1:8" x14ac:dyDescent="0.2">
      <c r="A1194" s="3">
        <v>6343</v>
      </c>
      <c r="B1194" s="3" t="s">
        <v>1274</v>
      </c>
      <c r="C1194" s="3" t="s">
        <v>1273</v>
      </c>
      <c r="D1194" s="3" t="s">
        <v>1259</v>
      </c>
      <c r="E1194" s="3" t="str">
        <v>Tschiertschen-Praden</v>
      </c>
      <c r="G1194" s="17">
        <v>3804</v>
      </c>
      <c r="H1194" s="17" t="s">
        <v>4554</v>
      </c>
    </row>
    <row r="1195" spans="1:8" x14ac:dyDescent="0.2">
      <c r="A1195" s="3">
        <v>6343</v>
      </c>
      <c r="B1195" s="3" t="s">
        <v>1273</v>
      </c>
      <c r="C1195" s="3" t="s">
        <v>1273</v>
      </c>
      <c r="D1195" s="3" t="s">
        <v>1259</v>
      </c>
      <c r="E1195" s="3" t="str">
        <v>Trimmis</v>
      </c>
      <c r="G1195" s="17">
        <v>3805</v>
      </c>
      <c r="H1195" s="17" t="s">
        <v>4554</v>
      </c>
    </row>
    <row r="1196" spans="1:8" x14ac:dyDescent="0.2">
      <c r="A1196" s="3">
        <v>6343</v>
      </c>
      <c r="B1196" s="3" t="s">
        <v>1275</v>
      </c>
      <c r="C1196" s="3" t="s">
        <v>1273</v>
      </c>
      <c r="D1196" s="3" t="s">
        <v>1259</v>
      </c>
      <c r="E1196" s="3" t="str">
        <v>Untervaz</v>
      </c>
      <c r="G1196" s="17">
        <v>3806</v>
      </c>
      <c r="H1196" s="17" t="s">
        <v>4554</v>
      </c>
    </row>
    <row r="1197" spans="1:8" x14ac:dyDescent="0.2">
      <c r="A1197" s="3">
        <v>6312</v>
      </c>
      <c r="B1197" s="3" t="s">
        <v>1276</v>
      </c>
      <c r="C1197" s="3" t="s">
        <v>1276</v>
      </c>
      <c r="D1197" s="3" t="s">
        <v>1259</v>
      </c>
      <c r="E1197" s="3" t="str">
        <v>Zizers</v>
      </c>
      <c r="G1197" s="17">
        <v>3807</v>
      </c>
      <c r="H1197" s="17" t="s">
        <v>4554</v>
      </c>
    </row>
    <row r="1198" spans="1:8" x14ac:dyDescent="0.2">
      <c r="A1198" s="3">
        <v>6314</v>
      </c>
      <c r="B1198" s="3" t="s">
        <v>1277</v>
      </c>
      <c r="C1198" s="3" t="s">
        <v>1277</v>
      </c>
      <c r="D1198" s="3" t="s">
        <v>1259</v>
      </c>
      <c r="E1198" s="3" t="str">
        <v>Fläsch</v>
      </c>
      <c r="G1198" s="17">
        <v>3812</v>
      </c>
      <c r="H1198" s="17" t="s">
        <v>4554</v>
      </c>
    </row>
    <row r="1199" spans="1:8" x14ac:dyDescent="0.2">
      <c r="A1199" s="3">
        <v>6314</v>
      </c>
      <c r="B1199" s="3" t="s">
        <v>1278</v>
      </c>
      <c r="C1199" s="3" t="s">
        <v>1277</v>
      </c>
      <c r="D1199" s="3" t="s">
        <v>1259</v>
      </c>
      <c r="E1199" s="3" t="str">
        <v>Jenins</v>
      </c>
      <c r="G1199" s="17">
        <v>3813</v>
      </c>
      <c r="H1199" s="17" t="s">
        <v>4554</v>
      </c>
    </row>
    <row r="1200" spans="1:8" x14ac:dyDescent="0.2">
      <c r="A1200" s="3">
        <v>6318</v>
      </c>
      <c r="B1200" s="3" t="s">
        <v>1279</v>
      </c>
      <c r="C1200" s="3" t="s">
        <v>1279</v>
      </c>
      <c r="D1200" s="3" t="s">
        <v>1259</v>
      </c>
      <c r="E1200" s="3" t="str">
        <v>Maienfeld</v>
      </c>
      <c r="G1200" s="17">
        <v>3814</v>
      </c>
      <c r="H1200" s="17" t="s">
        <v>4554</v>
      </c>
    </row>
    <row r="1201" spans="1:8" x14ac:dyDescent="0.2">
      <c r="A1201" s="3">
        <v>6300</v>
      </c>
      <c r="B1201" s="3" t="s">
        <v>1280</v>
      </c>
      <c r="C1201" s="3" t="s">
        <v>1280</v>
      </c>
      <c r="D1201" s="3" t="s">
        <v>1259</v>
      </c>
      <c r="E1201" s="3" t="str">
        <v>Malans</v>
      </c>
      <c r="G1201" s="17">
        <v>3815</v>
      </c>
      <c r="H1201" s="17" t="s">
        <v>4554</v>
      </c>
    </row>
    <row r="1202" spans="1:8" x14ac:dyDescent="0.2">
      <c r="A1202" s="3">
        <v>6300</v>
      </c>
      <c r="B1202" s="3" t="s">
        <v>1281</v>
      </c>
      <c r="C1202" s="3" t="s">
        <v>1280</v>
      </c>
      <c r="D1202" s="3" t="s">
        <v>1259</v>
      </c>
      <c r="E1202" s="3" t="str">
        <v>Landquart</v>
      </c>
      <c r="G1202" s="17">
        <v>3816</v>
      </c>
      <c r="H1202" s="17" t="s">
        <v>4554</v>
      </c>
    </row>
    <row r="1203" spans="1:8" x14ac:dyDescent="0.2">
      <c r="A1203" s="3">
        <v>6317</v>
      </c>
      <c r="B1203" s="3" t="s">
        <v>1282</v>
      </c>
      <c r="C1203" s="3" t="s">
        <v>1280</v>
      </c>
      <c r="D1203" s="3" t="s">
        <v>1259</v>
      </c>
      <c r="E1203" s="3" t="str">
        <v>Grüsch</v>
      </c>
      <c r="G1203" s="17">
        <v>3818</v>
      </c>
      <c r="H1203" s="17" t="s">
        <v>4554</v>
      </c>
    </row>
    <row r="1204" spans="1:8" x14ac:dyDescent="0.2">
      <c r="A1204" s="3">
        <v>1473</v>
      </c>
      <c r="B1204" s="3" t="s">
        <v>1283</v>
      </c>
      <c r="C1204" s="3" t="s">
        <v>1284</v>
      </c>
      <c r="D1204" s="3" t="s">
        <v>1285</v>
      </c>
      <c r="E1204" s="3" t="str">
        <v>Schiers</v>
      </c>
      <c r="G1204" s="17">
        <v>3822</v>
      </c>
      <c r="H1204" s="17" t="s">
        <v>4554</v>
      </c>
    </row>
    <row r="1205" spans="1:8" x14ac:dyDescent="0.2">
      <c r="A1205" s="3">
        <v>1482</v>
      </c>
      <c r="B1205" s="3" t="s">
        <v>1286</v>
      </c>
      <c r="C1205" s="3" t="s">
        <v>1287</v>
      </c>
      <c r="D1205" s="3" t="s">
        <v>1285</v>
      </c>
      <c r="E1205" s="3" t="str">
        <v>Seewis im Prättigau</v>
      </c>
      <c r="G1205" s="17">
        <v>3823</v>
      </c>
      <c r="H1205" s="17" t="s">
        <v>4554</v>
      </c>
    </row>
    <row r="1206" spans="1:8" x14ac:dyDescent="0.2">
      <c r="A1206" s="3">
        <v>1483</v>
      </c>
      <c r="B1206" s="3" t="s">
        <v>1288</v>
      </c>
      <c r="C1206" s="3" t="s">
        <v>1287</v>
      </c>
      <c r="D1206" s="3" t="s">
        <v>1285</v>
      </c>
      <c r="E1206" s="3" t="str">
        <v>Breil/Brigels</v>
      </c>
      <c r="G1206" s="17">
        <v>3824</v>
      </c>
      <c r="H1206" s="17" t="s">
        <v>4554</v>
      </c>
    </row>
    <row r="1207" spans="1:8" x14ac:dyDescent="0.2">
      <c r="A1207" s="3">
        <v>1532</v>
      </c>
      <c r="B1207" s="3" t="s">
        <v>1289</v>
      </c>
      <c r="C1207" s="3" t="s">
        <v>1289</v>
      </c>
      <c r="D1207" s="3" t="s">
        <v>1285</v>
      </c>
      <c r="E1207" s="3" t="str">
        <v>Disentis/Mustér</v>
      </c>
      <c r="G1207" s="17">
        <v>3825</v>
      </c>
      <c r="H1207" s="17" t="s">
        <v>4545</v>
      </c>
    </row>
    <row r="1208" spans="1:8" x14ac:dyDescent="0.2">
      <c r="A1208" s="3">
        <v>1544</v>
      </c>
      <c r="B1208" s="3" t="s">
        <v>1290</v>
      </c>
      <c r="C1208" s="3" t="s">
        <v>1290</v>
      </c>
      <c r="D1208" s="3" t="s">
        <v>1285</v>
      </c>
      <c r="E1208" s="3" t="str">
        <v>Medel (Lucmagn)</v>
      </c>
      <c r="G1208" s="17">
        <v>3826</v>
      </c>
      <c r="H1208" s="17" t="s">
        <v>4545</v>
      </c>
    </row>
    <row r="1209" spans="1:8" x14ac:dyDescent="0.2">
      <c r="A1209" s="3">
        <v>1470</v>
      </c>
      <c r="B1209" s="3" t="s">
        <v>1291</v>
      </c>
      <c r="C1209" s="3" t="s">
        <v>1292</v>
      </c>
      <c r="D1209" s="3" t="s">
        <v>1285</v>
      </c>
      <c r="E1209" s="3" t="str">
        <v>Sumvitg</v>
      </c>
      <c r="G1209" s="17">
        <v>3852</v>
      </c>
      <c r="H1209" s="17" t="s">
        <v>4554</v>
      </c>
    </row>
    <row r="1210" spans="1:8" x14ac:dyDescent="0.2">
      <c r="A1210" s="3">
        <v>1470</v>
      </c>
      <c r="B1210" s="3" t="s">
        <v>1293</v>
      </c>
      <c r="C1210" s="3" t="s">
        <v>1292</v>
      </c>
      <c r="D1210" s="3" t="s">
        <v>1285</v>
      </c>
      <c r="E1210" s="3" t="str">
        <v>Tujetsch</v>
      </c>
      <c r="G1210" s="17">
        <v>3853</v>
      </c>
      <c r="H1210" s="17" t="s">
        <v>4554</v>
      </c>
    </row>
    <row r="1211" spans="1:8" x14ac:dyDescent="0.2">
      <c r="A1211" s="3">
        <v>1470</v>
      </c>
      <c r="B1211" s="3" t="s">
        <v>1294</v>
      </c>
      <c r="C1211" s="3" t="s">
        <v>1292</v>
      </c>
      <c r="D1211" s="3" t="s">
        <v>1285</v>
      </c>
      <c r="E1211" s="3" t="str">
        <v>Trun</v>
      </c>
      <c r="G1211" s="17">
        <v>3854</v>
      </c>
      <c r="H1211" s="17" t="s">
        <v>4554</v>
      </c>
    </row>
    <row r="1212" spans="1:8" x14ac:dyDescent="0.2">
      <c r="A1212" s="3">
        <v>1533</v>
      </c>
      <c r="B1212" s="3" t="s">
        <v>1295</v>
      </c>
      <c r="C1212" s="3" t="s">
        <v>1295</v>
      </c>
      <c r="D1212" s="3" t="s">
        <v>1285</v>
      </c>
      <c r="E1212" s="3" t="str">
        <v>Obersaxen Mundaun</v>
      </c>
      <c r="G1212" s="17">
        <v>3855</v>
      </c>
      <c r="H1212" s="17" t="s">
        <v>4554</v>
      </c>
    </row>
    <row r="1213" spans="1:8" x14ac:dyDescent="0.2">
      <c r="A1213" s="3">
        <v>1774</v>
      </c>
      <c r="B1213" s="3" t="s">
        <v>1296</v>
      </c>
      <c r="C1213" s="3" t="s">
        <v>1297</v>
      </c>
      <c r="D1213" s="3" t="s">
        <v>1285</v>
      </c>
      <c r="E1213" s="3" t="str">
        <v>Aarau</v>
      </c>
      <c r="G1213" s="17">
        <v>3856</v>
      </c>
      <c r="H1213" s="17" t="s">
        <v>4554</v>
      </c>
    </row>
    <row r="1214" spans="1:8" x14ac:dyDescent="0.2">
      <c r="A1214" s="3">
        <v>1774</v>
      </c>
      <c r="B1214" s="3" t="s">
        <v>1296</v>
      </c>
      <c r="C1214" s="3" t="s">
        <v>1297</v>
      </c>
      <c r="D1214" s="3" t="s">
        <v>1285</v>
      </c>
      <c r="E1214" s="3" t="str">
        <v>Biberstein</v>
      </c>
      <c r="G1214" s="17">
        <v>3857</v>
      </c>
      <c r="H1214" s="17" t="s">
        <v>4554</v>
      </c>
    </row>
    <row r="1215" spans="1:8" x14ac:dyDescent="0.2">
      <c r="A1215" s="3">
        <v>1774</v>
      </c>
      <c r="B1215" s="3" t="s">
        <v>1298</v>
      </c>
      <c r="C1215" s="3" t="s">
        <v>1297</v>
      </c>
      <c r="D1215" s="3" t="s">
        <v>1285</v>
      </c>
      <c r="E1215" s="3" t="str">
        <v>Buchs (AG)</v>
      </c>
      <c r="G1215" s="17">
        <v>3858</v>
      </c>
      <c r="H1215" s="17" t="s">
        <v>4554</v>
      </c>
    </row>
    <row r="1216" spans="1:8" x14ac:dyDescent="0.2">
      <c r="A1216" s="3">
        <v>1775</v>
      </c>
      <c r="B1216" s="3" t="s">
        <v>1299</v>
      </c>
      <c r="C1216" s="3" t="s">
        <v>1297</v>
      </c>
      <c r="D1216" s="3" t="s">
        <v>1285</v>
      </c>
      <c r="E1216" s="3" t="str">
        <v>Densbüren</v>
      </c>
      <c r="G1216" s="17">
        <v>3860</v>
      </c>
      <c r="H1216" s="17" t="s">
        <v>4554</v>
      </c>
    </row>
    <row r="1217" spans="1:8" x14ac:dyDescent="0.2">
      <c r="A1217" s="3">
        <v>1775</v>
      </c>
      <c r="B1217" s="3" t="s">
        <v>1300</v>
      </c>
      <c r="C1217" s="3" t="s">
        <v>1297</v>
      </c>
      <c r="D1217" s="3" t="s">
        <v>1285</v>
      </c>
      <c r="E1217" s="3" t="str">
        <v>Erlinsbach (AG)</v>
      </c>
      <c r="G1217" s="17">
        <v>3862</v>
      </c>
      <c r="H1217" s="17" t="s">
        <v>4554</v>
      </c>
    </row>
    <row r="1218" spans="1:8" x14ac:dyDescent="0.2">
      <c r="A1218" s="3">
        <v>1776</v>
      </c>
      <c r="B1218" s="3" t="s">
        <v>1301</v>
      </c>
      <c r="C1218" s="3" t="s">
        <v>1297</v>
      </c>
      <c r="D1218" s="3" t="s">
        <v>1285</v>
      </c>
      <c r="E1218" s="3" t="str">
        <v>Gränichen</v>
      </c>
      <c r="G1218" s="17">
        <v>3863</v>
      </c>
      <c r="H1218" s="17" t="s">
        <v>4554</v>
      </c>
    </row>
    <row r="1219" spans="1:8" x14ac:dyDescent="0.2">
      <c r="A1219" s="3">
        <v>1485</v>
      </c>
      <c r="B1219" s="3" t="s">
        <v>1302</v>
      </c>
      <c r="C1219" s="3" t="s">
        <v>1302</v>
      </c>
      <c r="D1219" s="3" t="s">
        <v>1285</v>
      </c>
      <c r="E1219" s="3" t="str">
        <v>Hirschthal</v>
      </c>
      <c r="G1219" s="17">
        <v>3864</v>
      </c>
      <c r="H1219" s="17" t="s">
        <v>4554</v>
      </c>
    </row>
    <row r="1220" spans="1:8" x14ac:dyDescent="0.2">
      <c r="A1220" s="3">
        <v>1410</v>
      </c>
      <c r="B1220" s="3" t="s">
        <v>1303</v>
      </c>
      <c r="C1220" s="3" t="s">
        <v>1303</v>
      </c>
      <c r="D1220" s="3" t="s">
        <v>1285</v>
      </c>
      <c r="E1220" s="3" t="str">
        <v>Küttigen</v>
      </c>
      <c r="G1220" s="17">
        <v>3900</v>
      </c>
      <c r="H1220" s="17" t="s">
        <v>4548</v>
      </c>
    </row>
    <row r="1221" spans="1:8" x14ac:dyDescent="0.2">
      <c r="A1221" s="3">
        <v>1566</v>
      </c>
      <c r="B1221" s="3" t="s">
        <v>1304</v>
      </c>
      <c r="C1221" s="3" t="s">
        <v>1305</v>
      </c>
      <c r="D1221" s="3" t="s">
        <v>1285</v>
      </c>
      <c r="E1221" s="3" t="str">
        <v>Muhen</v>
      </c>
      <c r="G1221" s="17">
        <v>3901</v>
      </c>
      <c r="H1221" s="17" t="s">
        <v>4550</v>
      </c>
    </row>
    <row r="1222" spans="1:8" x14ac:dyDescent="0.2">
      <c r="A1222" s="3">
        <v>1566</v>
      </c>
      <c r="B1222" s="3" t="s">
        <v>1306</v>
      </c>
      <c r="C1222" s="3" t="s">
        <v>1305</v>
      </c>
      <c r="D1222" s="3" t="s">
        <v>1285</v>
      </c>
      <c r="E1222" s="3" t="str">
        <v>Oberentfelden</v>
      </c>
      <c r="G1222" s="17">
        <v>3902</v>
      </c>
      <c r="H1222" s="17" t="s">
        <v>4548</v>
      </c>
    </row>
    <row r="1223" spans="1:8" x14ac:dyDescent="0.2">
      <c r="A1223" s="3">
        <v>1541</v>
      </c>
      <c r="B1223" s="3" t="s">
        <v>1307</v>
      </c>
      <c r="C1223" s="3" t="s">
        <v>1307</v>
      </c>
      <c r="D1223" s="3" t="s">
        <v>1285</v>
      </c>
      <c r="E1223" s="3" t="str">
        <v>Suhr</v>
      </c>
      <c r="G1223" s="17">
        <v>3903</v>
      </c>
      <c r="H1223" s="17" t="s">
        <v>4549</v>
      </c>
    </row>
    <row r="1224" spans="1:8" x14ac:dyDescent="0.2">
      <c r="A1224" s="3">
        <v>1527</v>
      </c>
      <c r="B1224" s="3" t="s">
        <v>1308</v>
      </c>
      <c r="C1224" s="3" t="s">
        <v>1309</v>
      </c>
      <c r="D1224" s="3" t="s">
        <v>1285</v>
      </c>
      <c r="E1224" s="3" t="str">
        <v>Unterentfelden</v>
      </c>
      <c r="G1224" s="17">
        <v>3904</v>
      </c>
      <c r="H1224" s="17" t="s">
        <v>4548</v>
      </c>
    </row>
    <row r="1225" spans="1:8" x14ac:dyDescent="0.2">
      <c r="A1225" s="3">
        <v>1528</v>
      </c>
      <c r="B1225" s="3" t="s">
        <v>1309</v>
      </c>
      <c r="C1225" s="3" t="s">
        <v>1309</v>
      </c>
      <c r="D1225" s="3" t="s">
        <v>1285</v>
      </c>
      <c r="E1225" s="3" t="str">
        <v>Baden</v>
      </c>
      <c r="G1225" s="17">
        <v>3905</v>
      </c>
      <c r="H1225" s="17" t="s">
        <v>4550</v>
      </c>
    </row>
    <row r="1226" spans="1:8" x14ac:dyDescent="0.2">
      <c r="A1226" s="3">
        <v>1528</v>
      </c>
      <c r="B1226" s="3" t="s">
        <v>1310</v>
      </c>
      <c r="C1226" s="3" t="s">
        <v>1309</v>
      </c>
      <c r="D1226" s="3" t="s">
        <v>1285</v>
      </c>
      <c r="E1226" s="3" t="str">
        <v>Bellikon</v>
      </c>
      <c r="G1226" s="17">
        <v>3906</v>
      </c>
      <c r="H1226" s="17" t="s">
        <v>4550</v>
      </c>
    </row>
    <row r="1227" spans="1:8" x14ac:dyDescent="0.2">
      <c r="A1227" s="3">
        <v>1529</v>
      </c>
      <c r="B1227" s="3" t="s">
        <v>1311</v>
      </c>
      <c r="C1227" s="3" t="s">
        <v>1309</v>
      </c>
      <c r="D1227" s="3" t="s">
        <v>1285</v>
      </c>
      <c r="E1227" s="3" t="str">
        <v>Bergdietikon</v>
      </c>
      <c r="G1227" s="17">
        <v>3907</v>
      </c>
      <c r="H1227" s="17" t="s">
        <v>4557</v>
      </c>
    </row>
    <row r="1228" spans="1:8" x14ac:dyDescent="0.2">
      <c r="A1228" s="3">
        <v>1534</v>
      </c>
      <c r="B1228" s="3" t="s">
        <v>1312</v>
      </c>
      <c r="C1228" s="3" t="s">
        <v>1309</v>
      </c>
      <c r="D1228" s="3" t="s">
        <v>1285</v>
      </c>
      <c r="E1228" s="3" t="str">
        <v>Birmenstorf (AG)</v>
      </c>
      <c r="G1228" s="17">
        <v>3908</v>
      </c>
      <c r="H1228" s="17" t="s">
        <v>4550</v>
      </c>
    </row>
    <row r="1229" spans="1:8" x14ac:dyDescent="0.2">
      <c r="A1229" s="3">
        <v>1565</v>
      </c>
      <c r="B1229" s="3" t="s">
        <v>1313</v>
      </c>
      <c r="C1229" s="3" t="s">
        <v>1313</v>
      </c>
      <c r="D1229" s="3" t="s">
        <v>1285</v>
      </c>
      <c r="E1229" s="3" t="str">
        <v>Ennetbaden</v>
      </c>
      <c r="G1229" s="17">
        <v>3910</v>
      </c>
      <c r="H1229" s="17" t="s">
        <v>4550</v>
      </c>
    </row>
    <row r="1230" spans="1:8" x14ac:dyDescent="0.2">
      <c r="A1230" s="3">
        <v>1483</v>
      </c>
      <c r="B1230" s="3" t="s">
        <v>1314</v>
      </c>
      <c r="C1230" s="3" t="s">
        <v>1315</v>
      </c>
      <c r="D1230" s="3" t="s">
        <v>1285</v>
      </c>
      <c r="E1230" s="3" t="str">
        <v>Fislisbach</v>
      </c>
      <c r="G1230" s="17">
        <v>3911</v>
      </c>
      <c r="H1230" s="17" t="s">
        <v>4549</v>
      </c>
    </row>
    <row r="1231" spans="1:8" x14ac:dyDescent="0.2">
      <c r="A1231" s="3">
        <v>1483</v>
      </c>
      <c r="B1231" s="3" t="s">
        <v>1316</v>
      </c>
      <c r="C1231" s="3" t="s">
        <v>1315</v>
      </c>
      <c r="D1231" s="3" t="s">
        <v>1285</v>
      </c>
      <c r="E1231" s="3" t="str">
        <v>Freienwil</v>
      </c>
      <c r="G1231" s="17">
        <v>3912</v>
      </c>
      <c r="H1231" s="17" t="s">
        <v>4549</v>
      </c>
    </row>
    <row r="1232" spans="1:8" x14ac:dyDescent="0.2">
      <c r="A1232" s="3">
        <v>1484</v>
      </c>
      <c r="B1232" s="3" t="s">
        <v>1317</v>
      </c>
      <c r="C1232" s="3" t="s">
        <v>1315</v>
      </c>
      <c r="D1232" s="3" t="s">
        <v>1285</v>
      </c>
      <c r="E1232" s="3" t="str">
        <v>Gebenstorf</v>
      </c>
      <c r="G1232" s="17">
        <v>3913</v>
      </c>
      <c r="H1232" s="17" t="s">
        <v>4558</v>
      </c>
    </row>
    <row r="1233" spans="1:8" x14ac:dyDescent="0.2">
      <c r="A1233" s="3">
        <v>1484</v>
      </c>
      <c r="B1233" s="3" t="s">
        <v>1318</v>
      </c>
      <c r="C1233" s="3" t="s">
        <v>1315</v>
      </c>
      <c r="D1233" s="3" t="s">
        <v>1285</v>
      </c>
      <c r="E1233" s="3" t="str">
        <v>Killwangen</v>
      </c>
      <c r="G1233" s="17">
        <v>3914</v>
      </c>
      <c r="H1233" s="17" t="s">
        <v>4549</v>
      </c>
    </row>
    <row r="1234" spans="1:8" x14ac:dyDescent="0.2">
      <c r="A1234" s="3">
        <v>1567</v>
      </c>
      <c r="B1234" s="3" t="s">
        <v>1319</v>
      </c>
      <c r="C1234" s="3" t="s">
        <v>1320</v>
      </c>
      <c r="D1234" s="3" t="s">
        <v>1285</v>
      </c>
      <c r="E1234" s="3" t="str">
        <v>Künten</v>
      </c>
      <c r="G1234" s="17">
        <v>3916</v>
      </c>
      <c r="H1234" s="17" t="s">
        <v>4549</v>
      </c>
    </row>
    <row r="1235" spans="1:8" x14ac:dyDescent="0.2">
      <c r="A1235" s="3">
        <v>1568</v>
      </c>
      <c r="B1235" s="3" t="s">
        <v>1321</v>
      </c>
      <c r="C1235" s="3" t="s">
        <v>1320</v>
      </c>
      <c r="D1235" s="3" t="s">
        <v>1285</v>
      </c>
      <c r="E1235" s="3" t="str">
        <v>Mägenwil</v>
      </c>
      <c r="G1235" s="17">
        <v>3917</v>
      </c>
      <c r="H1235" s="17" t="s">
        <v>4549</v>
      </c>
    </row>
    <row r="1236" spans="1:8" x14ac:dyDescent="0.2">
      <c r="A1236" s="3">
        <v>1563</v>
      </c>
      <c r="B1236" s="3" t="s">
        <v>1322</v>
      </c>
      <c r="C1236" s="3" t="s">
        <v>1323</v>
      </c>
      <c r="D1236" s="3" t="s">
        <v>1285</v>
      </c>
      <c r="E1236" s="3" t="str">
        <v>Mellingen</v>
      </c>
      <c r="G1236" s="17">
        <v>3918</v>
      </c>
      <c r="H1236" s="17" t="s">
        <v>4549</v>
      </c>
    </row>
    <row r="1237" spans="1:8" x14ac:dyDescent="0.2">
      <c r="A1237" s="3">
        <v>1564</v>
      </c>
      <c r="B1237" s="3" t="s">
        <v>1324</v>
      </c>
      <c r="C1237" s="3" t="s">
        <v>1323</v>
      </c>
      <c r="D1237" s="3" t="s">
        <v>1285</v>
      </c>
      <c r="E1237" s="3" t="str">
        <v>Neuenhof</v>
      </c>
      <c r="G1237" s="17">
        <v>3919</v>
      </c>
      <c r="H1237" s="17" t="s">
        <v>4549</v>
      </c>
    </row>
    <row r="1238" spans="1:8" x14ac:dyDescent="0.2">
      <c r="A1238" s="3">
        <v>1773</v>
      </c>
      <c r="B1238" s="3" t="s">
        <v>1325</v>
      </c>
      <c r="C1238" s="3" t="s">
        <v>1323</v>
      </c>
      <c r="D1238" s="3" t="s">
        <v>1285</v>
      </c>
      <c r="E1238" s="3" t="str">
        <v>Niederrohrdorf</v>
      </c>
      <c r="G1238" s="17">
        <v>3920</v>
      </c>
      <c r="H1238" s="17" t="s">
        <v>4550</v>
      </c>
    </row>
    <row r="1239" spans="1:8" x14ac:dyDescent="0.2">
      <c r="A1239" s="3">
        <v>1773</v>
      </c>
      <c r="B1239" s="3" t="s">
        <v>1326</v>
      </c>
      <c r="C1239" s="3" t="s">
        <v>1323</v>
      </c>
      <c r="D1239" s="3" t="s">
        <v>1285</v>
      </c>
      <c r="E1239" s="3" t="str">
        <v>Oberrohrdorf</v>
      </c>
      <c r="G1239" s="17">
        <v>3922</v>
      </c>
      <c r="H1239" s="17" t="s">
        <v>4548</v>
      </c>
    </row>
    <row r="1240" spans="1:8" x14ac:dyDescent="0.2">
      <c r="A1240" s="3">
        <v>1773</v>
      </c>
      <c r="B1240" s="3" t="s">
        <v>1327</v>
      </c>
      <c r="C1240" s="3" t="s">
        <v>1323</v>
      </c>
      <c r="D1240" s="3" t="s">
        <v>1285</v>
      </c>
      <c r="E1240" s="3" t="str">
        <v>Obersiggenthal</v>
      </c>
      <c r="G1240" s="17">
        <v>3923</v>
      </c>
      <c r="H1240" s="17" t="s">
        <v>4549</v>
      </c>
    </row>
    <row r="1241" spans="1:8" x14ac:dyDescent="0.2">
      <c r="A1241" s="3">
        <v>1470</v>
      </c>
      <c r="B1241" s="3" t="s">
        <v>1328</v>
      </c>
      <c r="C1241" s="3" t="s">
        <v>1329</v>
      </c>
      <c r="D1241" s="3" t="s">
        <v>1285</v>
      </c>
      <c r="E1241" s="3" t="str">
        <v>Remetschwil</v>
      </c>
      <c r="G1241" s="17">
        <v>3924</v>
      </c>
      <c r="H1241" s="17" t="s">
        <v>4550</v>
      </c>
    </row>
    <row r="1242" spans="1:8" x14ac:dyDescent="0.2">
      <c r="A1242" s="3">
        <v>1473</v>
      </c>
      <c r="B1242" s="3" t="s">
        <v>1330</v>
      </c>
      <c r="C1242" s="3" t="s">
        <v>1329</v>
      </c>
      <c r="D1242" s="3" t="s">
        <v>1285</v>
      </c>
      <c r="E1242" s="3" t="str">
        <v>Spreitenbach</v>
      </c>
      <c r="G1242" s="17">
        <v>3925</v>
      </c>
      <c r="H1242" s="17" t="s">
        <v>4550</v>
      </c>
    </row>
    <row r="1243" spans="1:8" x14ac:dyDescent="0.2">
      <c r="A1243" s="3">
        <v>1473</v>
      </c>
      <c r="B1243" s="3" t="s">
        <v>1330</v>
      </c>
      <c r="C1243" s="3" t="s">
        <v>1329</v>
      </c>
      <c r="D1243" s="3" t="s">
        <v>1285</v>
      </c>
      <c r="E1243" s="3" t="str">
        <v>Stetten (AG)</v>
      </c>
      <c r="G1243" s="17">
        <v>3926</v>
      </c>
      <c r="H1243" s="17" t="s">
        <v>4549</v>
      </c>
    </row>
    <row r="1244" spans="1:8" x14ac:dyDescent="0.2">
      <c r="A1244" s="3">
        <v>1475</v>
      </c>
      <c r="B1244" s="3" t="s">
        <v>1331</v>
      </c>
      <c r="C1244" s="3" t="s">
        <v>1329</v>
      </c>
      <c r="D1244" s="3" t="s">
        <v>1285</v>
      </c>
      <c r="E1244" s="3" t="str">
        <v>Turgi</v>
      </c>
      <c r="G1244" s="17">
        <v>3927</v>
      </c>
      <c r="H1244" s="17" t="s">
        <v>4550</v>
      </c>
    </row>
    <row r="1245" spans="1:8" x14ac:dyDescent="0.2">
      <c r="A1245" s="3">
        <v>1475</v>
      </c>
      <c r="B1245" s="3" t="s">
        <v>1332</v>
      </c>
      <c r="C1245" s="3" t="s">
        <v>1329</v>
      </c>
      <c r="D1245" s="3" t="s">
        <v>1285</v>
      </c>
      <c r="E1245" s="3" t="str">
        <v>Untersiggenthal</v>
      </c>
      <c r="G1245" s="17">
        <v>3928</v>
      </c>
      <c r="H1245" s="17" t="s">
        <v>4550</v>
      </c>
    </row>
    <row r="1246" spans="1:8" x14ac:dyDescent="0.2">
      <c r="A1246" s="3">
        <v>1475</v>
      </c>
      <c r="B1246" s="3" t="s">
        <v>1333</v>
      </c>
      <c r="C1246" s="3" t="s">
        <v>1329</v>
      </c>
      <c r="D1246" s="3" t="s">
        <v>1285</v>
      </c>
      <c r="E1246" s="3" t="str">
        <v>Wettingen</v>
      </c>
      <c r="G1246" s="17">
        <v>3929</v>
      </c>
      <c r="H1246" s="17" t="s">
        <v>4550</v>
      </c>
    </row>
    <row r="1247" spans="1:8" x14ac:dyDescent="0.2">
      <c r="A1247" s="3">
        <v>1486</v>
      </c>
      <c r="B1247" s="3" t="s">
        <v>1334</v>
      </c>
      <c r="C1247" s="3" t="s">
        <v>1329</v>
      </c>
      <c r="D1247" s="3" t="s">
        <v>1285</v>
      </c>
      <c r="E1247" s="3" t="str">
        <v>Wohlenschwil</v>
      </c>
      <c r="G1247" s="17">
        <v>3930</v>
      </c>
      <c r="H1247" s="17" t="s">
        <v>4548</v>
      </c>
    </row>
    <row r="1248" spans="1:8" x14ac:dyDescent="0.2">
      <c r="A1248" s="3">
        <v>1489</v>
      </c>
      <c r="B1248" s="3" t="s">
        <v>1335</v>
      </c>
      <c r="C1248" s="3" t="s">
        <v>1329</v>
      </c>
      <c r="D1248" s="3" t="s">
        <v>1285</v>
      </c>
      <c r="E1248" s="3" t="str">
        <v>Würenlingen</v>
      </c>
      <c r="G1248" s="17">
        <v>3931</v>
      </c>
      <c r="H1248" s="17" t="s">
        <v>4548</v>
      </c>
    </row>
    <row r="1249" spans="1:8" x14ac:dyDescent="0.2">
      <c r="A1249" s="3">
        <v>1541</v>
      </c>
      <c r="B1249" s="3" t="s">
        <v>1336</v>
      </c>
      <c r="C1249" s="3" t="s">
        <v>1329</v>
      </c>
      <c r="D1249" s="3" t="s">
        <v>1285</v>
      </c>
      <c r="E1249" s="3" t="str">
        <v>Würenlos</v>
      </c>
      <c r="G1249" s="17">
        <v>3932</v>
      </c>
      <c r="H1249" s="17" t="s">
        <v>4549</v>
      </c>
    </row>
    <row r="1250" spans="1:8" x14ac:dyDescent="0.2">
      <c r="A1250" s="3">
        <v>1541</v>
      </c>
      <c r="B1250" s="3" t="s">
        <v>1337</v>
      </c>
      <c r="C1250" s="3" t="s">
        <v>1329</v>
      </c>
      <c r="D1250" s="3" t="s">
        <v>1285</v>
      </c>
      <c r="E1250" s="3" t="str">
        <v>Ehrendingen</v>
      </c>
      <c r="G1250" s="17">
        <v>3933</v>
      </c>
      <c r="H1250" s="17" t="s">
        <v>4549</v>
      </c>
    </row>
    <row r="1251" spans="1:8" x14ac:dyDescent="0.2">
      <c r="A1251" s="3">
        <v>1542</v>
      </c>
      <c r="B1251" s="3" t="s">
        <v>1338</v>
      </c>
      <c r="C1251" s="3" t="s">
        <v>1329</v>
      </c>
      <c r="D1251" s="3" t="s">
        <v>1285</v>
      </c>
      <c r="E1251" s="3" t="str">
        <v>Arni (AG)</v>
      </c>
      <c r="G1251" s="17">
        <v>3934</v>
      </c>
      <c r="H1251" s="17" t="s">
        <v>4549</v>
      </c>
    </row>
    <row r="1252" spans="1:8" x14ac:dyDescent="0.2">
      <c r="A1252" s="3">
        <v>1468</v>
      </c>
      <c r="B1252" s="3" t="s">
        <v>1339</v>
      </c>
      <c r="C1252" s="3" t="s">
        <v>1340</v>
      </c>
      <c r="D1252" s="3" t="s">
        <v>1285</v>
      </c>
      <c r="E1252" s="3" t="str">
        <v>Berikon</v>
      </c>
      <c r="G1252" s="17">
        <v>3935</v>
      </c>
      <c r="H1252" s="17" t="s">
        <v>4549</v>
      </c>
    </row>
    <row r="1253" spans="1:8" x14ac:dyDescent="0.2">
      <c r="A1253" s="3">
        <v>1474</v>
      </c>
      <c r="B1253" s="3" t="s">
        <v>1341</v>
      </c>
      <c r="C1253" s="3" t="s">
        <v>1340</v>
      </c>
      <c r="D1253" s="3" t="s">
        <v>1285</v>
      </c>
      <c r="E1253" s="3" t="str">
        <v>Bremgarten (AG)</v>
      </c>
      <c r="G1253" s="17">
        <v>3937</v>
      </c>
      <c r="H1253" s="17" t="s">
        <v>4548</v>
      </c>
    </row>
    <row r="1254" spans="1:8" x14ac:dyDescent="0.2">
      <c r="A1254" s="3">
        <v>1673</v>
      </c>
      <c r="B1254" s="3" t="s">
        <v>1342</v>
      </c>
      <c r="C1254" s="3" t="s">
        <v>1342</v>
      </c>
      <c r="D1254" s="3" t="s">
        <v>1285</v>
      </c>
      <c r="E1254" s="3" t="str">
        <v>Büttikon</v>
      </c>
      <c r="G1254" s="17">
        <v>3938</v>
      </c>
      <c r="H1254" s="17" t="s">
        <v>4549</v>
      </c>
    </row>
    <row r="1255" spans="1:8" x14ac:dyDescent="0.2">
      <c r="A1255" s="3">
        <v>1681</v>
      </c>
      <c r="B1255" s="3" t="s">
        <v>1343</v>
      </c>
      <c r="C1255" s="3" t="s">
        <v>1344</v>
      </c>
      <c r="D1255" s="3" t="s">
        <v>1285</v>
      </c>
      <c r="E1255" s="3" t="str">
        <v>Dottikon</v>
      </c>
      <c r="G1255" s="17">
        <v>3939</v>
      </c>
      <c r="H1255" s="17" t="s">
        <v>4548</v>
      </c>
    </row>
    <row r="1256" spans="1:8" x14ac:dyDescent="0.2">
      <c r="A1256" s="3">
        <v>1681</v>
      </c>
      <c r="B1256" s="3" t="s">
        <v>1345</v>
      </c>
      <c r="C1256" s="3" t="s">
        <v>1344</v>
      </c>
      <c r="D1256" s="3" t="s">
        <v>1285</v>
      </c>
      <c r="E1256" s="3" t="str">
        <v>Eggenwil</v>
      </c>
      <c r="G1256" s="17">
        <v>3940</v>
      </c>
      <c r="H1256" s="17" t="s">
        <v>4548</v>
      </c>
    </row>
    <row r="1257" spans="1:8" x14ac:dyDescent="0.2">
      <c r="A1257" s="3">
        <v>1608</v>
      </c>
      <c r="B1257" s="3" t="s">
        <v>1346</v>
      </c>
      <c r="C1257" s="3" t="s">
        <v>1346</v>
      </c>
      <c r="D1257" s="3" t="s">
        <v>1285</v>
      </c>
      <c r="E1257" s="3" t="str">
        <v>Fischbach-Göslikon</v>
      </c>
      <c r="G1257" s="17">
        <v>3942</v>
      </c>
      <c r="H1257" s="17" t="s">
        <v>4548</v>
      </c>
    </row>
    <row r="1258" spans="1:8" x14ac:dyDescent="0.2">
      <c r="A1258" s="3">
        <v>1689</v>
      </c>
      <c r="B1258" s="3" t="s">
        <v>1347</v>
      </c>
      <c r="C1258" s="3" t="s">
        <v>1348</v>
      </c>
      <c r="D1258" s="3" t="s">
        <v>1285</v>
      </c>
      <c r="E1258" s="3" t="str">
        <v>Hägglingen</v>
      </c>
      <c r="G1258" s="17">
        <v>3943</v>
      </c>
      <c r="H1258" s="17" t="s">
        <v>4549</v>
      </c>
    </row>
    <row r="1259" spans="1:8" x14ac:dyDescent="0.2">
      <c r="A1259" s="3">
        <v>1553</v>
      </c>
      <c r="B1259" s="3" t="s">
        <v>1349</v>
      </c>
      <c r="C1259" s="3" t="s">
        <v>1349</v>
      </c>
      <c r="D1259" s="3" t="s">
        <v>1285</v>
      </c>
      <c r="E1259" s="3" t="str">
        <v>Jonen</v>
      </c>
      <c r="G1259" s="17">
        <v>3944</v>
      </c>
      <c r="H1259" s="17" t="s">
        <v>4549</v>
      </c>
    </row>
    <row r="1260" spans="1:8" x14ac:dyDescent="0.2">
      <c r="A1260" s="3">
        <v>1673</v>
      </c>
      <c r="B1260" s="3" t="s">
        <v>1350</v>
      </c>
      <c r="C1260" s="3" t="s">
        <v>1351</v>
      </c>
      <c r="D1260" s="3" t="s">
        <v>1285</v>
      </c>
      <c r="E1260" s="3" t="str">
        <v>Niederwil (AG)</v>
      </c>
      <c r="G1260" s="17">
        <v>3945</v>
      </c>
      <c r="H1260" s="17" t="s">
        <v>4548</v>
      </c>
    </row>
    <row r="1261" spans="1:8" x14ac:dyDescent="0.2">
      <c r="A1261" s="3">
        <v>1686</v>
      </c>
      <c r="B1261" s="3" t="s">
        <v>1352</v>
      </c>
      <c r="C1261" s="3" t="s">
        <v>1353</v>
      </c>
      <c r="D1261" s="3" t="s">
        <v>1285</v>
      </c>
      <c r="E1261" s="3" t="str">
        <v>Oberlunkhofen</v>
      </c>
      <c r="G1261" s="17">
        <v>3946</v>
      </c>
      <c r="H1261" s="17" t="s">
        <v>4548</v>
      </c>
    </row>
    <row r="1262" spans="1:8" x14ac:dyDescent="0.2">
      <c r="A1262" s="3">
        <v>1692</v>
      </c>
      <c r="B1262" s="3" t="s">
        <v>1354</v>
      </c>
      <c r="C1262" s="3" t="s">
        <v>1354</v>
      </c>
      <c r="D1262" s="3" t="s">
        <v>1285</v>
      </c>
      <c r="E1262" s="3" t="str">
        <v>Oberwil-Lieli</v>
      </c>
      <c r="G1262" s="17">
        <v>3947</v>
      </c>
      <c r="H1262" s="17" t="s">
        <v>4549</v>
      </c>
    </row>
    <row r="1263" spans="1:8" x14ac:dyDescent="0.2">
      <c r="A1263" s="3">
        <v>1680</v>
      </c>
      <c r="B1263" s="3" t="s">
        <v>1355</v>
      </c>
      <c r="C1263" s="3" t="s">
        <v>1356</v>
      </c>
      <c r="D1263" s="3" t="s">
        <v>1285</v>
      </c>
      <c r="E1263" s="3" t="str">
        <v>Rudolfstetten-Friedlisberg</v>
      </c>
      <c r="G1263" s="17">
        <v>3948</v>
      </c>
      <c r="H1263" s="17" t="s">
        <v>4549</v>
      </c>
    </row>
    <row r="1264" spans="1:8" x14ac:dyDescent="0.2">
      <c r="A1264" s="3">
        <v>1684</v>
      </c>
      <c r="B1264" s="3" t="s">
        <v>1357</v>
      </c>
      <c r="C1264" s="3" t="s">
        <v>1356</v>
      </c>
      <c r="D1264" s="3" t="s">
        <v>1285</v>
      </c>
      <c r="E1264" s="3" t="str">
        <v>Sarmenstorf</v>
      </c>
      <c r="G1264" s="17">
        <v>3949</v>
      </c>
      <c r="H1264" s="17" t="s">
        <v>4548</v>
      </c>
    </row>
    <row r="1265" spans="1:8" x14ac:dyDescent="0.2">
      <c r="A1265" s="3">
        <v>1674</v>
      </c>
      <c r="B1265" s="3" t="s">
        <v>1358</v>
      </c>
      <c r="C1265" s="3" t="s">
        <v>1358</v>
      </c>
      <c r="D1265" s="3" t="s">
        <v>1285</v>
      </c>
      <c r="E1265" s="3" t="str">
        <v>Tägerig</v>
      </c>
      <c r="G1265" s="17">
        <v>3951</v>
      </c>
      <c r="H1265" s="17" t="s">
        <v>4548</v>
      </c>
    </row>
    <row r="1266" spans="1:8" x14ac:dyDescent="0.2">
      <c r="A1266" s="3">
        <v>1680</v>
      </c>
      <c r="B1266" s="3" t="s">
        <v>1359</v>
      </c>
      <c r="C1266" s="3" t="s">
        <v>1360</v>
      </c>
      <c r="D1266" s="3" t="s">
        <v>1285</v>
      </c>
      <c r="E1266" s="3" t="str">
        <v>Uezwil</v>
      </c>
      <c r="G1266" s="17">
        <v>3952</v>
      </c>
      <c r="H1266" s="17" t="s">
        <v>4548</v>
      </c>
    </row>
    <row r="1267" spans="1:8" x14ac:dyDescent="0.2">
      <c r="A1267" s="3">
        <v>1673</v>
      </c>
      <c r="B1267" s="3" t="s">
        <v>1361</v>
      </c>
      <c r="C1267" s="3" t="s">
        <v>1362</v>
      </c>
      <c r="D1267" s="3" t="s">
        <v>1285</v>
      </c>
      <c r="E1267" s="3" t="str">
        <v>Unterlunkhofen</v>
      </c>
      <c r="G1267" s="17">
        <v>3953</v>
      </c>
      <c r="H1267" s="17" t="s">
        <v>4548</v>
      </c>
    </row>
    <row r="1268" spans="1:8" x14ac:dyDescent="0.2">
      <c r="A1268" s="3">
        <v>1673</v>
      </c>
      <c r="B1268" s="3" t="s">
        <v>1363</v>
      </c>
      <c r="C1268" s="3" t="s">
        <v>1362</v>
      </c>
      <c r="D1268" s="3" t="s">
        <v>1285</v>
      </c>
      <c r="E1268" s="3" t="str">
        <v>Villmergen</v>
      </c>
      <c r="G1268" s="17">
        <v>3954</v>
      </c>
      <c r="H1268" s="17" t="s">
        <v>4549</v>
      </c>
    </row>
    <row r="1269" spans="1:8" x14ac:dyDescent="0.2">
      <c r="A1269" s="3">
        <v>1673</v>
      </c>
      <c r="B1269" s="3" t="s">
        <v>1362</v>
      </c>
      <c r="C1269" s="3" t="s">
        <v>1362</v>
      </c>
      <c r="D1269" s="3" t="s">
        <v>1285</v>
      </c>
      <c r="E1269" s="3" t="str">
        <v>Widen</v>
      </c>
      <c r="G1269" s="17">
        <v>3955</v>
      </c>
      <c r="H1269" s="17" t="s">
        <v>4549</v>
      </c>
    </row>
    <row r="1270" spans="1:8" x14ac:dyDescent="0.2">
      <c r="A1270" s="3">
        <v>1675</v>
      </c>
      <c r="B1270" s="3" t="s">
        <v>1364</v>
      </c>
      <c r="C1270" s="3" t="s">
        <v>1362</v>
      </c>
      <c r="D1270" s="3" t="s">
        <v>1285</v>
      </c>
      <c r="E1270" s="3" t="str">
        <v>Wohlen (AG)</v>
      </c>
      <c r="G1270" s="17">
        <v>3956</v>
      </c>
      <c r="H1270" s="17" t="s">
        <v>4549</v>
      </c>
    </row>
    <row r="1271" spans="1:8" x14ac:dyDescent="0.2">
      <c r="A1271" s="3">
        <v>1676</v>
      </c>
      <c r="B1271" s="3" t="s">
        <v>1365</v>
      </c>
      <c r="C1271" s="3" t="s">
        <v>1366</v>
      </c>
      <c r="D1271" s="3" t="s">
        <v>1285</v>
      </c>
      <c r="E1271" s="3" t="str">
        <v>Zufikon</v>
      </c>
      <c r="G1271" s="17">
        <v>3957</v>
      </c>
      <c r="H1271" s="17" t="s">
        <v>4549</v>
      </c>
    </row>
    <row r="1272" spans="1:8" x14ac:dyDescent="0.2">
      <c r="A1272" s="3">
        <v>1677</v>
      </c>
      <c r="B1272" s="3" t="s">
        <v>1367</v>
      </c>
      <c r="C1272" s="3" t="s">
        <v>1366</v>
      </c>
      <c r="D1272" s="3" t="s">
        <v>1285</v>
      </c>
      <c r="E1272" s="3" t="str">
        <v>Islisberg</v>
      </c>
      <c r="G1272" s="17">
        <v>3960</v>
      </c>
      <c r="H1272" s="17" t="s">
        <v>4548</v>
      </c>
    </row>
    <row r="1273" spans="1:8" x14ac:dyDescent="0.2">
      <c r="A1273" s="3">
        <v>1678</v>
      </c>
      <c r="B1273" s="3" t="s">
        <v>1366</v>
      </c>
      <c r="C1273" s="3" t="s">
        <v>1366</v>
      </c>
      <c r="D1273" s="3" t="s">
        <v>1285</v>
      </c>
      <c r="E1273" s="3" t="str">
        <v>Auenstein</v>
      </c>
      <c r="G1273" s="17">
        <v>3961</v>
      </c>
      <c r="H1273" s="17" t="s">
        <v>4549</v>
      </c>
    </row>
    <row r="1274" spans="1:8" x14ac:dyDescent="0.2">
      <c r="A1274" s="3">
        <v>1679</v>
      </c>
      <c r="B1274" s="3" t="s">
        <v>1368</v>
      </c>
      <c r="C1274" s="3" t="s">
        <v>1366</v>
      </c>
      <c r="D1274" s="3" t="s">
        <v>1285</v>
      </c>
      <c r="E1274" s="3" t="str">
        <v>Birr</v>
      </c>
      <c r="G1274" s="17">
        <v>3963</v>
      </c>
      <c r="H1274" s="17" t="s">
        <v>4549</v>
      </c>
    </row>
    <row r="1275" spans="1:8" x14ac:dyDescent="0.2">
      <c r="A1275" s="3">
        <v>1670</v>
      </c>
      <c r="B1275" s="3" t="s">
        <v>1369</v>
      </c>
      <c r="C1275" s="3" t="s">
        <v>1369</v>
      </c>
      <c r="D1275" s="3" t="s">
        <v>1285</v>
      </c>
      <c r="E1275" s="3" t="str">
        <v>Birrhard</v>
      </c>
      <c r="G1275" s="17">
        <v>3965</v>
      </c>
      <c r="H1275" s="17" t="s">
        <v>4548</v>
      </c>
    </row>
    <row r="1276" spans="1:8" x14ac:dyDescent="0.2">
      <c r="A1276" s="3">
        <v>1670</v>
      </c>
      <c r="B1276" s="3" t="s">
        <v>1370</v>
      </c>
      <c r="C1276" s="3" t="s">
        <v>1369</v>
      </c>
      <c r="D1276" s="3" t="s">
        <v>1285</v>
      </c>
      <c r="E1276" s="3" t="str">
        <v>Brugg</v>
      </c>
      <c r="G1276" s="17">
        <v>3966</v>
      </c>
      <c r="H1276" s="17" t="s">
        <v>4548</v>
      </c>
    </row>
    <row r="1277" spans="1:8" x14ac:dyDescent="0.2">
      <c r="A1277" s="3">
        <v>1670</v>
      </c>
      <c r="B1277" s="3" t="s">
        <v>1371</v>
      </c>
      <c r="C1277" s="3" t="s">
        <v>1369</v>
      </c>
      <c r="D1277" s="3" t="s">
        <v>1285</v>
      </c>
      <c r="E1277" s="3" t="str">
        <v>Habsburg</v>
      </c>
      <c r="G1277" s="17">
        <v>3967</v>
      </c>
      <c r="H1277" s="17" t="s">
        <v>4549</v>
      </c>
    </row>
    <row r="1278" spans="1:8" x14ac:dyDescent="0.2">
      <c r="A1278" s="3">
        <v>1674</v>
      </c>
      <c r="B1278" s="3" t="s">
        <v>1372</v>
      </c>
      <c r="C1278" s="3" t="s">
        <v>1369</v>
      </c>
      <c r="D1278" s="3" t="s">
        <v>1285</v>
      </c>
      <c r="E1278" s="3" t="str">
        <v>Hausen (AG)</v>
      </c>
      <c r="G1278" s="17">
        <v>3968</v>
      </c>
      <c r="H1278" s="17" t="s">
        <v>4548</v>
      </c>
    </row>
    <row r="1279" spans="1:8" x14ac:dyDescent="0.2">
      <c r="A1279" s="3">
        <v>1674</v>
      </c>
      <c r="B1279" s="3" t="s">
        <v>1373</v>
      </c>
      <c r="C1279" s="3" t="s">
        <v>1369</v>
      </c>
      <c r="D1279" s="3" t="s">
        <v>1285</v>
      </c>
      <c r="E1279" s="3" t="str">
        <v>Lupfig</v>
      </c>
      <c r="G1279" s="17">
        <v>3970</v>
      </c>
      <c r="H1279" s="17" t="s">
        <v>4548</v>
      </c>
    </row>
    <row r="1280" spans="1:8" x14ac:dyDescent="0.2">
      <c r="A1280" s="3">
        <v>1675</v>
      </c>
      <c r="B1280" s="3" t="s">
        <v>1374</v>
      </c>
      <c r="C1280" s="3" t="s">
        <v>1369</v>
      </c>
      <c r="D1280" s="3" t="s">
        <v>1285</v>
      </c>
      <c r="E1280" s="3" t="str">
        <v>Mandach</v>
      </c>
      <c r="G1280" s="17">
        <v>3971</v>
      </c>
      <c r="H1280" s="17" t="s">
        <v>4549</v>
      </c>
    </row>
    <row r="1281" spans="1:8" x14ac:dyDescent="0.2">
      <c r="A1281" s="3">
        <v>1675</v>
      </c>
      <c r="B1281" s="3" t="s">
        <v>1375</v>
      </c>
      <c r="C1281" s="3" t="s">
        <v>1369</v>
      </c>
      <c r="D1281" s="3" t="s">
        <v>1285</v>
      </c>
      <c r="E1281" s="3" t="str">
        <v>Mönthal</v>
      </c>
      <c r="G1281" s="17">
        <v>3972</v>
      </c>
      <c r="H1281" s="17" t="s">
        <v>4548</v>
      </c>
    </row>
    <row r="1282" spans="1:8" x14ac:dyDescent="0.2">
      <c r="A1282" s="3">
        <v>1685</v>
      </c>
      <c r="B1282" s="3" t="s">
        <v>1376</v>
      </c>
      <c r="C1282" s="3" t="s">
        <v>1377</v>
      </c>
      <c r="D1282" s="3" t="s">
        <v>1285</v>
      </c>
      <c r="E1282" s="3" t="str">
        <v>Mülligen</v>
      </c>
      <c r="G1282" s="17">
        <v>3973</v>
      </c>
      <c r="H1282" s="17" t="s">
        <v>4548</v>
      </c>
    </row>
    <row r="1283" spans="1:8" x14ac:dyDescent="0.2">
      <c r="A1283" s="3">
        <v>1686</v>
      </c>
      <c r="B1283" s="3" t="s">
        <v>1378</v>
      </c>
      <c r="C1283" s="3" t="s">
        <v>1377</v>
      </c>
      <c r="D1283" s="3" t="s">
        <v>1285</v>
      </c>
      <c r="E1283" s="3" t="str">
        <v>Remigen</v>
      </c>
      <c r="G1283" s="17">
        <v>3974</v>
      </c>
      <c r="H1283" s="17" t="s">
        <v>4549</v>
      </c>
    </row>
    <row r="1284" spans="1:8" x14ac:dyDescent="0.2">
      <c r="A1284" s="3">
        <v>1687</v>
      </c>
      <c r="B1284" s="3" t="s">
        <v>1377</v>
      </c>
      <c r="C1284" s="3" t="s">
        <v>1377</v>
      </c>
      <c r="D1284" s="3" t="s">
        <v>1285</v>
      </c>
      <c r="E1284" s="3" t="str">
        <v>Riniken</v>
      </c>
      <c r="G1284" s="17">
        <v>3975</v>
      </c>
      <c r="H1284" s="17" t="s">
        <v>4549</v>
      </c>
    </row>
    <row r="1285" spans="1:8" x14ac:dyDescent="0.2">
      <c r="A1285" s="3">
        <v>1687</v>
      </c>
      <c r="B1285" s="3" t="s">
        <v>1379</v>
      </c>
      <c r="C1285" s="3" t="s">
        <v>1377</v>
      </c>
      <c r="D1285" s="3" t="s">
        <v>1285</v>
      </c>
      <c r="E1285" s="3" t="str">
        <v>Rüfenach</v>
      </c>
      <c r="G1285" s="17">
        <v>3976</v>
      </c>
      <c r="H1285" s="17" t="s">
        <v>4548</v>
      </c>
    </row>
    <row r="1286" spans="1:8" x14ac:dyDescent="0.2">
      <c r="A1286" s="3">
        <v>1687</v>
      </c>
      <c r="B1286" s="3" t="s">
        <v>1380</v>
      </c>
      <c r="C1286" s="3" t="s">
        <v>1377</v>
      </c>
      <c r="D1286" s="3" t="s">
        <v>1285</v>
      </c>
      <c r="E1286" s="3" t="str">
        <v>Thalheim (AG)</v>
      </c>
      <c r="G1286" s="17">
        <v>3977</v>
      </c>
      <c r="H1286" s="17" t="s">
        <v>4548</v>
      </c>
    </row>
    <row r="1287" spans="1:8" x14ac:dyDescent="0.2">
      <c r="A1287" s="3">
        <v>1688</v>
      </c>
      <c r="B1287" s="3" t="s">
        <v>1381</v>
      </c>
      <c r="C1287" s="3" t="s">
        <v>1377</v>
      </c>
      <c r="D1287" s="3" t="s">
        <v>1285</v>
      </c>
      <c r="E1287" s="3" t="str">
        <v>Veltheim (AG)</v>
      </c>
      <c r="G1287" s="17">
        <v>3978</v>
      </c>
      <c r="H1287" s="17" t="s">
        <v>4548</v>
      </c>
    </row>
    <row r="1288" spans="1:8" x14ac:dyDescent="0.2">
      <c r="A1288" s="3">
        <v>1688</v>
      </c>
      <c r="B1288" s="3" t="s">
        <v>1382</v>
      </c>
      <c r="C1288" s="3" t="s">
        <v>1377</v>
      </c>
      <c r="D1288" s="3" t="s">
        <v>1285</v>
      </c>
      <c r="E1288" s="3" t="str">
        <v>Villigen</v>
      </c>
      <c r="G1288" s="17">
        <v>3979</v>
      </c>
      <c r="H1288" s="17" t="s">
        <v>4548</v>
      </c>
    </row>
    <row r="1289" spans="1:8" x14ac:dyDescent="0.2">
      <c r="A1289" s="3">
        <v>1697</v>
      </c>
      <c r="B1289" s="3" t="s">
        <v>1383</v>
      </c>
      <c r="C1289" s="3" t="s">
        <v>1377</v>
      </c>
      <c r="D1289" s="3" t="s">
        <v>1285</v>
      </c>
      <c r="E1289" s="3" t="str">
        <v>Villnachern</v>
      </c>
      <c r="G1289" s="17">
        <v>3982</v>
      </c>
      <c r="H1289" s="17" t="s">
        <v>4548</v>
      </c>
    </row>
    <row r="1290" spans="1:8" x14ac:dyDescent="0.2">
      <c r="A1290" s="3">
        <v>1697</v>
      </c>
      <c r="B1290" s="3" t="s">
        <v>1384</v>
      </c>
      <c r="C1290" s="3" t="s">
        <v>1377</v>
      </c>
      <c r="D1290" s="3" t="s">
        <v>1285</v>
      </c>
      <c r="E1290" s="3" t="str">
        <v>Windisch</v>
      </c>
      <c r="G1290" s="17">
        <v>3983</v>
      </c>
      <c r="H1290" s="17" t="s">
        <v>4558</v>
      </c>
    </row>
    <row r="1291" spans="1:8" x14ac:dyDescent="0.2">
      <c r="A1291" s="3">
        <v>1694</v>
      </c>
      <c r="B1291" s="3" t="s">
        <v>1385</v>
      </c>
      <c r="C1291" s="3" t="s">
        <v>1386</v>
      </c>
      <c r="D1291" s="3" t="s">
        <v>1285</v>
      </c>
      <c r="E1291" s="3" t="str">
        <v>Bözberg</v>
      </c>
      <c r="G1291" s="17">
        <v>3984</v>
      </c>
      <c r="H1291" s="17" t="s">
        <v>4558</v>
      </c>
    </row>
    <row r="1292" spans="1:8" x14ac:dyDescent="0.2">
      <c r="A1292" s="3">
        <v>1694</v>
      </c>
      <c r="B1292" s="3" t="s">
        <v>1387</v>
      </c>
      <c r="C1292" s="3" t="s">
        <v>1386</v>
      </c>
      <c r="D1292" s="3" t="s">
        <v>1285</v>
      </c>
      <c r="E1292" s="3" t="str">
        <v>Schinznach</v>
      </c>
      <c r="G1292" s="17">
        <v>3985</v>
      </c>
      <c r="H1292" s="17" t="s">
        <v>4558</v>
      </c>
    </row>
    <row r="1293" spans="1:8" x14ac:dyDescent="0.2">
      <c r="A1293" s="3">
        <v>1694</v>
      </c>
      <c r="B1293" s="3" t="s">
        <v>1388</v>
      </c>
      <c r="C1293" s="3" t="s">
        <v>1386</v>
      </c>
      <c r="D1293" s="3" t="s">
        <v>1285</v>
      </c>
      <c r="E1293" s="3" t="str">
        <v>Beinwil am See</v>
      </c>
      <c r="G1293" s="17">
        <v>3986</v>
      </c>
      <c r="H1293" s="17" t="s">
        <v>4549</v>
      </c>
    </row>
    <row r="1294" spans="1:8" x14ac:dyDescent="0.2">
      <c r="A1294" s="3">
        <v>1694</v>
      </c>
      <c r="B1294" s="3" t="s">
        <v>1389</v>
      </c>
      <c r="C1294" s="3" t="s">
        <v>1386</v>
      </c>
      <c r="D1294" s="3" t="s">
        <v>1285</v>
      </c>
      <c r="E1294" s="3" t="str">
        <v>Birrwil</v>
      </c>
      <c r="G1294" s="17">
        <v>3987</v>
      </c>
      <c r="H1294" s="17" t="s">
        <v>4558</v>
      </c>
    </row>
    <row r="1295" spans="1:8" x14ac:dyDescent="0.2">
      <c r="A1295" s="3">
        <v>1748</v>
      </c>
      <c r="B1295" s="3" t="s">
        <v>1390</v>
      </c>
      <c r="C1295" s="3" t="s">
        <v>1391</v>
      </c>
      <c r="D1295" s="3" t="s">
        <v>1285</v>
      </c>
      <c r="E1295" s="3" t="str">
        <v>Burg (AG)</v>
      </c>
      <c r="G1295" s="17">
        <v>3988</v>
      </c>
      <c r="H1295" s="17" t="s">
        <v>4558</v>
      </c>
    </row>
    <row r="1296" spans="1:8" x14ac:dyDescent="0.2">
      <c r="A1296" s="3">
        <v>1749</v>
      </c>
      <c r="B1296" s="3" t="s">
        <v>1392</v>
      </c>
      <c r="C1296" s="3" t="s">
        <v>1391</v>
      </c>
      <c r="D1296" s="3" t="s">
        <v>1285</v>
      </c>
      <c r="E1296" s="3" t="str">
        <v>Dürrenäsch</v>
      </c>
      <c r="G1296" s="17">
        <v>3989</v>
      </c>
      <c r="H1296" s="17" t="s">
        <v>4558</v>
      </c>
    </row>
    <row r="1297" spans="1:8" x14ac:dyDescent="0.2">
      <c r="A1297" s="3">
        <v>1690</v>
      </c>
      <c r="B1297" s="3" t="s">
        <v>1393</v>
      </c>
      <c r="C1297" s="3" t="s">
        <v>1394</v>
      </c>
      <c r="D1297" s="3" t="s">
        <v>1285</v>
      </c>
      <c r="E1297" s="3" t="str">
        <v>Gontenschwil</v>
      </c>
      <c r="G1297" s="17">
        <v>3991</v>
      </c>
      <c r="H1297" s="17" t="s">
        <v>4558</v>
      </c>
    </row>
    <row r="1298" spans="1:8" x14ac:dyDescent="0.2">
      <c r="A1298" s="3">
        <v>1690</v>
      </c>
      <c r="B1298" s="3" t="s">
        <v>1395</v>
      </c>
      <c r="C1298" s="3" t="s">
        <v>1394</v>
      </c>
      <c r="D1298" s="3" t="s">
        <v>1285</v>
      </c>
      <c r="E1298" s="3" t="str">
        <v>Holziken</v>
      </c>
      <c r="G1298" s="17">
        <v>3992</v>
      </c>
      <c r="H1298" s="17" t="s">
        <v>4558</v>
      </c>
    </row>
    <row r="1299" spans="1:8" x14ac:dyDescent="0.2">
      <c r="A1299" s="3">
        <v>1691</v>
      </c>
      <c r="B1299" s="3" t="s">
        <v>1396</v>
      </c>
      <c r="C1299" s="3" t="s">
        <v>1394</v>
      </c>
      <c r="D1299" s="3" t="s">
        <v>1285</v>
      </c>
      <c r="E1299" s="3" t="str">
        <v>Leimbach (AG)</v>
      </c>
      <c r="G1299" s="17">
        <v>3993</v>
      </c>
      <c r="H1299" s="17" t="s">
        <v>4558</v>
      </c>
    </row>
    <row r="1300" spans="1:8" x14ac:dyDescent="0.2">
      <c r="A1300" s="3">
        <v>1669</v>
      </c>
      <c r="B1300" s="3" t="s">
        <v>1397</v>
      </c>
      <c r="C1300" s="3" t="s">
        <v>1398</v>
      </c>
      <c r="D1300" s="3" t="s">
        <v>1285</v>
      </c>
      <c r="E1300" s="3" t="str">
        <v>Leutwil</v>
      </c>
      <c r="G1300" s="17">
        <v>3994</v>
      </c>
      <c r="H1300" s="17" t="s">
        <v>4558</v>
      </c>
    </row>
    <row r="1301" spans="1:8" x14ac:dyDescent="0.2">
      <c r="A1301" s="3">
        <v>1669</v>
      </c>
      <c r="B1301" s="3" t="s">
        <v>1399</v>
      </c>
      <c r="C1301" s="3" t="s">
        <v>1398</v>
      </c>
      <c r="D1301" s="3" t="s">
        <v>1285</v>
      </c>
      <c r="E1301" s="3" t="str">
        <v>Menziken</v>
      </c>
      <c r="G1301" s="17">
        <v>3995</v>
      </c>
      <c r="H1301" s="17" t="s">
        <v>4558</v>
      </c>
    </row>
    <row r="1302" spans="1:8" x14ac:dyDescent="0.2">
      <c r="A1302" s="3">
        <v>1669</v>
      </c>
      <c r="B1302" s="3" t="s">
        <v>1400</v>
      </c>
      <c r="C1302" s="3" t="s">
        <v>1398</v>
      </c>
      <c r="D1302" s="3" t="s">
        <v>1285</v>
      </c>
      <c r="E1302" s="3" t="str">
        <v>Oberkulm</v>
      </c>
      <c r="G1302" s="17">
        <v>3996</v>
      </c>
      <c r="H1302" s="17" t="s">
        <v>4558</v>
      </c>
    </row>
    <row r="1303" spans="1:8" x14ac:dyDescent="0.2">
      <c r="A1303" s="3">
        <v>1669</v>
      </c>
      <c r="B1303" s="3" t="s">
        <v>1401</v>
      </c>
      <c r="C1303" s="3" t="s">
        <v>1398</v>
      </c>
      <c r="D1303" s="3" t="s">
        <v>1285</v>
      </c>
      <c r="E1303" s="3" t="str">
        <v>Reinach (AG)</v>
      </c>
      <c r="G1303" s="17">
        <v>3997</v>
      </c>
      <c r="H1303" s="17" t="s">
        <v>4558</v>
      </c>
    </row>
    <row r="1304" spans="1:8" x14ac:dyDescent="0.2">
      <c r="A1304" s="3">
        <v>1669</v>
      </c>
      <c r="B1304" s="3" t="s">
        <v>1402</v>
      </c>
      <c r="C1304" s="3" t="s">
        <v>1398</v>
      </c>
      <c r="D1304" s="3" t="s">
        <v>1285</v>
      </c>
      <c r="E1304" s="3" t="str">
        <v>Schlossrued</v>
      </c>
      <c r="G1304" s="17">
        <v>3998</v>
      </c>
      <c r="H1304" s="17" t="s">
        <v>4558</v>
      </c>
    </row>
    <row r="1305" spans="1:8" x14ac:dyDescent="0.2">
      <c r="A1305" s="3">
        <v>1643</v>
      </c>
      <c r="B1305" s="3" t="s">
        <v>1403</v>
      </c>
      <c r="C1305" s="3" t="s">
        <v>1404</v>
      </c>
      <c r="D1305" s="3" t="s">
        <v>1285</v>
      </c>
      <c r="E1305" s="3" t="str">
        <v>Schmiedrued</v>
      </c>
      <c r="G1305" s="17">
        <v>3999</v>
      </c>
      <c r="H1305" s="17" t="s">
        <v>4558</v>
      </c>
    </row>
    <row r="1306" spans="1:8" x14ac:dyDescent="0.2">
      <c r="A1306" s="3">
        <v>1644</v>
      </c>
      <c r="B1306" s="3" t="s">
        <v>1405</v>
      </c>
      <c r="C1306" s="3" t="s">
        <v>1404</v>
      </c>
      <c r="D1306" s="3" t="s">
        <v>1285</v>
      </c>
      <c r="E1306" s="3" t="str">
        <v>Schöftland</v>
      </c>
      <c r="G1306" s="17">
        <v>4001</v>
      </c>
      <c r="H1306" s="17" t="s">
        <v>4553</v>
      </c>
    </row>
    <row r="1307" spans="1:8" x14ac:dyDescent="0.2">
      <c r="A1307" s="3">
        <v>1645</v>
      </c>
      <c r="B1307" s="3" t="s">
        <v>1406</v>
      </c>
      <c r="C1307" s="3" t="s">
        <v>1404</v>
      </c>
      <c r="D1307" s="3" t="s">
        <v>1285</v>
      </c>
      <c r="E1307" s="3" t="str">
        <v>Teufenthal (AG)</v>
      </c>
      <c r="G1307" s="17">
        <v>4031</v>
      </c>
      <c r="H1307" s="17" t="s">
        <v>4553</v>
      </c>
    </row>
    <row r="1308" spans="1:8" x14ac:dyDescent="0.2">
      <c r="A1308" s="3">
        <v>1652</v>
      </c>
      <c r="B1308" s="3" t="s">
        <v>1407</v>
      </c>
      <c r="C1308" s="3" t="s">
        <v>1407</v>
      </c>
      <c r="D1308" s="3" t="s">
        <v>1285</v>
      </c>
      <c r="E1308" s="3" t="str">
        <v>Unterkulm</v>
      </c>
      <c r="G1308" s="17">
        <v>4051</v>
      </c>
      <c r="H1308" s="17" t="s">
        <v>4553</v>
      </c>
    </row>
    <row r="1309" spans="1:8" x14ac:dyDescent="0.2">
      <c r="A1309" s="3">
        <v>1652</v>
      </c>
      <c r="B1309" s="3" t="s">
        <v>1408</v>
      </c>
      <c r="C1309" s="3" t="s">
        <v>1407</v>
      </c>
      <c r="D1309" s="3" t="s">
        <v>1285</v>
      </c>
      <c r="E1309" s="3" t="str">
        <v>Zetzwil</v>
      </c>
      <c r="G1309" s="17">
        <v>4052</v>
      </c>
      <c r="H1309" s="17" t="s">
        <v>4553</v>
      </c>
    </row>
    <row r="1310" spans="1:8" x14ac:dyDescent="0.2">
      <c r="A1310" s="3">
        <v>1636</v>
      </c>
      <c r="B1310" s="3" t="s">
        <v>1409</v>
      </c>
      <c r="C1310" s="3" t="s">
        <v>1409</v>
      </c>
      <c r="D1310" s="3" t="s">
        <v>1285</v>
      </c>
      <c r="E1310" s="3" t="str">
        <v>Eiken</v>
      </c>
      <c r="G1310" s="17">
        <v>4053</v>
      </c>
      <c r="H1310" s="17" t="s">
        <v>4553</v>
      </c>
    </row>
    <row r="1311" spans="1:8" x14ac:dyDescent="0.2">
      <c r="A1311" s="3">
        <v>1630</v>
      </c>
      <c r="B1311" s="3" t="s">
        <v>1410</v>
      </c>
      <c r="C1311" s="3" t="s">
        <v>1410</v>
      </c>
      <c r="D1311" s="3" t="s">
        <v>1285</v>
      </c>
      <c r="E1311" s="3" t="str">
        <v>Frick</v>
      </c>
      <c r="G1311" s="17">
        <v>4054</v>
      </c>
      <c r="H1311" s="17" t="s">
        <v>4553</v>
      </c>
    </row>
    <row r="1312" spans="1:8" x14ac:dyDescent="0.2">
      <c r="A1312" s="3">
        <v>1635</v>
      </c>
      <c r="B1312" s="3" t="s">
        <v>1411</v>
      </c>
      <c r="C1312" s="3" t="s">
        <v>1410</v>
      </c>
      <c r="D1312" s="3" t="s">
        <v>1285</v>
      </c>
      <c r="E1312" s="3" t="str">
        <v>Gansingen</v>
      </c>
      <c r="G1312" s="17">
        <v>4055</v>
      </c>
      <c r="H1312" s="17" t="s">
        <v>4553</v>
      </c>
    </row>
    <row r="1313" spans="1:8" x14ac:dyDescent="0.2">
      <c r="A1313" s="3">
        <v>1653</v>
      </c>
      <c r="B1313" s="3" t="s">
        <v>1412</v>
      </c>
      <c r="C1313" s="3" t="s">
        <v>1412</v>
      </c>
      <c r="D1313" s="3" t="s">
        <v>1285</v>
      </c>
      <c r="E1313" s="3" t="str">
        <v>Gipf-Oberfrick</v>
      </c>
      <c r="G1313" s="17">
        <v>4056</v>
      </c>
      <c r="H1313" s="17" t="s">
        <v>4553</v>
      </c>
    </row>
    <row r="1314" spans="1:8" x14ac:dyDescent="0.2">
      <c r="A1314" s="3">
        <v>1647</v>
      </c>
      <c r="B1314" s="3" t="s">
        <v>1413</v>
      </c>
      <c r="C1314" s="3" t="s">
        <v>1413</v>
      </c>
      <c r="D1314" s="3" t="s">
        <v>1285</v>
      </c>
      <c r="E1314" s="3" t="str">
        <v>Herznach</v>
      </c>
      <c r="G1314" s="17">
        <v>4057</v>
      </c>
      <c r="H1314" s="17" t="s">
        <v>4553</v>
      </c>
    </row>
    <row r="1315" spans="1:8" x14ac:dyDescent="0.2">
      <c r="A1315" s="3">
        <v>1651</v>
      </c>
      <c r="B1315" s="3" t="s">
        <v>1414</v>
      </c>
      <c r="C1315" s="3" t="s">
        <v>1413</v>
      </c>
      <c r="D1315" s="3" t="s">
        <v>1285</v>
      </c>
      <c r="E1315" s="3" t="str">
        <v>Kaisten</v>
      </c>
      <c r="G1315" s="17">
        <v>4058</v>
      </c>
      <c r="H1315" s="17" t="s">
        <v>4553</v>
      </c>
    </row>
    <row r="1316" spans="1:8" x14ac:dyDescent="0.2">
      <c r="A1316" s="3">
        <v>1653</v>
      </c>
      <c r="B1316" s="3" t="s">
        <v>1415</v>
      </c>
      <c r="C1316" s="3" t="s">
        <v>1415</v>
      </c>
      <c r="D1316" s="3" t="s">
        <v>1285</v>
      </c>
      <c r="E1316" s="3" t="str">
        <v>Laufenburg</v>
      </c>
      <c r="G1316" s="17">
        <v>4059</v>
      </c>
      <c r="H1316" s="17" t="s">
        <v>4553</v>
      </c>
    </row>
    <row r="1317" spans="1:8" x14ac:dyDescent="0.2">
      <c r="A1317" s="3">
        <v>1646</v>
      </c>
      <c r="B1317" s="3" t="s">
        <v>1416</v>
      </c>
      <c r="C1317" s="3" t="s">
        <v>1416</v>
      </c>
      <c r="D1317" s="3" t="s">
        <v>1285</v>
      </c>
      <c r="E1317" s="3" t="str">
        <v>Münchwilen (AG)</v>
      </c>
      <c r="G1317" s="17">
        <v>4101</v>
      </c>
      <c r="H1317" s="17" t="s">
        <v>4553</v>
      </c>
    </row>
    <row r="1318" spans="1:8" x14ac:dyDescent="0.2">
      <c r="A1318" s="3">
        <v>1666</v>
      </c>
      <c r="B1318" s="3" t="s">
        <v>1417</v>
      </c>
      <c r="C1318" s="3" t="s">
        <v>1417</v>
      </c>
      <c r="D1318" s="3" t="s">
        <v>1285</v>
      </c>
      <c r="E1318" s="3" t="str">
        <v>Oberhof</v>
      </c>
      <c r="G1318" s="17">
        <v>4102</v>
      </c>
      <c r="H1318" s="17" t="s">
        <v>4553</v>
      </c>
    </row>
    <row r="1319" spans="1:8" x14ac:dyDescent="0.2">
      <c r="A1319" s="3">
        <v>1663</v>
      </c>
      <c r="B1319" s="3" t="s">
        <v>1418</v>
      </c>
      <c r="C1319" s="3" t="s">
        <v>1418</v>
      </c>
      <c r="D1319" s="3" t="s">
        <v>1285</v>
      </c>
      <c r="E1319" s="3" t="str">
        <v>Oeschgen</v>
      </c>
      <c r="G1319" s="17">
        <v>4103</v>
      </c>
      <c r="H1319" s="17" t="s">
        <v>4553</v>
      </c>
    </row>
    <row r="1320" spans="1:8" x14ac:dyDescent="0.2">
      <c r="A1320" s="3">
        <v>1663</v>
      </c>
      <c r="B1320" s="3" t="s">
        <v>1419</v>
      </c>
      <c r="C1320" s="3" t="s">
        <v>1418</v>
      </c>
      <c r="D1320" s="3" t="s">
        <v>1285</v>
      </c>
      <c r="E1320" s="3" t="str">
        <v>Schwaderloch</v>
      </c>
      <c r="G1320" s="17">
        <v>4104</v>
      </c>
      <c r="H1320" s="17" t="s">
        <v>4553</v>
      </c>
    </row>
    <row r="1321" spans="1:8" x14ac:dyDescent="0.2">
      <c r="A1321" s="3">
        <v>1663</v>
      </c>
      <c r="B1321" s="3" t="s">
        <v>1420</v>
      </c>
      <c r="C1321" s="3" t="s">
        <v>1418</v>
      </c>
      <c r="D1321" s="3" t="s">
        <v>1285</v>
      </c>
      <c r="E1321" s="3" t="str">
        <v>Sisseln</v>
      </c>
      <c r="G1321" s="17">
        <v>4105</v>
      </c>
      <c r="H1321" s="17" t="s">
        <v>4553</v>
      </c>
    </row>
    <row r="1322" spans="1:8" x14ac:dyDescent="0.2">
      <c r="A1322" s="3">
        <v>1663</v>
      </c>
      <c r="B1322" s="3" t="s">
        <v>1421</v>
      </c>
      <c r="C1322" s="3" t="s">
        <v>1418</v>
      </c>
      <c r="D1322" s="3" t="s">
        <v>1285</v>
      </c>
      <c r="E1322" s="3" t="str">
        <v>Ueken</v>
      </c>
      <c r="G1322" s="17">
        <v>4106</v>
      </c>
      <c r="H1322" s="17" t="s">
        <v>4553</v>
      </c>
    </row>
    <row r="1323" spans="1:8" x14ac:dyDescent="0.2">
      <c r="A1323" s="3">
        <v>1648</v>
      </c>
      <c r="B1323" s="3" t="s">
        <v>1422</v>
      </c>
      <c r="C1323" s="3" t="s">
        <v>1422</v>
      </c>
      <c r="D1323" s="3" t="s">
        <v>1285</v>
      </c>
      <c r="E1323" s="3" t="str">
        <v>Wittnau</v>
      </c>
      <c r="G1323" s="17">
        <v>4107</v>
      </c>
      <c r="H1323" s="17" t="s">
        <v>4553</v>
      </c>
    </row>
    <row r="1324" spans="1:8" x14ac:dyDescent="0.2">
      <c r="A1324" s="3">
        <v>1656</v>
      </c>
      <c r="B1324" s="3" t="s">
        <v>1423</v>
      </c>
      <c r="C1324" s="3" t="s">
        <v>1423</v>
      </c>
      <c r="D1324" s="3" t="s">
        <v>1285</v>
      </c>
      <c r="E1324" s="3" t="str">
        <v>Wölflinswil</v>
      </c>
      <c r="G1324" s="17">
        <v>4108</v>
      </c>
      <c r="H1324" s="17" t="s">
        <v>4553</v>
      </c>
    </row>
    <row r="1325" spans="1:8" x14ac:dyDescent="0.2">
      <c r="A1325" s="3">
        <v>1656</v>
      </c>
      <c r="B1325" s="3" t="s">
        <v>1424</v>
      </c>
      <c r="C1325" s="3" t="s">
        <v>1423</v>
      </c>
      <c r="D1325" s="3" t="s">
        <v>1285</v>
      </c>
      <c r="E1325" s="3" t="str">
        <v>Zeihen</v>
      </c>
      <c r="G1325" s="17">
        <v>4112</v>
      </c>
      <c r="H1325" s="17" t="s">
        <v>4553</v>
      </c>
    </row>
    <row r="1326" spans="1:8" x14ac:dyDescent="0.2">
      <c r="A1326" s="3">
        <v>1633</v>
      </c>
      <c r="B1326" s="3" t="s">
        <v>1425</v>
      </c>
      <c r="C1326" s="3" t="s">
        <v>1425</v>
      </c>
      <c r="D1326" s="3" t="s">
        <v>1285</v>
      </c>
      <c r="E1326" s="3" t="str">
        <v>Mettauertal</v>
      </c>
      <c r="G1326" s="17">
        <v>4114</v>
      </c>
      <c r="H1326" s="17" t="s">
        <v>4553</v>
      </c>
    </row>
    <row r="1327" spans="1:8" x14ac:dyDescent="0.2">
      <c r="A1327" s="3">
        <v>1633</v>
      </c>
      <c r="B1327" s="3" t="s">
        <v>1426</v>
      </c>
      <c r="C1327" s="3" t="s">
        <v>1425</v>
      </c>
      <c r="D1327" s="3" t="s">
        <v>1285</v>
      </c>
      <c r="E1327" s="3" t="str">
        <v>Böztal</v>
      </c>
      <c r="G1327" s="17">
        <v>4115</v>
      </c>
      <c r="H1327" s="17" t="s">
        <v>4553</v>
      </c>
    </row>
    <row r="1328" spans="1:8" x14ac:dyDescent="0.2">
      <c r="A1328" s="3">
        <v>1638</v>
      </c>
      <c r="B1328" s="3" t="s">
        <v>1427</v>
      </c>
      <c r="C1328" s="3" t="s">
        <v>1427</v>
      </c>
      <c r="D1328" s="3" t="s">
        <v>1285</v>
      </c>
      <c r="E1328" s="3" t="str">
        <v>Ammerswil</v>
      </c>
      <c r="G1328" s="17">
        <v>4116</v>
      </c>
      <c r="H1328" s="17" t="s">
        <v>4553</v>
      </c>
    </row>
    <row r="1329" spans="1:8" x14ac:dyDescent="0.2">
      <c r="A1329" s="3">
        <v>1661</v>
      </c>
      <c r="B1329" s="3" t="s">
        <v>1428</v>
      </c>
      <c r="C1329" s="3" t="s">
        <v>1429</v>
      </c>
      <c r="D1329" s="3" t="s">
        <v>1285</v>
      </c>
      <c r="E1329" s="3" t="str">
        <v>Boniswil</v>
      </c>
      <c r="G1329" s="17">
        <v>4117</v>
      </c>
      <c r="H1329" s="17" t="s">
        <v>4553</v>
      </c>
    </row>
    <row r="1330" spans="1:8" x14ac:dyDescent="0.2">
      <c r="A1330" s="3">
        <v>1649</v>
      </c>
      <c r="B1330" s="3" t="s">
        <v>1430</v>
      </c>
      <c r="C1330" s="3" t="s">
        <v>1430</v>
      </c>
      <c r="D1330" s="3" t="s">
        <v>1285</v>
      </c>
      <c r="E1330" s="3" t="str">
        <v>Brunegg</v>
      </c>
      <c r="G1330" s="17">
        <v>4118</v>
      </c>
      <c r="H1330" s="17" t="s">
        <v>4553</v>
      </c>
    </row>
    <row r="1331" spans="1:8" x14ac:dyDescent="0.2">
      <c r="A1331" s="3">
        <v>1632</v>
      </c>
      <c r="B1331" s="3" t="s">
        <v>1431</v>
      </c>
      <c r="C1331" s="3" t="s">
        <v>1431</v>
      </c>
      <c r="D1331" s="3" t="s">
        <v>1285</v>
      </c>
      <c r="E1331" s="3" t="str">
        <v>Dintikon</v>
      </c>
      <c r="G1331" s="17">
        <v>4123</v>
      </c>
      <c r="H1331" s="17" t="s">
        <v>4553</v>
      </c>
    </row>
    <row r="1332" spans="1:8" x14ac:dyDescent="0.2">
      <c r="A1332" s="3">
        <v>1634</v>
      </c>
      <c r="B1332" s="3" t="s">
        <v>1432</v>
      </c>
      <c r="C1332" s="3" t="s">
        <v>1433</v>
      </c>
      <c r="D1332" s="3" t="s">
        <v>1285</v>
      </c>
      <c r="E1332" s="3" t="str">
        <v>Egliswil</v>
      </c>
      <c r="G1332" s="17">
        <v>4124</v>
      </c>
      <c r="H1332" s="17" t="s">
        <v>4553</v>
      </c>
    </row>
    <row r="1333" spans="1:8" x14ac:dyDescent="0.2">
      <c r="A1333" s="3">
        <v>1625</v>
      </c>
      <c r="B1333" s="3" t="s">
        <v>1434</v>
      </c>
      <c r="C1333" s="3" t="s">
        <v>1435</v>
      </c>
      <c r="D1333" s="3" t="s">
        <v>1285</v>
      </c>
      <c r="E1333" s="3" t="str">
        <v>Fahrwangen</v>
      </c>
      <c r="G1333" s="17">
        <v>4125</v>
      </c>
      <c r="H1333" s="17" t="s">
        <v>4553</v>
      </c>
    </row>
    <row r="1334" spans="1:8" x14ac:dyDescent="0.2">
      <c r="A1334" s="3">
        <v>1625</v>
      </c>
      <c r="B1334" s="3" t="s">
        <v>1436</v>
      </c>
      <c r="C1334" s="3" t="s">
        <v>1435</v>
      </c>
      <c r="D1334" s="3" t="s">
        <v>1285</v>
      </c>
      <c r="E1334" s="3" t="str">
        <v>Hallwil</v>
      </c>
      <c r="G1334" s="17">
        <v>4126</v>
      </c>
      <c r="H1334" s="17" t="s">
        <v>4553</v>
      </c>
    </row>
    <row r="1335" spans="1:8" x14ac:dyDescent="0.2">
      <c r="A1335" s="3">
        <v>1626</v>
      </c>
      <c r="B1335" s="3" t="s">
        <v>1437</v>
      </c>
      <c r="C1335" s="3" t="s">
        <v>1435</v>
      </c>
      <c r="D1335" s="3" t="s">
        <v>1285</v>
      </c>
      <c r="E1335" s="3" t="str">
        <v>Hendschiken</v>
      </c>
      <c r="G1335" s="17">
        <v>4127</v>
      </c>
      <c r="H1335" s="17" t="s">
        <v>4553</v>
      </c>
    </row>
    <row r="1336" spans="1:8" x14ac:dyDescent="0.2">
      <c r="A1336" s="3">
        <v>1626</v>
      </c>
      <c r="B1336" s="3" t="s">
        <v>1438</v>
      </c>
      <c r="C1336" s="3" t="s">
        <v>1435</v>
      </c>
      <c r="D1336" s="3" t="s">
        <v>1285</v>
      </c>
      <c r="E1336" s="3" t="str">
        <v>Holderbank (AG)</v>
      </c>
      <c r="G1336" s="17">
        <v>4132</v>
      </c>
      <c r="H1336" s="17" t="s">
        <v>4553</v>
      </c>
    </row>
    <row r="1337" spans="1:8" x14ac:dyDescent="0.2">
      <c r="A1337" s="3">
        <v>1626</v>
      </c>
      <c r="B1337" s="3" t="s">
        <v>1439</v>
      </c>
      <c r="C1337" s="3" t="s">
        <v>1435</v>
      </c>
      <c r="D1337" s="3" t="s">
        <v>1285</v>
      </c>
      <c r="E1337" s="3" t="str">
        <v>Hunzenschwil</v>
      </c>
      <c r="G1337" s="17">
        <v>4133</v>
      </c>
      <c r="H1337" s="17" t="s">
        <v>4553</v>
      </c>
    </row>
    <row r="1338" spans="1:8" x14ac:dyDescent="0.2">
      <c r="A1338" s="3">
        <v>1642</v>
      </c>
      <c r="B1338" s="3" t="s">
        <v>1440</v>
      </c>
      <c r="C1338" s="3" t="s">
        <v>1440</v>
      </c>
      <c r="D1338" s="3" t="s">
        <v>1285</v>
      </c>
      <c r="E1338" s="3" t="str">
        <v>Lenzburg</v>
      </c>
      <c r="G1338" s="17">
        <v>4142</v>
      </c>
      <c r="H1338" s="17" t="s">
        <v>4553</v>
      </c>
    </row>
    <row r="1339" spans="1:8" x14ac:dyDescent="0.2">
      <c r="A1339" s="3">
        <v>1627</v>
      </c>
      <c r="B1339" s="3" t="s">
        <v>1441</v>
      </c>
      <c r="C1339" s="3" t="s">
        <v>1441</v>
      </c>
      <c r="D1339" s="3" t="s">
        <v>1285</v>
      </c>
      <c r="E1339" s="3" t="str">
        <v>Meisterschwanden</v>
      </c>
      <c r="G1339" s="17">
        <v>4143</v>
      </c>
      <c r="H1339" s="17" t="s">
        <v>4553</v>
      </c>
    </row>
    <row r="1340" spans="1:8" x14ac:dyDescent="0.2">
      <c r="A1340" s="3">
        <v>1628</v>
      </c>
      <c r="B1340" s="3" t="s">
        <v>1442</v>
      </c>
      <c r="C1340" s="3" t="s">
        <v>1442</v>
      </c>
      <c r="D1340" s="3" t="s">
        <v>1285</v>
      </c>
      <c r="E1340" s="3" t="str">
        <v>Möriken-Wildegg</v>
      </c>
      <c r="G1340" s="17">
        <v>4144</v>
      </c>
      <c r="H1340" s="17" t="s">
        <v>4553</v>
      </c>
    </row>
    <row r="1341" spans="1:8" x14ac:dyDescent="0.2">
      <c r="A1341" s="3">
        <v>1665</v>
      </c>
      <c r="B1341" s="3" t="s">
        <v>1443</v>
      </c>
      <c r="C1341" s="3" t="s">
        <v>1444</v>
      </c>
      <c r="D1341" s="3" t="s">
        <v>1285</v>
      </c>
      <c r="E1341" s="3" t="str">
        <v>Niederlenz</v>
      </c>
      <c r="G1341" s="17">
        <v>4145</v>
      </c>
      <c r="H1341" s="17" t="s">
        <v>4553</v>
      </c>
    </row>
    <row r="1342" spans="1:8" x14ac:dyDescent="0.2">
      <c r="A1342" s="3">
        <v>1666</v>
      </c>
      <c r="B1342" s="3" t="s">
        <v>1445</v>
      </c>
      <c r="C1342" s="3" t="s">
        <v>1444</v>
      </c>
      <c r="D1342" s="3" t="s">
        <v>1285</v>
      </c>
      <c r="E1342" s="3" t="str">
        <v>Othmarsingen</v>
      </c>
      <c r="G1342" s="17">
        <v>4146</v>
      </c>
      <c r="H1342" s="17" t="s">
        <v>4553</v>
      </c>
    </row>
    <row r="1343" spans="1:8" x14ac:dyDescent="0.2">
      <c r="A1343" s="3">
        <v>1667</v>
      </c>
      <c r="B1343" s="3" t="s">
        <v>1446</v>
      </c>
      <c r="C1343" s="3" t="s">
        <v>1444</v>
      </c>
      <c r="D1343" s="3" t="s">
        <v>1285</v>
      </c>
      <c r="E1343" s="3" t="str">
        <v>Rupperswil</v>
      </c>
      <c r="G1343" s="17">
        <v>4147</v>
      </c>
      <c r="H1343" s="17" t="s">
        <v>4553</v>
      </c>
    </row>
    <row r="1344" spans="1:8" x14ac:dyDescent="0.2">
      <c r="A1344" s="3">
        <v>1637</v>
      </c>
      <c r="B1344" s="3" t="s">
        <v>1447</v>
      </c>
      <c r="C1344" s="3" t="s">
        <v>1448</v>
      </c>
      <c r="D1344" s="3" t="s">
        <v>1285</v>
      </c>
      <c r="E1344" s="3" t="str">
        <v>Schafisheim</v>
      </c>
      <c r="G1344" s="17">
        <v>4148</v>
      </c>
      <c r="H1344" s="17" t="s">
        <v>4553</v>
      </c>
    </row>
    <row r="1345" spans="1:8" x14ac:dyDescent="0.2">
      <c r="A1345" s="3">
        <v>1654</v>
      </c>
      <c r="B1345" s="3" t="s">
        <v>1449</v>
      </c>
      <c r="C1345" s="3" t="s">
        <v>1448</v>
      </c>
      <c r="D1345" s="3" t="s">
        <v>1285</v>
      </c>
      <c r="E1345" s="3" t="str">
        <v>Seengen</v>
      </c>
      <c r="G1345" s="17">
        <v>4153</v>
      </c>
      <c r="H1345" s="17" t="s">
        <v>4553</v>
      </c>
    </row>
    <row r="1346" spans="1:8" x14ac:dyDescent="0.2">
      <c r="A1346" s="3">
        <v>1742</v>
      </c>
      <c r="B1346" s="3" t="s">
        <v>1450</v>
      </c>
      <c r="C1346" s="3" t="s">
        <v>1450</v>
      </c>
      <c r="D1346" s="3" t="s">
        <v>1285</v>
      </c>
      <c r="E1346" s="3" t="str">
        <v>Seon</v>
      </c>
      <c r="G1346" s="17">
        <v>4202</v>
      </c>
      <c r="H1346" s="17" t="s">
        <v>4553</v>
      </c>
    </row>
    <row r="1347" spans="1:8" x14ac:dyDescent="0.2">
      <c r="A1347" s="3">
        <v>1754</v>
      </c>
      <c r="B1347" s="3" t="s">
        <v>1451</v>
      </c>
      <c r="C1347" s="3" t="s">
        <v>1452</v>
      </c>
      <c r="D1347" s="3" t="s">
        <v>1285</v>
      </c>
      <c r="E1347" s="3" t="str">
        <v>Staufen</v>
      </c>
      <c r="G1347" s="17">
        <v>4203</v>
      </c>
      <c r="H1347" s="17" t="s">
        <v>4553</v>
      </c>
    </row>
    <row r="1348" spans="1:8" x14ac:dyDescent="0.2">
      <c r="A1348" s="3">
        <v>1754</v>
      </c>
      <c r="B1348" s="3" t="s">
        <v>1453</v>
      </c>
      <c r="C1348" s="3" t="s">
        <v>1452</v>
      </c>
      <c r="D1348" s="3" t="s">
        <v>1285</v>
      </c>
      <c r="E1348" s="3" t="str">
        <v>Abtwil</v>
      </c>
      <c r="G1348" s="17">
        <v>4204</v>
      </c>
      <c r="H1348" s="17" t="s">
        <v>4553</v>
      </c>
    </row>
    <row r="1349" spans="1:8" x14ac:dyDescent="0.2">
      <c r="A1349" s="3">
        <v>1782</v>
      </c>
      <c r="B1349" s="3" t="s">
        <v>1454</v>
      </c>
      <c r="C1349" s="3" t="s">
        <v>1454</v>
      </c>
      <c r="D1349" s="3" t="s">
        <v>1285</v>
      </c>
      <c r="E1349" s="3" t="str">
        <v>Aristau</v>
      </c>
      <c r="G1349" s="17">
        <v>4206</v>
      </c>
      <c r="H1349" s="17" t="s">
        <v>4553</v>
      </c>
    </row>
    <row r="1350" spans="1:8" x14ac:dyDescent="0.2">
      <c r="A1350" s="3">
        <v>1782</v>
      </c>
      <c r="B1350" s="3" t="s">
        <v>1455</v>
      </c>
      <c r="C1350" s="3" t="s">
        <v>1454</v>
      </c>
      <c r="D1350" s="3" t="s">
        <v>1285</v>
      </c>
      <c r="E1350" s="3" t="str">
        <v>Auw</v>
      </c>
      <c r="G1350" s="17">
        <v>4207</v>
      </c>
      <c r="H1350" s="17" t="s">
        <v>4553</v>
      </c>
    </row>
    <row r="1351" spans="1:8" x14ac:dyDescent="0.2">
      <c r="A1351" s="3">
        <v>1744</v>
      </c>
      <c r="B1351" s="3" t="s">
        <v>1456</v>
      </c>
      <c r="C1351" s="3" t="s">
        <v>1456</v>
      </c>
      <c r="D1351" s="3" t="s">
        <v>1285</v>
      </c>
      <c r="E1351" s="3" t="str">
        <v>Beinwil (Freiamt)</v>
      </c>
      <c r="G1351" s="17">
        <v>4208</v>
      </c>
      <c r="H1351" s="17" t="s">
        <v>4553</v>
      </c>
    </row>
    <row r="1352" spans="1:8" x14ac:dyDescent="0.2">
      <c r="A1352" s="3">
        <v>1720</v>
      </c>
      <c r="B1352" s="3" t="s">
        <v>1457</v>
      </c>
      <c r="C1352" s="3" t="s">
        <v>1457</v>
      </c>
      <c r="D1352" s="3" t="s">
        <v>1285</v>
      </c>
      <c r="E1352" s="3" t="str">
        <v>Besenbüren</v>
      </c>
      <c r="G1352" s="17">
        <v>4222</v>
      </c>
      <c r="H1352" s="17" t="s">
        <v>4553</v>
      </c>
    </row>
    <row r="1353" spans="1:8" x14ac:dyDescent="0.2">
      <c r="A1353" s="3">
        <v>1720</v>
      </c>
      <c r="B1353" s="3" t="s">
        <v>1458</v>
      </c>
      <c r="C1353" s="3" t="s">
        <v>1457</v>
      </c>
      <c r="D1353" s="3" t="s">
        <v>1285</v>
      </c>
      <c r="E1353" s="3" t="str">
        <v>Bettwil</v>
      </c>
      <c r="G1353" s="17">
        <v>4223</v>
      </c>
      <c r="H1353" s="17" t="s">
        <v>4553</v>
      </c>
    </row>
    <row r="1354" spans="1:8" x14ac:dyDescent="0.2">
      <c r="A1354" s="3">
        <v>1741</v>
      </c>
      <c r="B1354" s="3" t="s">
        <v>1459</v>
      </c>
      <c r="C1354" s="3" t="s">
        <v>1460</v>
      </c>
      <c r="D1354" s="3" t="s">
        <v>1285</v>
      </c>
      <c r="E1354" s="3" t="str">
        <v>Boswil</v>
      </c>
      <c r="G1354" s="17">
        <v>4224</v>
      </c>
      <c r="H1354" s="17" t="s">
        <v>4553</v>
      </c>
    </row>
    <row r="1355" spans="1:8" x14ac:dyDescent="0.2">
      <c r="A1355" s="3">
        <v>1724</v>
      </c>
      <c r="B1355" s="3" t="s">
        <v>1461</v>
      </c>
      <c r="C1355" s="3" t="s">
        <v>1461</v>
      </c>
      <c r="D1355" s="3" t="s">
        <v>1285</v>
      </c>
      <c r="E1355" s="3" t="str">
        <v>Bünzen</v>
      </c>
      <c r="G1355" s="17">
        <v>4225</v>
      </c>
      <c r="H1355" s="17" t="s">
        <v>4553</v>
      </c>
    </row>
    <row r="1356" spans="1:8" x14ac:dyDescent="0.2">
      <c r="A1356" s="3">
        <v>1700</v>
      </c>
      <c r="B1356" s="3" t="s">
        <v>1462</v>
      </c>
      <c r="C1356" s="3" t="s">
        <v>1462</v>
      </c>
      <c r="D1356" s="3" t="s">
        <v>1285</v>
      </c>
      <c r="E1356" s="3" t="str">
        <v>Buttwil</v>
      </c>
      <c r="G1356" s="17">
        <v>4226</v>
      </c>
      <c r="H1356" s="17" t="s">
        <v>4553</v>
      </c>
    </row>
    <row r="1357" spans="1:8" x14ac:dyDescent="0.2">
      <c r="A1357" s="3">
        <v>1722</v>
      </c>
      <c r="B1357" s="3" t="s">
        <v>1463</v>
      </c>
      <c r="C1357" s="3" t="s">
        <v>1462</v>
      </c>
      <c r="D1357" s="3" t="s">
        <v>1285</v>
      </c>
      <c r="E1357" s="3" t="str">
        <v>Dietwil</v>
      </c>
      <c r="G1357" s="17">
        <v>4227</v>
      </c>
      <c r="H1357" s="17" t="s">
        <v>4553</v>
      </c>
    </row>
    <row r="1358" spans="1:8" x14ac:dyDescent="0.2">
      <c r="A1358" s="3">
        <v>1762</v>
      </c>
      <c r="B1358" s="3" t="s">
        <v>1464</v>
      </c>
      <c r="C1358" s="3" t="s">
        <v>1464</v>
      </c>
      <c r="D1358" s="3" t="s">
        <v>1285</v>
      </c>
      <c r="E1358" s="3" t="str">
        <v>Geltwil</v>
      </c>
      <c r="G1358" s="17">
        <v>4228</v>
      </c>
      <c r="H1358" s="17" t="s">
        <v>4553</v>
      </c>
    </row>
    <row r="1359" spans="1:8" x14ac:dyDescent="0.2">
      <c r="A1359" s="3">
        <v>1763</v>
      </c>
      <c r="B1359" s="3" t="s">
        <v>1465</v>
      </c>
      <c r="C1359" s="3" t="s">
        <v>1465</v>
      </c>
      <c r="D1359" s="3" t="s">
        <v>1285</v>
      </c>
      <c r="E1359" s="3" t="str">
        <v>Kallern</v>
      </c>
      <c r="G1359" s="17">
        <v>4229</v>
      </c>
      <c r="H1359" s="17" t="s">
        <v>4553</v>
      </c>
    </row>
    <row r="1360" spans="1:8" x14ac:dyDescent="0.2">
      <c r="A1360" s="3">
        <v>1772</v>
      </c>
      <c r="B1360" s="3" t="s">
        <v>1466</v>
      </c>
      <c r="C1360" s="3" t="s">
        <v>1466</v>
      </c>
      <c r="D1360" s="3" t="s">
        <v>1285</v>
      </c>
      <c r="E1360" s="3" t="str">
        <v>Merenschwand</v>
      </c>
      <c r="G1360" s="17">
        <v>4232</v>
      </c>
      <c r="H1360" s="17" t="s">
        <v>4553</v>
      </c>
    </row>
    <row r="1361" spans="1:8" x14ac:dyDescent="0.2">
      <c r="A1361" s="3">
        <v>1723</v>
      </c>
      <c r="B1361" s="3" t="s">
        <v>1467</v>
      </c>
      <c r="C1361" s="3" t="s">
        <v>1467</v>
      </c>
      <c r="D1361" s="3" t="s">
        <v>1285</v>
      </c>
      <c r="E1361" s="3" t="str">
        <v>Mühlau</v>
      </c>
      <c r="G1361" s="17">
        <v>4233</v>
      </c>
      <c r="H1361" s="17" t="s">
        <v>4553</v>
      </c>
    </row>
    <row r="1362" spans="1:8" x14ac:dyDescent="0.2">
      <c r="A1362" s="3">
        <v>1753</v>
      </c>
      <c r="B1362" s="3" t="s">
        <v>1468</v>
      </c>
      <c r="C1362" s="3" t="s">
        <v>1468</v>
      </c>
      <c r="D1362" s="3" t="s">
        <v>1285</v>
      </c>
      <c r="E1362" s="3" t="str">
        <v>Muri (AG)</v>
      </c>
      <c r="G1362" s="17">
        <v>4234</v>
      </c>
      <c r="H1362" s="17" t="s">
        <v>4553</v>
      </c>
    </row>
    <row r="1363" spans="1:8" x14ac:dyDescent="0.2">
      <c r="A1363" s="3">
        <v>1740</v>
      </c>
      <c r="B1363" s="3" t="s">
        <v>1469</v>
      </c>
      <c r="C1363" s="3" t="s">
        <v>1470</v>
      </c>
      <c r="D1363" s="3" t="s">
        <v>1285</v>
      </c>
      <c r="E1363" s="3" t="str">
        <v>Oberrüti</v>
      </c>
      <c r="G1363" s="17">
        <v>4242</v>
      </c>
      <c r="H1363" s="17" t="s">
        <v>4553</v>
      </c>
    </row>
    <row r="1364" spans="1:8" x14ac:dyDescent="0.2">
      <c r="A1364" s="3">
        <v>1723</v>
      </c>
      <c r="B1364" s="3" t="s">
        <v>1471</v>
      </c>
      <c r="C1364" s="3" t="s">
        <v>1471</v>
      </c>
      <c r="D1364" s="3" t="s">
        <v>1285</v>
      </c>
      <c r="E1364" s="3" t="str">
        <v>Rottenschwil</v>
      </c>
      <c r="G1364" s="17">
        <v>4243</v>
      </c>
      <c r="H1364" s="17" t="s">
        <v>4553</v>
      </c>
    </row>
    <row r="1365" spans="1:8" x14ac:dyDescent="0.2">
      <c r="A1365" s="3">
        <v>1772</v>
      </c>
      <c r="B1365" s="3" t="s">
        <v>1472</v>
      </c>
      <c r="C1365" s="3" t="s">
        <v>1473</v>
      </c>
      <c r="D1365" s="3" t="s">
        <v>1285</v>
      </c>
      <c r="E1365" s="3" t="str">
        <v>Sins</v>
      </c>
      <c r="G1365" s="17">
        <v>4244</v>
      </c>
      <c r="H1365" s="17" t="s">
        <v>4553</v>
      </c>
    </row>
    <row r="1366" spans="1:8" x14ac:dyDescent="0.2">
      <c r="A1366" s="3">
        <v>1772</v>
      </c>
      <c r="B1366" s="3" t="s">
        <v>1473</v>
      </c>
      <c r="C1366" s="3" t="s">
        <v>1473</v>
      </c>
      <c r="D1366" s="3" t="s">
        <v>1285</v>
      </c>
      <c r="E1366" s="3" t="str">
        <v>Waltenschwil</v>
      </c>
      <c r="G1366" s="17">
        <v>4245</v>
      </c>
      <c r="H1366" s="17" t="s">
        <v>4553</v>
      </c>
    </row>
    <row r="1367" spans="1:8" x14ac:dyDescent="0.2">
      <c r="A1367" s="3">
        <v>1724</v>
      </c>
      <c r="B1367" s="3" t="s">
        <v>1474</v>
      </c>
      <c r="C1367" s="3" t="s">
        <v>1474</v>
      </c>
      <c r="D1367" s="3" t="s">
        <v>1285</v>
      </c>
      <c r="E1367" s="3" t="str">
        <v>Hellikon</v>
      </c>
      <c r="G1367" s="17">
        <v>4246</v>
      </c>
      <c r="H1367" s="17" t="s">
        <v>4553</v>
      </c>
    </row>
    <row r="1368" spans="1:8" x14ac:dyDescent="0.2">
      <c r="A1368" s="3">
        <v>1724</v>
      </c>
      <c r="B1368" s="3" t="s">
        <v>1475</v>
      </c>
      <c r="C1368" s="3" t="s">
        <v>1474</v>
      </c>
      <c r="D1368" s="3" t="s">
        <v>1285</v>
      </c>
      <c r="E1368" s="3" t="str">
        <v>Kaiseraugst</v>
      </c>
      <c r="G1368" s="17">
        <v>4247</v>
      </c>
      <c r="H1368" s="17" t="s">
        <v>4553</v>
      </c>
    </row>
    <row r="1369" spans="1:8" x14ac:dyDescent="0.2">
      <c r="A1369" s="3">
        <v>1724</v>
      </c>
      <c r="B1369" s="3" t="s">
        <v>1476</v>
      </c>
      <c r="C1369" s="3" t="s">
        <v>1474</v>
      </c>
      <c r="D1369" s="3" t="s">
        <v>1285</v>
      </c>
      <c r="E1369" s="3" t="str">
        <v>Magden</v>
      </c>
      <c r="G1369" s="17">
        <v>4252</v>
      </c>
      <c r="H1369" s="17" t="s">
        <v>4553</v>
      </c>
    </row>
    <row r="1370" spans="1:8" x14ac:dyDescent="0.2">
      <c r="A1370" s="3">
        <v>1724</v>
      </c>
      <c r="B1370" s="3" t="s">
        <v>1477</v>
      </c>
      <c r="C1370" s="3" t="s">
        <v>1474</v>
      </c>
      <c r="D1370" s="3" t="s">
        <v>1285</v>
      </c>
      <c r="E1370" s="3" t="str">
        <v>Möhlin</v>
      </c>
      <c r="G1370" s="17">
        <v>4253</v>
      </c>
      <c r="H1370" s="17" t="s">
        <v>4553</v>
      </c>
    </row>
    <row r="1371" spans="1:8" x14ac:dyDescent="0.2">
      <c r="A1371" s="3">
        <v>1724</v>
      </c>
      <c r="B1371" s="3" t="s">
        <v>1478</v>
      </c>
      <c r="C1371" s="3" t="s">
        <v>1474</v>
      </c>
      <c r="D1371" s="3" t="s">
        <v>1285</v>
      </c>
      <c r="E1371" s="3" t="str">
        <v>Mumpf</v>
      </c>
      <c r="G1371" s="17">
        <v>4254</v>
      </c>
      <c r="H1371" s="17" t="s">
        <v>4553</v>
      </c>
    </row>
    <row r="1372" spans="1:8" x14ac:dyDescent="0.2">
      <c r="A1372" s="3">
        <v>1724</v>
      </c>
      <c r="B1372" s="3" t="s">
        <v>1479</v>
      </c>
      <c r="C1372" s="3" t="s">
        <v>1474</v>
      </c>
      <c r="D1372" s="3" t="s">
        <v>1285</v>
      </c>
      <c r="E1372" s="3" t="str">
        <v>Obermumpf</v>
      </c>
      <c r="G1372" s="17">
        <v>4302</v>
      </c>
      <c r="H1372" s="17" t="s">
        <v>4553</v>
      </c>
    </row>
    <row r="1373" spans="1:8" x14ac:dyDescent="0.2">
      <c r="A1373" s="3">
        <v>1733</v>
      </c>
      <c r="B1373" s="3" t="s">
        <v>1480</v>
      </c>
      <c r="C1373" s="3" t="s">
        <v>1480</v>
      </c>
      <c r="D1373" s="3" t="s">
        <v>1285</v>
      </c>
      <c r="E1373" s="3" t="str">
        <v>Olsberg</v>
      </c>
      <c r="G1373" s="17">
        <v>4303</v>
      </c>
      <c r="H1373" s="17" t="s">
        <v>4553</v>
      </c>
    </row>
    <row r="1374" spans="1:8" x14ac:dyDescent="0.2">
      <c r="A1374" s="3">
        <v>1752</v>
      </c>
      <c r="B1374" s="3" t="s">
        <v>1481</v>
      </c>
      <c r="C1374" s="3" t="s">
        <v>1481</v>
      </c>
      <c r="D1374" s="3" t="s">
        <v>1285</v>
      </c>
      <c r="E1374" s="3" t="str">
        <v>Rheinfelden</v>
      </c>
      <c r="G1374" s="17">
        <v>4304</v>
      </c>
      <c r="H1374" s="17" t="s">
        <v>4553</v>
      </c>
    </row>
    <row r="1375" spans="1:8" x14ac:dyDescent="0.2">
      <c r="A1375" s="3">
        <v>1723</v>
      </c>
      <c r="B1375" s="3" t="s">
        <v>1482</v>
      </c>
      <c r="C1375" s="3" t="s">
        <v>1482</v>
      </c>
      <c r="D1375" s="3" t="s">
        <v>1285</v>
      </c>
      <c r="E1375" s="3" t="str">
        <v>Schupfart</v>
      </c>
      <c r="G1375" s="17">
        <v>4305</v>
      </c>
      <c r="H1375" s="17" t="s">
        <v>4553</v>
      </c>
    </row>
    <row r="1376" spans="1:8" x14ac:dyDescent="0.2">
      <c r="A1376" s="3">
        <v>1725</v>
      </c>
      <c r="B1376" s="3" t="s">
        <v>1483</v>
      </c>
      <c r="C1376" s="3" t="s">
        <v>1484</v>
      </c>
      <c r="D1376" s="3" t="s">
        <v>1285</v>
      </c>
      <c r="E1376" s="3" t="str">
        <v>Stein (AG)</v>
      </c>
      <c r="G1376" s="17">
        <v>4310</v>
      </c>
      <c r="H1376" s="17" t="s">
        <v>4553</v>
      </c>
    </row>
    <row r="1377" spans="1:8" x14ac:dyDescent="0.2">
      <c r="A1377" s="3">
        <v>1730</v>
      </c>
      <c r="B1377" s="3" t="s">
        <v>1485</v>
      </c>
      <c r="C1377" s="3" t="s">
        <v>1484</v>
      </c>
      <c r="D1377" s="3" t="s">
        <v>1285</v>
      </c>
      <c r="E1377" s="3" t="str">
        <v>Wallbach</v>
      </c>
      <c r="G1377" s="17">
        <v>4312</v>
      </c>
      <c r="H1377" s="17" t="s">
        <v>4553</v>
      </c>
    </row>
    <row r="1378" spans="1:8" x14ac:dyDescent="0.2">
      <c r="A1378" s="3">
        <v>1745</v>
      </c>
      <c r="B1378" s="3" t="s">
        <v>1486</v>
      </c>
      <c r="C1378" s="3" t="s">
        <v>1487</v>
      </c>
      <c r="D1378" s="3" t="s">
        <v>1285</v>
      </c>
      <c r="E1378" s="3" t="str">
        <v>Wegenstetten</v>
      </c>
      <c r="G1378" s="17">
        <v>4313</v>
      </c>
      <c r="H1378" s="17" t="s">
        <v>4553</v>
      </c>
    </row>
    <row r="1379" spans="1:8" x14ac:dyDescent="0.2">
      <c r="A1379" s="3">
        <v>1756</v>
      </c>
      <c r="B1379" s="3" t="s">
        <v>1488</v>
      </c>
      <c r="C1379" s="3" t="s">
        <v>1487</v>
      </c>
      <c r="D1379" s="3" t="s">
        <v>1285</v>
      </c>
      <c r="E1379" s="3" t="str">
        <v>Zeiningen</v>
      </c>
      <c r="G1379" s="17">
        <v>4314</v>
      </c>
      <c r="H1379" s="17" t="s">
        <v>4552</v>
      </c>
    </row>
    <row r="1380" spans="1:8" x14ac:dyDescent="0.2">
      <c r="A1380" s="3">
        <v>1756</v>
      </c>
      <c r="B1380" s="3" t="s">
        <v>1489</v>
      </c>
      <c r="C1380" s="3" t="s">
        <v>1487</v>
      </c>
      <c r="D1380" s="3" t="s">
        <v>1285</v>
      </c>
      <c r="E1380" s="3" t="str">
        <v>Zuzgen</v>
      </c>
      <c r="G1380" s="17">
        <v>4315</v>
      </c>
      <c r="H1380" s="17" t="s">
        <v>4552</v>
      </c>
    </row>
    <row r="1381" spans="1:8" x14ac:dyDescent="0.2">
      <c r="A1381" s="3">
        <v>1782</v>
      </c>
      <c r="B1381" s="3" t="s">
        <v>1490</v>
      </c>
      <c r="C1381" s="3" t="s">
        <v>1491</v>
      </c>
      <c r="D1381" s="3" t="s">
        <v>1285</v>
      </c>
      <c r="E1381" s="3" t="str">
        <v>Aarburg</v>
      </c>
      <c r="G1381" s="17">
        <v>4316</v>
      </c>
      <c r="H1381" s="17" t="s">
        <v>4552</v>
      </c>
    </row>
    <row r="1382" spans="1:8" x14ac:dyDescent="0.2">
      <c r="A1382" s="3">
        <v>1782</v>
      </c>
      <c r="B1382" s="3" t="s">
        <v>1492</v>
      </c>
      <c r="C1382" s="3" t="s">
        <v>1491</v>
      </c>
      <c r="D1382" s="3" t="s">
        <v>1285</v>
      </c>
      <c r="E1382" s="3" t="str">
        <v>Bottenwil</v>
      </c>
      <c r="G1382" s="17">
        <v>4317</v>
      </c>
      <c r="H1382" s="17" t="s">
        <v>4552</v>
      </c>
    </row>
    <row r="1383" spans="1:8" x14ac:dyDescent="0.2">
      <c r="A1383" s="3">
        <v>1782</v>
      </c>
      <c r="B1383" s="3" t="s">
        <v>1493</v>
      </c>
      <c r="C1383" s="3" t="s">
        <v>1491</v>
      </c>
      <c r="D1383" s="3" t="s">
        <v>1285</v>
      </c>
      <c r="E1383" s="3" t="str">
        <v>Brittnau</v>
      </c>
      <c r="G1383" s="17">
        <v>4322</v>
      </c>
      <c r="H1383" s="17" t="s">
        <v>4552</v>
      </c>
    </row>
    <row r="1384" spans="1:8" x14ac:dyDescent="0.2">
      <c r="A1384" s="3">
        <v>1782</v>
      </c>
      <c r="B1384" s="3" t="s">
        <v>1494</v>
      </c>
      <c r="C1384" s="3" t="s">
        <v>1491</v>
      </c>
      <c r="D1384" s="3" t="s">
        <v>1285</v>
      </c>
      <c r="E1384" s="3" t="str">
        <v>Kirchleerau</v>
      </c>
      <c r="G1384" s="17">
        <v>4323</v>
      </c>
      <c r="H1384" s="17" t="s">
        <v>4552</v>
      </c>
    </row>
    <row r="1385" spans="1:8" x14ac:dyDescent="0.2">
      <c r="A1385" s="3">
        <v>1695</v>
      </c>
      <c r="B1385" s="3" t="s">
        <v>1495</v>
      </c>
      <c r="C1385" s="3" t="s">
        <v>1496</v>
      </c>
      <c r="D1385" s="3" t="s">
        <v>1285</v>
      </c>
      <c r="E1385" s="3" t="str">
        <v>Kölliken</v>
      </c>
      <c r="G1385" s="17">
        <v>4324</v>
      </c>
      <c r="H1385" s="17" t="s">
        <v>4552</v>
      </c>
    </row>
    <row r="1386" spans="1:8" x14ac:dyDescent="0.2">
      <c r="A1386" s="3">
        <v>1695</v>
      </c>
      <c r="B1386" s="3" t="s">
        <v>1497</v>
      </c>
      <c r="C1386" s="3" t="s">
        <v>1496</v>
      </c>
      <c r="D1386" s="3" t="s">
        <v>1285</v>
      </c>
      <c r="E1386" s="3" t="str">
        <v>Moosleerau</v>
      </c>
      <c r="G1386" s="17">
        <v>4325</v>
      </c>
      <c r="H1386" s="17" t="s">
        <v>4552</v>
      </c>
    </row>
    <row r="1387" spans="1:8" x14ac:dyDescent="0.2">
      <c r="A1387" s="3">
        <v>1695</v>
      </c>
      <c r="B1387" s="3" t="s">
        <v>1498</v>
      </c>
      <c r="C1387" s="3" t="s">
        <v>1496</v>
      </c>
      <c r="D1387" s="3" t="s">
        <v>1285</v>
      </c>
      <c r="E1387" s="3" t="str">
        <v>Murgenthal</v>
      </c>
      <c r="G1387" s="17">
        <v>4332</v>
      </c>
      <c r="H1387" s="17" t="s">
        <v>4552</v>
      </c>
    </row>
    <row r="1388" spans="1:8" x14ac:dyDescent="0.2">
      <c r="A1388" s="3">
        <v>1695</v>
      </c>
      <c r="B1388" s="3" t="s">
        <v>1499</v>
      </c>
      <c r="C1388" s="3" t="s">
        <v>1496</v>
      </c>
      <c r="D1388" s="3" t="s">
        <v>1285</v>
      </c>
      <c r="E1388" s="3" t="str">
        <v>Oftringen</v>
      </c>
      <c r="G1388" s="17">
        <v>4333</v>
      </c>
      <c r="H1388" s="17" t="s">
        <v>4552</v>
      </c>
    </row>
    <row r="1389" spans="1:8" x14ac:dyDescent="0.2">
      <c r="A1389" s="3">
        <v>1696</v>
      </c>
      <c r="B1389" s="3" t="s">
        <v>1500</v>
      </c>
      <c r="C1389" s="3" t="s">
        <v>1496</v>
      </c>
      <c r="D1389" s="3" t="s">
        <v>1285</v>
      </c>
      <c r="E1389" s="3" t="str">
        <v>Reitnau</v>
      </c>
      <c r="G1389" s="17">
        <v>4334</v>
      </c>
      <c r="H1389" s="17" t="s">
        <v>4552</v>
      </c>
    </row>
    <row r="1390" spans="1:8" x14ac:dyDescent="0.2">
      <c r="A1390" s="3">
        <v>1726</v>
      </c>
      <c r="B1390" s="3" t="s">
        <v>1501</v>
      </c>
      <c r="C1390" s="3" t="s">
        <v>1496</v>
      </c>
      <c r="D1390" s="3" t="s">
        <v>1285</v>
      </c>
      <c r="E1390" s="3" t="str">
        <v>Rothrist</v>
      </c>
      <c r="G1390" s="17">
        <v>4402</v>
      </c>
      <c r="H1390" s="17" t="s">
        <v>4553</v>
      </c>
    </row>
    <row r="1391" spans="1:8" x14ac:dyDescent="0.2">
      <c r="A1391" s="3">
        <v>1726</v>
      </c>
      <c r="B1391" s="3" t="s">
        <v>1502</v>
      </c>
      <c r="C1391" s="3" t="s">
        <v>1496</v>
      </c>
      <c r="D1391" s="3" t="s">
        <v>1285</v>
      </c>
      <c r="E1391" s="3" t="str">
        <v>Safenwil</v>
      </c>
      <c r="G1391" s="17">
        <v>4410</v>
      </c>
      <c r="H1391" s="17" t="s">
        <v>4553</v>
      </c>
    </row>
    <row r="1392" spans="1:8" x14ac:dyDescent="0.2">
      <c r="A1392" s="3">
        <v>1726</v>
      </c>
      <c r="B1392" s="3" t="s">
        <v>1503</v>
      </c>
      <c r="C1392" s="3" t="s">
        <v>1496</v>
      </c>
      <c r="D1392" s="3" t="s">
        <v>1285</v>
      </c>
      <c r="E1392" s="3" t="str">
        <v>Staffelbach</v>
      </c>
      <c r="G1392" s="17">
        <v>4411</v>
      </c>
      <c r="H1392" s="17" t="s">
        <v>4553</v>
      </c>
    </row>
    <row r="1393" spans="1:8" x14ac:dyDescent="0.2">
      <c r="A1393" s="3">
        <v>1726</v>
      </c>
      <c r="B1393" s="3" t="s">
        <v>1504</v>
      </c>
      <c r="C1393" s="3" t="s">
        <v>1496</v>
      </c>
      <c r="D1393" s="3" t="s">
        <v>1285</v>
      </c>
      <c r="E1393" s="3" t="str">
        <v>Strengelbach</v>
      </c>
      <c r="G1393" s="17">
        <v>4412</v>
      </c>
      <c r="H1393" s="17" t="s">
        <v>4553</v>
      </c>
    </row>
    <row r="1394" spans="1:8" x14ac:dyDescent="0.2">
      <c r="A1394" s="3">
        <v>1727</v>
      </c>
      <c r="B1394" s="3" t="s">
        <v>1505</v>
      </c>
      <c r="C1394" s="3" t="s">
        <v>1496</v>
      </c>
      <c r="D1394" s="3" t="s">
        <v>1285</v>
      </c>
      <c r="E1394" s="3" t="str">
        <v>Uerkheim</v>
      </c>
      <c r="G1394" s="17">
        <v>4413</v>
      </c>
      <c r="H1394" s="17" t="s">
        <v>4553</v>
      </c>
    </row>
    <row r="1395" spans="1:8" x14ac:dyDescent="0.2">
      <c r="A1395" s="3">
        <v>1727</v>
      </c>
      <c r="B1395" s="3" t="s">
        <v>1506</v>
      </c>
      <c r="C1395" s="3" t="s">
        <v>1496</v>
      </c>
      <c r="D1395" s="3" t="s">
        <v>1285</v>
      </c>
      <c r="E1395" s="3" t="str">
        <v>Vordemwald</v>
      </c>
      <c r="G1395" s="17">
        <v>4414</v>
      </c>
      <c r="H1395" s="17" t="s">
        <v>4553</v>
      </c>
    </row>
    <row r="1396" spans="1:8" x14ac:dyDescent="0.2">
      <c r="A1396" s="3">
        <v>1728</v>
      </c>
      <c r="B1396" s="3" t="s">
        <v>1507</v>
      </c>
      <c r="C1396" s="3" t="s">
        <v>1496</v>
      </c>
      <c r="D1396" s="3" t="s">
        <v>1285</v>
      </c>
      <c r="E1396" s="3" t="str">
        <v>Wiliberg</v>
      </c>
      <c r="G1396" s="17">
        <v>4415</v>
      </c>
      <c r="H1396" s="17" t="s">
        <v>4553</v>
      </c>
    </row>
    <row r="1397" spans="1:8" x14ac:dyDescent="0.2">
      <c r="A1397" s="3">
        <v>1746</v>
      </c>
      <c r="B1397" s="3" t="s">
        <v>1508</v>
      </c>
      <c r="C1397" s="3" t="s">
        <v>1509</v>
      </c>
      <c r="D1397" s="3" t="s">
        <v>1285</v>
      </c>
      <c r="E1397" s="3" t="str">
        <v>Zofingen</v>
      </c>
      <c r="G1397" s="17">
        <v>4416</v>
      </c>
      <c r="H1397" s="17" t="s">
        <v>4553</v>
      </c>
    </row>
    <row r="1398" spans="1:8" x14ac:dyDescent="0.2">
      <c r="A1398" s="3">
        <v>1747</v>
      </c>
      <c r="B1398" s="3" t="s">
        <v>1510</v>
      </c>
      <c r="C1398" s="3" t="s">
        <v>1509</v>
      </c>
      <c r="D1398" s="3" t="s">
        <v>1285</v>
      </c>
      <c r="E1398" s="3" t="str">
        <v>Böttstein</v>
      </c>
      <c r="G1398" s="17">
        <v>4417</v>
      </c>
      <c r="H1398" s="17" t="s">
        <v>4553</v>
      </c>
    </row>
    <row r="1399" spans="1:8" x14ac:dyDescent="0.2">
      <c r="A1399" s="3">
        <v>1757</v>
      </c>
      <c r="B1399" s="3" t="s">
        <v>1511</v>
      </c>
      <c r="C1399" s="3" t="s">
        <v>1509</v>
      </c>
      <c r="D1399" s="3" t="s">
        <v>1285</v>
      </c>
      <c r="E1399" s="3" t="str">
        <v>Döttingen</v>
      </c>
      <c r="G1399" s="17">
        <v>4418</v>
      </c>
      <c r="H1399" s="17" t="s">
        <v>4553</v>
      </c>
    </row>
    <row r="1400" spans="1:8" x14ac:dyDescent="0.2">
      <c r="A1400" s="3">
        <v>1724</v>
      </c>
      <c r="B1400" s="3" t="s">
        <v>1512</v>
      </c>
      <c r="C1400" s="3" t="s">
        <v>1513</v>
      </c>
      <c r="D1400" s="3" t="s">
        <v>1285</v>
      </c>
      <c r="E1400" s="3" t="str">
        <v>Endingen</v>
      </c>
      <c r="G1400" s="17">
        <v>4419</v>
      </c>
      <c r="H1400" s="17" t="s">
        <v>4553</v>
      </c>
    </row>
    <row r="1401" spans="1:8" x14ac:dyDescent="0.2">
      <c r="A1401" s="3">
        <v>1731</v>
      </c>
      <c r="B1401" s="3" t="s">
        <v>1514</v>
      </c>
      <c r="C1401" s="3" t="s">
        <v>1513</v>
      </c>
      <c r="D1401" s="3" t="s">
        <v>1285</v>
      </c>
      <c r="E1401" s="3" t="str">
        <v>Fisibach</v>
      </c>
      <c r="G1401" s="17">
        <v>4421</v>
      </c>
      <c r="H1401" s="17" t="s">
        <v>4553</v>
      </c>
    </row>
    <row r="1402" spans="1:8" x14ac:dyDescent="0.2">
      <c r="A1402" s="3">
        <v>1732</v>
      </c>
      <c r="B1402" s="3" t="s">
        <v>1515</v>
      </c>
      <c r="C1402" s="3" t="s">
        <v>1513</v>
      </c>
      <c r="D1402" s="3" t="s">
        <v>1285</v>
      </c>
      <c r="E1402" s="3" t="str">
        <v>Full-Reuenthal</v>
      </c>
      <c r="G1402" s="17">
        <v>4422</v>
      </c>
      <c r="H1402" s="17" t="s">
        <v>4553</v>
      </c>
    </row>
    <row r="1403" spans="1:8" x14ac:dyDescent="0.2">
      <c r="A1403" s="3">
        <v>1796</v>
      </c>
      <c r="B1403" s="3" t="s">
        <v>1516</v>
      </c>
      <c r="C1403" s="3" t="s">
        <v>1516</v>
      </c>
      <c r="D1403" s="3" t="s">
        <v>1285</v>
      </c>
      <c r="E1403" s="3" t="str">
        <v>Klingnau</v>
      </c>
      <c r="G1403" s="17">
        <v>4423</v>
      </c>
      <c r="H1403" s="17" t="s">
        <v>4553</v>
      </c>
    </row>
    <row r="1404" spans="1:8" x14ac:dyDescent="0.2">
      <c r="A1404" s="3">
        <v>1583</v>
      </c>
      <c r="B1404" s="3" t="s">
        <v>1517</v>
      </c>
      <c r="C1404" s="3" t="s">
        <v>1518</v>
      </c>
      <c r="D1404" s="3" t="s">
        <v>1285</v>
      </c>
      <c r="E1404" s="3" t="str">
        <v>Koblenz</v>
      </c>
      <c r="G1404" s="17">
        <v>4424</v>
      </c>
      <c r="H1404" s="17" t="s">
        <v>4552</v>
      </c>
    </row>
    <row r="1405" spans="1:8" x14ac:dyDescent="0.2">
      <c r="A1405" s="3">
        <v>1783</v>
      </c>
      <c r="B1405" s="3" t="s">
        <v>1519</v>
      </c>
      <c r="C1405" s="3" t="s">
        <v>1518</v>
      </c>
      <c r="D1405" s="3" t="s">
        <v>1285</v>
      </c>
      <c r="E1405" s="3" t="str">
        <v>Leibstadt</v>
      </c>
      <c r="G1405" s="17">
        <v>4425</v>
      </c>
      <c r="H1405" s="17" t="s">
        <v>4552</v>
      </c>
    </row>
    <row r="1406" spans="1:8" x14ac:dyDescent="0.2">
      <c r="A1406" s="3">
        <v>1783</v>
      </c>
      <c r="B1406" s="3" t="s">
        <v>1520</v>
      </c>
      <c r="C1406" s="3" t="s">
        <v>1518</v>
      </c>
      <c r="D1406" s="3" t="s">
        <v>1285</v>
      </c>
      <c r="E1406" s="3" t="str">
        <v>Lengnau (AG)</v>
      </c>
      <c r="G1406" s="17">
        <v>4426</v>
      </c>
      <c r="H1406" s="17" t="s">
        <v>4552</v>
      </c>
    </row>
    <row r="1407" spans="1:8" x14ac:dyDescent="0.2">
      <c r="A1407" s="3">
        <v>1784</v>
      </c>
      <c r="B1407" s="3" t="s">
        <v>1518</v>
      </c>
      <c r="C1407" s="3" t="s">
        <v>1518</v>
      </c>
      <c r="D1407" s="3" t="s">
        <v>1285</v>
      </c>
      <c r="E1407" s="3" t="str">
        <v>Leuggern</v>
      </c>
      <c r="G1407" s="17">
        <v>4431</v>
      </c>
      <c r="H1407" s="17" t="s">
        <v>4552</v>
      </c>
    </row>
    <row r="1408" spans="1:8" x14ac:dyDescent="0.2">
      <c r="A1408" s="3">
        <v>1784</v>
      </c>
      <c r="B1408" s="3" t="s">
        <v>1521</v>
      </c>
      <c r="C1408" s="3" t="s">
        <v>1518</v>
      </c>
      <c r="D1408" s="3" t="s">
        <v>1285</v>
      </c>
      <c r="E1408" s="3" t="str">
        <v>Mellikon</v>
      </c>
      <c r="G1408" s="17">
        <v>4432</v>
      </c>
      <c r="H1408" s="17" t="s">
        <v>4552</v>
      </c>
    </row>
    <row r="1409" spans="1:8" x14ac:dyDescent="0.2">
      <c r="A1409" s="3">
        <v>1791</v>
      </c>
      <c r="B1409" s="3" t="s">
        <v>1522</v>
      </c>
      <c r="C1409" s="3" t="s">
        <v>1518</v>
      </c>
      <c r="D1409" s="3" t="s">
        <v>1285</v>
      </c>
      <c r="E1409" s="3" t="str">
        <v>Schneisingen</v>
      </c>
      <c r="G1409" s="17">
        <v>4433</v>
      </c>
      <c r="H1409" s="17" t="s">
        <v>4552</v>
      </c>
    </row>
    <row r="1410" spans="1:8" x14ac:dyDescent="0.2">
      <c r="A1410" s="3">
        <v>1785</v>
      </c>
      <c r="B1410" s="3" t="s">
        <v>1523</v>
      </c>
      <c r="C1410" s="3" t="s">
        <v>1524</v>
      </c>
      <c r="D1410" s="3" t="s">
        <v>1285</v>
      </c>
      <c r="E1410" s="3" t="str">
        <v>Siglistorf</v>
      </c>
      <c r="G1410" s="17">
        <v>4434</v>
      </c>
      <c r="H1410" s="17" t="s">
        <v>4552</v>
      </c>
    </row>
    <row r="1411" spans="1:8" x14ac:dyDescent="0.2">
      <c r="A1411" s="3">
        <v>3284</v>
      </c>
      <c r="B1411" s="3" t="s">
        <v>1525</v>
      </c>
      <c r="C1411" s="3" t="s">
        <v>1525</v>
      </c>
      <c r="D1411" s="3" t="s">
        <v>1285</v>
      </c>
      <c r="E1411" s="3" t="str">
        <v>Tegerfelden</v>
      </c>
      <c r="G1411" s="17">
        <v>4435</v>
      </c>
      <c r="H1411" s="17" t="s">
        <v>4552</v>
      </c>
    </row>
    <row r="1412" spans="1:8" x14ac:dyDescent="0.2">
      <c r="A1412" s="3">
        <v>3280</v>
      </c>
      <c r="B1412" s="3" t="s">
        <v>1526</v>
      </c>
      <c r="C1412" s="3" t="s">
        <v>1526</v>
      </c>
      <c r="D1412" s="3" t="s">
        <v>1285</v>
      </c>
      <c r="E1412" s="3" t="str">
        <v>Zurzach</v>
      </c>
      <c r="G1412" s="17">
        <v>4436</v>
      </c>
      <c r="H1412" s="17" t="s">
        <v>4552</v>
      </c>
    </row>
    <row r="1413" spans="1:8" x14ac:dyDescent="0.2">
      <c r="A1413" s="3">
        <v>1792</v>
      </c>
      <c r="B1413" s="3" t="s">
        <v>1527</v>
      </c>
      <c r="C1413" s="3" t="s">
        <v>1528</v>
      </c>
      <c r="D1413" s="3" t="s">
        <v>1285</v>
      </c>
      <c r="E1413" s="3" t="str">
        <v>Arbon</v>
      </c>
      <c r="G1413" s="17">
        <v>4437</v>
      </c>
      <c r="H1413" s="17" t="s">
        <v>4552</v>
      </c>
    </row>
    <row r="1414" spans="1:8" x14ac:dyDescent="0.2">
      <c r="A1414" s="3">
        <v>1792</v>
      </c>
      <c r="B1414" s="3" t="s">
        <v>1529</v>
      </c>
      <c r="C1414" s="3" t="s">
        <v>1528</v>
      </c>
      <c r="D1414" s="3" t="s">
        <v>1285</v>
      </c>
      <c r="E1414" s="3" t="str">
        <v>Dozwil</v>
      </c>
      <c r="G1414" s="17">
        <v>4438</v>
      </c>
      <c r="H1414" s="17" t="s">
        <v>4552</v>
      </c>
    </row>
    <row r="1415" spans="1:8" x14ac:dyDescent="0.2">
      <c r="A1415" s="3">
        <v>3206</v>
      </c>
      <c r="B1415" s="3" t="s">
        <v>1530</v>
      </c>
      <c r="C1415" s="3" t="s">
        <v>1528</v>
      </c>
      <c r="D1415" s="3" t="s">
        <v>1285</v>
      </c>
      <c r="E1415" s="3" t="str">
        <v>Egnach</v>
      </c>
      <c r="G1415" s="17">
        <v>4441</v>
      </c>
      <c r="H1415" s="17" t="s">
        <v>4552</v>
      </c>
    </row>
    <row r="1416" spans="1:8" x14ac:dyDescent="0.2">
      <c r="A1416" s="3">
        <v>3212</v>
      </c>
      <c r="B1416" s="3" t="s">
        <v>1528</v>
      </c>
      <c r="C1416" s="3" t="s">
        <v>1528</v>
      </c>
      <c r="D1416" s="3" t="s">
        <v>1285</v>
      </c>
      <c r="E1416" s="3" t="str">
        <v>Hefenhofen</v>
      </c>
      <c r="G1416" s="17">
        <v>4442</v>
      </c>
      <c r="H1416" s="17" t="s">
        <v>4552</v>
      </c>
    </row>
    <row r="1417" spans="1:8" x14ac:dyDescent="0.2">
      <c r="A1417" s="3">
        <v>3212</v>
      </c>
      <c r="B1417" s="3" t="s">
        <v>1531</v>
      </c>
      <c r="C1417" s="3" t="s">
        <v>1528</v>
      </c>
      <c r="D1417" s="3" t="s">
        <v>1285</v>
      </c>
      <c r="E1417" s="3" t="str">
        <v>Horn</v>
      </c>
      <c r="G1417" s="17">
        <v>4443</v>
      </c>
      <c r="H1417" s="17" t="s">
        <v>4552</v>
      </c>
    </row>
    <row r="1418" spans="1:8" x14ac:dyDescent="0.2">
      <c r="A1418" s="3">
        <v>3213</v>
      </c>
      <c r="B1418" s="3" t="s">
        <v>1532</v>
      </c>
      <c r="C1418" s="3" t="s">
        <v>1528</v>
      </c>
      <c r="D1418" s="3" t="s">
        <v>1285</v>
      </c>
      <c r="E1418" s="3" t="str">
        <v>Kesswil</v>
      </c>
      <c r="G1418" s="17">
        <v>4444</v>
      </c>
      <c r="H1418" s="17" t="s">
        <v>4552</v>
      </c>
    </row>
    <row r="1419" spans="1:8" x14ac:dyDescent="0.2">
      <c r="A1419" s="3">
        <v>3210</v>
      </c>
      <c r="B1419" s="3" t="s">
        <v>1533</v>
      </c>
      <c r="C1419" s="3" t="s">
        <v>1533</v>
      </c>
      <c r="D1419" s="3" t="s">
        <v>1285</v>
      </c>
      <c r="E1419" s="3" t="str">
        <v>Roggwil (TG)</v>
      </c>
      <c r="G1419" s="17">
        <v>4445</v>
      </c>
      <c r="H1419" s="17" t="s">
        <v>4552</v>
      </c>
    </row>
    <row r="1420" spans="1:8" x14ac:dyDescent="0.2">
      <c r="A1420" s="3">
        <v>3213</v>
      </c>
      <c r="B1420" s="3" t="s">
        <v>1534</v>
      </c>
      <c r="C1420" s="3" t="s">
        <v>1534</v>
      </c>
      <c r="D1420" s="3" t="s">
        <v>1285</v>
      </c>
      <c r="E1420" s="3" t="str">
        <v>Romanshorn</v>
      </c>
      <c r="G1420" s="17">
        <v>4446</v>
      </c>
      <c r="H1420" s="17" t="s">
        <v>4552</v>
      </c>
    </row>
    <row r="1421" spans="1:8" x14ac:dyDescent="0.2">
      <c r="A1421" s="3">
        <v>3280</v>
      </c>
      <c r="B1421" s="3" t="s">
        <v>1535</v>
      </c>
      <c r="C1421" s="3" t="s">
        <v>1535</v>
      </c>
      <c r="D1421" s="3" t="s">
        <v>1285</v>
      </c>
      <c r="E1421" s="3" t="str">
        <v>Salmsach</v>
      </c>
      <c r="G1421" s="17">
        <v>4447</v>
      </c>
      <c r="H1421" s="17" t="s">
        <v>4552</v>
      </c>
    </row>
    <row r="1422" spans="1:8" x14ac:dyDescent="0.2">
      <c r="A1422" s="3">
        <v>1721</v>
      </c>
      <c r="B1422" s="3" t="s">
        <v>1536</v>
      </c>
      <c r="C1422" s="3" t="s">
        <v>1537</v>
      </c>
      <c r="D1422" s="3" t="s">
        <v>1285</v>
      </c>
      <c r="E1422" s="3" t="str">
        <v>Sommeri</v>
      </c>
      <c r="G1422" s="17">
        <v>4448</v>
      </c>
      <c r="H1422" s="17" t="s">
        <v>4552</v>
      </c>
    </row>
    <row r="1423" spans="1:8" x14ac:dyDescent="0.2">
      <c r="A1423" s="3">
        <v>1721</v>
      </c>
      <c r="B1423" s="3" t="s">
        <v>1538</v>
      </c>
      <c r="C1423" s="3" t="s">
        <v>1537</v>
      </c>
      <c r="D1423" s="3" t="s">
        <v>1285</v>
      </c>
      <c r="E1423" s="3" t="str">
        <v>Uttwil</v>
      </c>
      <c r="G1423" s="17">
        <v>4450</v>
      </c>
      <c r="H1423" s="17" t="s">
        <v>4552</v>
      </c>
    </row>
    <row r="1424" spans="1:8" x14ac:dyDescent="0.2">
      <c r="A1424" s="3">
        <v>1721</v>
      </c>
      <c r="B1424" s="3" t="s">
        <v>1539</v>
      </c>
      <c r="C1424" s="3" t="s">
        <v>1537</v>
      </c>
      <c r="D1424" s="3" t="s">
        <v>1285</v>
      </c>
      <c r="E1424" s="3" t="str">
        <v>Amriswil</v>
      </c>
      <c r="G1424" s="17">
        <v>4451</v>
      </c>
      <c r="H1424" s="17" t="s">
        <v>4552</v>
      </c>
    </row>
    <row r="1425" spans="1:8" x14ac:dyDescent="0.2">
      <c r="A1425" s="3">
        <v>1721</v>
      </c>
      <c r="B1425" s="3" t="s">
        <v>1540</v>
      </c>
      <c r="C1425" s="3" t="s">
        <v>1537</v>
      </c>
      <c r="D1425" s="3" t="s">
        <v>1285</v>
      </c>
      <c r="E1425" s="3" t="str">
        <v>Bischofszell</v>
      </c>
      <c r="G1425" s="17">
        <v>4452</v>
      </c>
      <c r="H1425" s="17" t="s">
        <v>4552</v>
      </c>
    </row>
    <row r="1426" spans="1:8" x14ac:dyDescent="0.2">
      <c r="A1426" s="3">
        <v>3286</v>
      </c>
      <c r="B1426" s="3" t="s">
        <v>1541</v>
      </c>
      <c r="C1426" s="3" t="s">
        <v>1541</v>
      </c>
      <c r="D1426" s="3" t="s">
        <v>1285</v>
      </c>
      <c r="E1426" s="3" t="str">
        <v>Erlen</v>
      </c>
      <c r="G1426" s="17">
        <v>4453</v>
      </c>
      <c r="H1426" s="17" t="s">
        <v>4552</v>
      </c>
    </row>
    <row r="1427" spans="1:8" x14ac:dyDescent="0.2">
      <c r="A1427" s="3">
        <v>1595</v>
      </c>
      <c r="B1427" s="3" t="s">
        <v>1542</v>
      </c>
      <c r="C1427" s="3" t="s">
        <v>1543</v>
      </c>
      <c r="D1427" s="3" t="s">
        <v>1285</v>
      </c>
      <c r="E1427" s="3" t="str">
        <v>Hauptwil-Gottshaus</v>
      </c>
      <c r="G1427" s="17">
        <v>4455</v>
      </c>
      <c r="H1427" s="17" t="s">
        <v>4552</v>
      </c>
    </row>
    <row r="1428" spans="1:8" x14ac:dyDescent="0.2">
      <c r="A1428" s="3">
        <v>1793</v>
      </c>
      <c r="B1428" s="3" t="s">
        <v>1544</v>
      </c>
      <c r="C1428" s="3" t="s">
        <v>1543</v>
      </c>
      <c r="D1428" s="3" t="s">
        <v>1285</v>
      </c>
      <c r="E1428" s="3" t="str">
        <v>Hohentannen</v>
      </c>
      <c r="G1428" s="17">
        <v>4456</v>
      </c>
      <c r="H1428" s="17" t="s">
        <v>4552</v>
      </c>
    </row>
    <row r="1429" spans="1:8" x14ac:dyDescent="0.2">
      <c r="A1429" s="3">
        <v>1794</v>
      </c>
      <c r="B1429" s="3" t="s">
        <v>1545</v>
      </c>
      <c r="C1429" s="3" t="s">
        <v>1543</v>
      </c>
      <c r="D1429" s="3" t="s">
        <v>1285</v>
      </c>
      <c r="E1429" s="3" t="str">
        <v>Kradolf-Schönenberg</v>
      </c>
      <c r="G1429" s="17">
        <v>4457</v>
      </c>
      <c r="H1429" s="17" t="s">
        <v>4552</v>
      </c>
    </row>
    <row r="1430" spans="1:8" x14ac:dyDescent="0.2">
      <c r="A1430" s="3">
        <v>1795</v>
      </c>
      <c r="B1430" s="3" t="s">
        <v>1546</v>
      </c>
      <c r="C1430" s="3" t="s">
        <v>1543</v>
      </c>
      <c r="D1430" s="3" t="s">
        <v>1285</v>
      </c>
      <c r="E1430" s="3" t="str">
        <v>Sulgen</v>
      </c>
      <c r="G1430" s="17">
        <v>4458</v>
      </c>
      <c r="H1430" s="17" t="s">
        <v>4552</v>
      </c>
    </row>
    <row r="1431" spans="1:8" x14ac:dyDescent="0.2">
      <c r="A1431" s="3">
        <v>3215</v>
      </c>
      <c r="B1431" s="3" t="s">
        <v>1547</v>
      </c>
      <c r="C1431" s="3" t="s">
        <v>1543</v>
      </c>
      <c r="D1431" s="3" t="s">
        <v>1285</v>
      </c>
      <c r="E1431" s="3" t="str">
        <v>Zihlschlacht-Sitterdorf</v>
      </c>
      <c r="G1431" s="17">
        <v>4460</v>
      </c>
      <c r="H1431" s="17" t="s">
        <v>4552</v>
      </c>
    </row>
    <row r="1432" spans="1:8" x14ac:dyDescent="0.2">
      <c r="A1432" s="3">
        <v>3215</v>
      </c>
      <c r="B1432" s="3" t="s">
        <v>1548</v>
      </c>
      <c r="C1432" s="3" t="s">
        <v>1543</v>
      </c>
      <c r="D1432" s="3" t="s">
        <v>1285</v>
      </c>
      <c r="E1432" s="3" t="str">
        <v>Basadingen-Schlattingen</v>
      </c>
      <c r="G1432" s="17">
        <v>4461</v>
      </c>
      <c r="H1432" s="17" t="s">
        <v>4552</v>
      </c>
    </row>
    <row r="1433" spans="1:8" x14ac:dyDescent="0.2">
      <c r="A1433" s="3">
        <v>3215</v>
      </c>
      <c r="B1433" s="3" t="s">
        <v>1549</v>
      </c>
      <c r="C1433" s="3" t="s">
        <v>1543</v>
      </c>
      <c r="D1433" s="3" t="s">
        <v>1285</v>
      </c>
      <c r="E1433" s="3" t="str">
        <v>Diessenhofen</v>
      </c>
      <c r="G1433" s="17">
        <v>4462</v>
      </c>
      <c r="H1433" s="17" t="s">
        <v>4552</v>
      </c>
    </row>
    <row r="1434" spans="1:8" x14ac:dyDescent="0.2">
      <c r="A1434" s="3">
        <v>3280</v>
      </c>
      <c r="B1434" s="3" t="s">
        <v>1543</v>
      </c>
      <c r="C1434" s="3" t="s">
        <v>1543</v>
      </c>
      <c r="D1434" s="3" t="s">
        <v>1285</v>
      </c>
      <c r="E1434" s="3" t="str">
        <v>Schlatt (TG)</v>
      </c>
      <c r="G1434" s="17">
        <v>4463</v>
      </c>
      <c r="H1434" s="17" t="s">
        <v>4552</v>
      </c>
    </row>
    <row r="1435" spans="1:8" x14ac:dyDescent="0.2">
      <c r="A1435" s="3">
        <v>3285</v>
      </c>
      <c r="B1435" s="3" t="s">
        <v>1550</v>
      </c>
      <c r="C1435" s="3" t="s">
        <v>1543</v>
      </c>
      <c r="D1435" s="3" t="s">
        <v>1285</v>
      </c>
      <c r="E1435" s="3" t="str">
        <v>Aadorf</v>
      </c>
      <c r="G1435" s="17">
        <v>4464</v>
      </c>
      <c r="H1435" s="17" t="s">
        <v>4552</v>
      </c>
    </row>
    <row r="1436" spans="1:8" x14ac:dyDescent="0.2">
      <c r="A1436" s="3">
        <v>3216</v>
      </c>
      <c r="B1436" s="3" t="s">
        <v>1551</v>
      </c>
      <c r="C1436" s="3" t="s">
        <v>1552</v>
      </c>
      <c r="D1436" s="3" t="s">
        <v>1285</v>
      </c>
      <c r="E1436" s="3" t="str">
        <v>Felben-Wellhausen</v>
      </c>
      <c r="G1436" s="17">
        <v>4465</v>
      </c>
      <c r="H1436" s="17" t="s">
        <v>4552</v>
      </c>
    </row>
    <row r="1437" spans="1:8" x14ac:dyDescent="0.2">
      <c r="A1437" s="3">
        <v>3216</v>
      </c>
      <c r="B1437" s="3" t="s">
        <v>1553</v>
      </c>
      <c r="C1437" s="3" t="s">
        <v>1552</v>
      </c>
      <c r="D1437" s="3" t="s">
        <v>1285</v>
      </c>
      <c r="E1437" s="3" t="str">
        <v>Frauenfeld</v>
      </c>
      <c r="G1437" s="17">
        <v>4466</v>
      </c>
      <c r="H1437" s="17" t="s">
        <v>4552</v>
      </c>
    </row>
    <row r="1438" spans="1:8" x14ac:dyDescent="0.2">
      <c r="A1438" s="3">
        <v>3214</v>
      </c>
      <c r="B1438" s="3" t="s">
        <v>1554</v>
      </c>
      <c r="C1438" s="3" t="s">
        <v>1554</v>
      </c>
      <c r="D1438" s="3" t="s">
        <v>1285</v>
      </c>
      <c r="E1438" s="3" t="str">
        <v>Gachnang</v>
      </c>
      <c r="G1438" s="17">
        <v>4467</v>
      </c>
      <c r="H1438" s="17" t="s">
        <v>4552</v>
      </c>
    </row>
    <row r="1439" spans="1:8" x14ac:dyDescent="0.2">
      <c r="A1439" s="3">
        <v>1786</v>
      </c>
      <c r="B1439" s="3" t="s">
        <v>1555</v>
      </c>
      <c r="C1439" s="3" t="s">
        <v>1556</v>
      </c>
      <c r="D1439" s="3" t="s">
        <v>1285</v>
      </c>
      <c r="E1439" s="3" t="str">
        <v>Hüttlingen</v>
      </c>
      <c r="G1439" s="17">
        <v>4468</v>
      </c>
      <c r="H1439" s="17" t="s">
        <v>4552</v>
      </c>
    </row>
    <row r="1440" spans="1:8" x14ac:dyDescent="0.2">
      <c r="A1440" s="3">
        <v>1787</v>
      </c>
      <c r="B1440" s="3" t="s">
        <v>1557</v>
      </c>
      <c r="C1440" s="3" t="s">
        <v>1556</v>
      </c>
      <c r="D1440" s="3" t="s">
        <v>1285</v>
      </c>
      <c r="E1440" s="3" t="str">
        <v>Matzingen</v>
      </c>
      <c r="G1440" s="17">
        <v>4469</v>
      </c>
      <c r="H1440" s="17" t="s">
        <v>4552</v>
      </c>
    </row>
    <row r="1441" spans="1:8" x14ac:dyDescent="0.2">
      <c r="A1441" s="3">
        <v>1787</v>
      </c>
      <c r="B1441" s="3" t="s">
        <v>1558</v>
      </c>
      <c r="C1441" s="3" t="s">
        <v>1556</v>
      </c>
      <c r="D1441" s="3" t="s">
        <v>1285</v>
      </c>
      <c r="E1441" s="3" t="str">
        <v>Neunforn</v>
      </c>
      <c r="G1441" s="17">
        <v>4492</v>
      </c>
      <c r="H1441" s="17" t="s">
        <v>4552</v>
      </c>
    </row>
    <row r="1442" spans="1:8" x14ac:dyDescent="0.2">
      <c r="A1442" s="3">
        <v>1788</v>
      </c>
      <c r="B1442" s="3" t="s">
        <v>1559</v>
      </c>
      <c r="C1442" s="3" t="s">
        <v>1556</v>
      </c>
      <c r="D1442" s="3" t="s">
        <v>1285</v>
      </c>
      <c r="E1442" s="3" t="str">
        <v>Stettfurt</v>
      </c>
      <c r="G1442" s="17">
        <v>4493</v>
      </c>
      <c r="H1442" s="17" t="s">
        <v>4552</v>
      </c>
    </row>
    <row r="1443" spans="1:8" x14ac:dyDescent="0.2">
      <c r="A1443" s="3">
        <v>1789</v>
      </c>
      <c r="B1443" s="3" t="s">
        <v>1560</v>
      </c>
      <c r="C1443" s="3" t="s">
        <v>1556</v>
      </c>
      <c r="D1443" s="3" t="s">
        <v>1285</v>
      </c>
      <c r="E1443" s="3" t="str">
        <v>Thundorf</v>
      </c>
      <c r="G1443" s="17">
        <v>4494</v>
      </c>
      <c r="H1443" s="17" t="s">
        <v>4552</v>
      </c>
    </row>
    <row r="1444" spans="1:8" x14ac:dyDescent="0.2">
      <c r="A1444" s="3">
        <v>1719</v>
      </c>
      <c r="B1444" s="3" t="s">
        <v>1561</v>
      </c>
      <c r="C1444" s="3" t="s">
        <v>1561</v>
      </c>
      <c r="D1444" s="3" t="s">
        <v>1285</v>
      </c>
      <c r="E1444" s="3" t="str">
        <v>Uesslingen-Buch</v>
      </c>
      <c r="G1444" s="17">
        <v>4495</v>
      </c>
      <c r="H1444" s="17" t="s">
        <v>4552</v>
      </c>
    </row>
    <row r="1445" spans="1:8" x14ac:dyDescent="0.2">
      <c r="A1445" s="3">
        <v>3186</v>
      </c>
      <c r="B1445" s="3" t="s">
        <v>1562</v>
      </c>
      <c r="C1445" s="3" t="s">
        <v>1562</v>
      </c>
      <c r="D1445" s="3" t="s">
        <v>1285</v>
      </c>
      <c r="E1445" s="3" t="str">
        <v>Warth-Weiningen</v>
      </c>
      <c r="G1445" s="17">
        <v>4496</v>
      </c>
      <c r="H1445" s="17" t="s">
        <v>4552</v>
      </c>
    </row>
    <row r="1446" spans="1:8" x14ac:dyDescent="0.2">
      <c r="A1446" s="3">
        <v>1735</v>
      </c>
      <c r="B1446" s="3" t="s">
        <v>1563</v>
      </c>
      <c r="C1446" s="3" t="s">
        <v>1563</v>
      </c>
      <c r="D1446" s="3" t="s">
        <v>1285</v>
      </c>
      <c r="E1446" s="3" t="str">
        <v>Altnau</v>
      </c>
      <c r="G1446" s="17">
        <v>4497</v>
      </c>
      <c r="H1446" s="17" t="s">
        <v>4552</v>
      </c>
    </row>
    <row r="1447" spans="1:8" x14ac:dyDescent="0.2">
      <c r="A1447" s="3">
        <v>3178</v>
      </c>
      <c r="B1447" s="3" t="s">
        <v>1564</v>
      </c>
      <c r="C1447" s="3" t="s">
        <v>1564</v>
      </c>
      <c r="D1447" s="3" t="s">
        <v>1285</v>
      </c>
      <c r="E1447" s="3" t="str">
        <v>Bottighofen</v>
      </c>
      <c r="G1447" s="17">
        <v>4500</v>
      </c>
      <c r="H1447" s="17" t="s">
        <v>4555</v>
      </c>
    </row>
    <row r="1448" spans="1:8" x14ac:dyDescent="0.2">
      <c r="A1448" s="3">
        <v>1714</v>
      </c>
      <c r="B1448" s="3" t="s">
        <v>1565</v>
      </c>
      <c r="C1448" s="3" t="s">
        <v>1565</v>
      </c>
      <c r="D1448" s="3" t="s">
        <v>1285</v>
      </c>
      <c r="E1448" s="3" t="str">
        <v>Ermatingen</v>
      </c>
      <c r="G1448" s="17">
        <v>4512</v>
      </c>
      <c r="H1448" s="17" t="s">
        <v>4555</v>
      </c>
    </row>
    <row r="1449" spans="1:8" x14ac:dyDescent="0.2">
      <c r="A1449" s="3">
        <v>1716</v>
      </c>
      <c r="B1449" s="3" t="s">
        <v>1566</v>
      </c>
      <c r="C1449" s="3" t="s">
        <v>1566</v>
      </c>
      <c r="D1449" s="3" t="s">
        <v>1285</v>
      </c>
      <c r="E1449" s="3" t="str">
        <v>Gottlieben</v>
      </c>
      <c r="G1449" s="17">
        <v>4513</v>
      </c>
      <c r="H1449" s="17" t="s">
        <v>4555</v>
      </c>
    </row>
    <row r="1450" spans="1:8" x14ac:dyDescent="0.2">
      <c r="A1450" s="3">
        <v>1716</v>
      </c>
      <c r="B1450" s="3" t="s">
        <v>1567</v>
      </c>
      <c r="C1450" s="3" t="s">
        <v>1566</v>
      </c>
      <c r="D1450" s="3" t="s">
        <v>1285</v>
      </c>
      <c r="E1450" s="3" t="str">
        <v>Güttingen</v>
      </c>
      <c r="G1450" s="17">
        <v>4514</v>
      </c>
      <c r="H1450" s="17" t="s">
        <v>4555</v>
      </c>
    </row>
    <row r="1451" spans="1:8" x14ac:dyDescent="0.2">
      <c r="A1451" s="3">
        <v>1716</v>
      </c>
      <c r="B1451" s="3" t="s">
        <v>1568</v>
      </c>
      <c r="C1451" s="3" t="s">
        <v>1566</v>
      </c>
      <c r="D1451" s="3" t="s">
        <v>1285</v>
      </c>
      <c r="E1451" s="3" t="str">
        <v>Kemmental</v>
      </c>
      <c r="G1451" s="17">
        <v>4515</v>
      </c>
      <c r="H1451" s="17" t="s">
        <v>4555</v>
      </c>
    </row>
    <row r="1452" spans="1:8" x14ac:dyDescent="0.2">
      <c r="A1452" s="3">
        <v>1719</v>
      </c>
      <c r="B1452" s="3" t="s">
        <v>1569</v>
      </c>
      <c r="C1452" s="3" t="s">
        <v>1566</v>
      </c>
      <c r="D1452" s="3" t="s">
        <v>1285</v>
      </c>
      <c r="E1452" s="3" t="str">
        <v>Kreuzlingen</v>
      </c>
      <c r="G1452" s="17">
        <v>4522</v>
      </c>
      <c r="H1452" s="17" t="s">
        <v>4555</v>
      </c>
    </row>
    <row r="1453" spans="1:8" x14ac:dyDescent="0.2">
      <c r="A1453" s="3">
        <v>1737</v>
      </c>
      <c r="B1453" s="3" t="s">
        <v>1570</v>
      </c>
      <c r="C1453" s="3" t="s">
        <v>1570</v>
      </c>
      <c r="D1453" s="3" t="s">
        <v>1285</v>
      </c>
      <c r="E1453" s="3" t="str">
        <v>Langrickenbach</v>
      </c>
      <c r="G1453" s="17">
        <v>4523</v>
      </c>
      <c r="H1453" s="17" t="s">
        <v>4555</v>
      </c>
    </row>
    <row r="1454" spans="1:8" x14ac:dyDescent="0.2">
      <c r="A1454" s="3">
        <v>1718</v>
      </c>
      <c r="B1454" s="3" t="s">
        <v>1571</v>
      </c>
      <c r="C1454" s="3" t="s">
        <v>1571</v>
      </c>
      <c r="D1454" s="3" t="s">
        <v>1285</v>
      </c>
      <c r="E1454" s="3" t="str">
        <v>Lengwil</v>
      </c>
      <c r="G1454" s="17">
        <v>4524</v>
      </c>
      <c r="H1454" s="17" t="s">
        <v>4555</v>
      </c>
    </row>
    <row r="1455" spans="1:8" x14ac:dyDescent="0.2">
      <c r="A1455" s="3">
        <v>1736</v>
      </c>
      <c r="B1455" s="3" t="s">
        <v>1572</v>
      </c>
      <c r="C1455" s="3" t="s">
        <v>1572</v>
      </c>
      <c r="D1455" s="3" t="s">
        <v>1285</v>
      </c>
      <c r="E1455" s="3" t="str">
        <v>Münsterlingen</v>
      </c>
      <c r="G1455" s="17">
        <v>4525</v>
      </c>
      <c r="H1455" s="17" t="s">
        <v>4555</v>
      </c>
    </row>
    <row r="1456" spans="1:8" x14ac:dyDescent="0.2">
      <c r="A1456" s="3">
        <v>1717</v>
      </c>
      <c r="B1456" s="3" t="s">
        <v>1573</v>
      </c>
      <c r="C1456" s="3" t="s">
        <v>1573</v>
      </c>
      <c r="D1456" s="3" t="s">
        <v>1285</v>
      </c>
      <c r="E1456" s="3" t="str">
        <v>Tägerwilen</v>
      </c>
      <c r="G1456" s="17">
        <v>4528</v>
      </c>
      <c r="H1456" s="17" t="s">
        <v>4555</v>
      </c>
    </row>
    <row r="1457" spans="1:8" x14ac:dyDescent="0.2">
      <c r="A1457" s="3">
        <v>3185</v>
      </c>
      <c r="B1457" s="3" t="s">
        <v>1574</v>
      </c>
      <c r="C1457" s="3" t="s">
        <v>1575</v>
      </c>
      <c r="D1457" s="3" t="s">
        <v>1285</v>
      </c>
      <c r="E1457" s="3" t="str">
        <v>Wäldi</v>
      </c>
      <c r="G1457" s="17">
        <v>4532</v>
      </c>
      <c r="H1457" s="17" t="s">
        <v>4555</v>
      </c>
    </row>
    <row r="1458" spans="1:8" x14ac:dyDescent="0.2">
      <c r="A1458" s="3">
        <v>1712</v>
      </c>
      <c r="B1458" s="3" t="s">
        <v>1576</v>
      </c>
      <c r="C1458" s="3" t="s">
        <v>1576</v>
      </c>
      <c r="D1458" s="3" t="s">
        <v>1285</v>
      </c>
      <c r="E1458" s="3" t="str">
        <v>Affeltrangen</v>
      </c>
      <c r="G1458" s="17">
        <v>4533</v>
      </c>
      <c r="H1458" s="17" t="s">
        <v>4555</v>
      </c>
    </row>
    <row r="1459" spans="1:8" x14ac:dyDescent="0.2">
      <c r="A1459" s="3">
        <v>1713</v>
      </c>
      <c r="B1459" s="3" t="s">
        <v>1577</v>
      </c>
      <c r="C1459" s="3" t="s">
        <v>1576</v>
      </c>
      <c r="D1459" s="3" t="s">
        <v>1285</v>
      </c>
      <c r="E1459" s="3" t="str">
        <v>Bettwiesen</v>
      </c>
      <c r="G1459" s="17">
        <v>4534</v>
      </c>
      <c r="H1459" s="17" t="s">
        <v>4555</v>
      </c>
    </row>
    <row r="1460" spans="1:8" x14ac:dyDescent="0.2">
      <c r="A1460" s="3">
        <v>1715</v>
      </c>
      <c r="B1460" s="3" t="s">
        <v>1578</v>
      </c>
      <c r="C1460" s="3" t="s">
        <v>1576</v>
      </c>
      <c r="D1460" s="3" t="s">
        <v>1285</v>
      </c>
      <c r="E1460" s="3" t="str">
        <v>Bichelsee-Balterswil</v>
      </c>
      <c r="G1460" s="17">
        <v>4535</v>
      </c>
      <c r="H1460" s="17" t="s">
        <v>4555</v>
      </c>
    </row>
    <row r="1461" spans="1:8" x14ac:dyDescent="0.2">
      <c r="A1461" s="3">
        <v>1734</v>
      </c>
      <c r="B1461" s="3" t="s">
        <v>1579</v>
      </c>
      <c r="C1461" s="3" t="s">
        <v>1579</v>
      </c>
      <c r="D1461" s="3" t="s">
        <v>1285</v>
      </c>
      <c r="E1461" s="3" t="str">
        <v>Braunau</v>
      </c>
      <c r="G1461" s="17">
        <v>4536</v>
      </c>
      <c r="H1461" s="17" t="s">
        <v>4555</v>
      </c>
    </row>
    <row r="1462" spans="1:8" x14ac:dyDescent="0.2">
      <c r="A1462" s="3">
        <v>3182</v>
      </c>
      <c r="B1462" s="3" t="s">
        <v>1580</v>
      </c>
      <c r="C1462" s="3" t="s">
        <v>1580</v>
      </c>
      <c r="D1462" s="3" t="s">
        <v>1285</v>
      </c>
      <c r="E1462" s="3" t="str">
        <v>Eschlikon</v>
      </c>
      <c r="G1462" s="17">
        <v>4537</v>
      </c>
      <c r="H1462" s="17" t="s">
        <v>4555</v>
      </c>
    </row>
    <row r="1463" spans="1:8" x14ac:dyDescent="0.2">
      <c r="A1463" s="3">
        <v>3175</v>
      </c>
      <c r="B1463" s="3" t="s">
        <v>1581</v>
      </c>
      <c r="C1463" s="3" t="s">
        <v>1582</v>
      </c>
      <c r="D1463" s="3" t="s">
        <v>1285</v>
      </c>
      <c r="E1463" s="3" t="str">
        <v>Fischingen</v>
      </c>
      <c r="G1463" s="17">
        <v>4538</v>
      </c>
      <c r="H1463" s="17" t="s">
        <v>4555</v>
      </c>
    </row>
    <row r="1464" spans="1:8" x14ac:dyDescent="0.2">
      <c r="A1464" s="3">
        <v>3184</v>
      </c>
      <c r="B1464" s="3" t="s">
        <v>1583</v>
      </c>
      <c r="C1464" s="3" t="s">
        <v>1582</v>
      </c>
      <c r="D1464" s="3" t="s">
        <v>1285</v>
      </c>
      <c r="E1464" s="3" t="str">
        <v>Lommis</v>
      </c>
      <c r="G1464" s="17">
        <v>4539</v>
      </c>
      <c r="H1464" s="17" t="s">
        <v>4555</v>
      </c>
    </row>
    <row r="1465" spans="1:8" x14ac:dyDescent="0.2">
      <c r="A1465" s="3">
        <v>1616</v>
      </c>
      <c r="B1465" s="3" t="s">
        <v>1584</v>
      </c>
      <c r="C1465" s="3" t="s">
        <v>1584</v>
      </c>
      <c r="D1465" s="3" t="s">
        <v>1285</v>
      </c>
      <c r="E1465" s="3" t="str">
        <v>Münchwilen (TG)</v>
      </c>
      <c r="G1465" s="17">
        <v>4542</v>
      </c>
      <c r="H1465" s="17" t="s">
        <v>4555</v>
      </c>
    </row>
    <row r="1466" spans="1:8" x14ac:dyDescent="0.2">
      <c r="A1466" s="3">
        <v>1617</v>
      </c>
      <c r="B1466" s="3" t="s">
        <v>1585</v>
      </c>
      <c r="C1466" s="3" t="s">
        <v>1584</v>
      </c>
      <c r="D1466" s="3" t="s">
        <v>1285</v>
      </c>
      <c r="E1466" s="3" t="str">
        <v>Rickenbach (TG)</v>
      </c>
      <c r="G1466" s="17">
        <v>4543</v>
      </c>
      <c r="H1466" s="17" t="s">
        <v>4555</v>
      </c>
    </row>
    <row r="1467" spans="1:8" x14ac:dyDescent="0.2">
      <c r="A1467" s="3">
        <v>1615</v>
      </c>
      <c r="B1467" s="3" t="s">
        <v>1586</v>
      </c>
      <c r="C1467" s="3" t="s">
        <v>1586</v>
      </c>
      <c r="D1467" s="3" t="s">
        <v>1285</v>
      </c>
      <c r="E1467" s="3" t="str">
        <v>Schönholzerswilen</v>
      </c>
      <c r="G1467" s="17">
        <v>4552</v>
      </c>
      <c r="H1467" s="17" t="s">
        <v>4555</v>
      </c>
    </row>
    <row r="1468" spans="1:8" x14ac:dyDescent="0.2">
      <c r="A1468" s="3">
        <v>1618</v>
      </c>
      <c r="B1468" s="3" t="s">
        <v>1587</v>
      </c>
      <c r="C1468" s="3" t="s">
        <v>1588</v>
      </c>
      <c r="D1468" s="3" t="s">
        <v>1285</v>
      </c>
      <c r="E1468" s="3" t="str">
        <v>Sirnach</v>
      </c>
      <c r="G1468" s="17">
        <v>4553</v>
      </c>
      <c r="H1468" s="17" t="s">
        <v>4555</v>
      </c>
    </row>
    <row r="1469" spans="1:8" x14ac:dyDescent="0.2">
      <c r="A1469" s="3">
        <v>1619</v>
      </c>
      <c r="B1469" s="3" t="s">
        <v>1589</v>
      </c>
      <c r="C1469" s="3" t="s">
        <v>1588</v>
      </c>
      <c r="D1469" s="3" t="s">
        <v>1285</v>
      </c>
      <c r="E1469" s="3" t="str">
        <v>Tobel-Tägerschen</v>
      </c>
      <c r="G1469" s="17">
        <v>4554</v>
      </c>
      <c r="H1469" s="17" t="s">
        <v>4555</v>
      </c>
    </row>
    <row r="1470" spans="1:8" x14ac:dyDescent="0.2">
      <c r="A1470" s="3">
        <v>1614</v>
      </c>
      <c r="B1470" s="3" t="s">
        <v>1590</v>
      </c>
      <c r="C1470" s="3" t="s">
        <v>1590</v>
      </c>
      <c r="D1470" s="3" t="s">
        <v>1285</v>
      </c>
      <c r="E1470" s="3" t="str">
        <v>Wängi</v>
      </c>
      <c r="G1470" s="17">
        <v>4556</v>
      </c>
      <c r="H1470" s="17" t="s">
        <v>4555</v>
      </c>
    </row>
    <row r="1471" spans="1:8" x14ac:dyDescent="0.2">
      <c r="A1471" s="3">
        <v>1617</v>
      </c>
      <c r="B1471" s="3" t="s">
        <v>1591</v>
      </c>
      <c r="C1471" s="3" t="s">
        <v>1591</v>
      </c>
      <c r="D1471" s="3" t="s">
        <v>1285</v>
      </c>
      <c r="E1471" s="3" t="str">
        <v>Wilen (TG)</v>
      </c>
      <c r="G1471" s="17">
        <v>4557</v>
      </c>
      <c r="H1471" s="17" t="s">
        <v>4555</v>
      </c>
    </row>
    <row r="1472" spans="1:8" x14ac:dyDescent="0.2">
      <c r="A1472" s="3">
        <v>1609</v>
      </c>
      <c r="B1472" s="3" t="s">
        <v>1592</v>
      </c>
      <c r="C1472" s="3" t="s">
        <v>1593</v>
      </c>
      <c r="D1472" s="3" t="s">
        <v>1285</v>
      </c>
      <c r="E1472" s="3" t="str">
        <v>Wuppenau</v>
      </c>
      <c r="G1472" s="17">
        <v>4558</v>
      </c>
      <c r="H1472" s="17" t="s">
        <v>4555</v>
      </c>
    </row>
    <row r="1473" spans="1:8" x14ac:dyDescent="0.2">
      <c r="A1473" s="3">
        <v>1609</v>
      </c>
      <c r="B1473" s="3" t="s">
        <v>1594</v>
      </c>
      <c r="C1473" s="3" t="s">
        <v>1593</v>
      </c>
      <c r="D1473" s="3" t="s">
        <v>1285</v>
      </c>
      <c r="E1473" s="3" t="str">
        <v>Berlingen</v>
      </c>
      <c r="G1473" s="17">
        <v>4562</v>
      </c>
      <c r="H1473" s="17" t="s">
        <v>4555</v>
      </c>
    </row>
    <row r="1474" spans="1:8" x14ac:dyDescent="0.2">
      <c r="A1474" s="3">
        <v>1609</v>
      </c>
      <c r="B1474" s="3" t="s">
        <v>1595</v>
      </c>
      <c r="C1474" s="3" t="s">
        <v>1593</v>
      </c>
      <c r="D1474" s="3" t="s">
        <v>1285</v>
      </c>
      <c r="E1474" s="3" t="str">
        <v>Eschenz</v>
      </c>
      <c r="G1474" s="17">
        <v>4563</v>
      </c>
      <c r="H1474" s="17" t="s">
        <v>4555</v>
      </c>
    </row>
    <row r="1475" spans="1:8" x14ac:dyDescent="0.2">
      <c r="A1475" s="3">
        <v>1623</v>
      </c>
      <c r="B1475" s="3" t="s">
        <v>1596</v>
      </c>
      <c r="C1475" s="3" t="s">
        <v>1596</v>
      </c>
      <c r="D1475" s="3" t="s">
        <v>1285</v>
      </c>
      <c r="E1475" s="3" t="str">
        <v>Herdern</v>
      </c>
      <c r="G1475" s="17">
        <v>4564</v>
      </c>
      <c r="H1475" s="17" t="s">
        <v>4555</v>
      </c>
    </row>
    <row r="1476" spans="1:8" x14ac:dyDescent="0.2">
      <c r="A1476" s="3">
        <v>1699</v>
      </c>
      <c r="B1476" s="3" t="s">
        <v>1597</v>
      </c>
      <c r="C1476" s="3" t="s">
        <v>1598</v>
      </c>
      <c r="D1476" s="3" t="s">
        <v>1285</v>
      </c>
      <c r="E1476" s="3" t="str">
        <v>Homburg</v>
      </c>
      <c r="G1476" s="17">
        <v>4565</v>
      </c>
      <c r="H1476" s="17" t="s">
        <v>4555</v>
      </c>
    </row>
    <row r="1477" spans="1:8" x14ac:dyDescent="0.2">
      <c r="A1477" s="3">
        <v>1699</v>
      </c>
      <c r="B1477" s="3" t="s">
        <v>1599</v>
      </c>
      <c r="C1477" s="3" t="s">
        <v>1598</v>
      </c>
      <c r="D1477" s="3" t="s">
        <v>1285</v>
      </c>
      <c r="E1477" s="3" t="str">
        <v>Hüttwilen</v>
      </c>
      <c r="G1477" s="17">
        <v>4566</v>
      </c>
      <c r="H1477" s="17" t="s">
        <v>4555</v>
      </c>
    </row>
    <row r="1478" spans="1:8" x14ac:dyDescent="0.2">
      <c r="A1478" s="3">
        <v>1699</v>
      </c>
      <c r="B1478" s="3" t="s">
        <v>1600</v>
      </c>
      <c r="C1478" s="3" t="s">
        <v>1598</v>
      </c>
      <c r="D1478" s="3" t="s">
        <v>1285</v>
      </c>
      <c r="E1478" s="3" t="str">
        <v>Mammern</v>
      </c>
      <c r="G1478" s="17">
        <v>4571</v>
      </c>
      <c r="H1478" s="17" t="s">
        <v>4547</v>
      </c>
    </row>
    <row r="1479" spans="1:8" x14ac:dyDescent="0.2">
      <c r="A1479" s="3">
        <v>1611</v>
      </c>
      <c r="B1479" s="3" t="s">
        <v>1601</v>
      </c>
      <c r="C1479" s="3" t="s">
        <v>1602</v>
      </c>
      <c r="D1479" s="3" t="s">
        <v>1285</v>
      </c>
      <c r="E1479" s="3" t="str">
        <v>Müllheim</v>
      </c>
      <c r="G1479" s="17">
        <v>4573</v>
      </c>
      <c r="H1479" s="17" t="s">
        <v>4547</v>
      </c>
    </row>
    <row r="1480" spans="1:8" x14ac:dyDescent="0.2">
      <c r="A1480" s="3">
        <v>1624</v>
      </c>
      <c r="B1480" s="3" t="s">
        <v>1602</v>
      </c>
      <c r="C1480" s="3" t="s">
        <v>1602</v>
      </c>
      <c r="D1480" s="3" t="s">
        <v>1285</v>
      </c>
      <c r="E1480" s="3" t="str">
        <v>Pfyn</v>
      </c>
      <c r="G1480" s="17">
        <v>4574</v>
      </c>
      <c r="H1480" s="17" t="s">
        <v>4547</v>
      </c>
    </row>
    <row r="1481" spans="1:8" x14ac:dyDescent="0.2">
      <c r="A1481" s="3">
        <v>1624</v>
      </c>
      <c r="B1481" s="3" t="s">
        <v>1603</v>
      </c>
      <c r="C1481" s="3" t="s">
        <v>1602</v>
      </c>
      <c r="D1481" s="3" t="s">
        <v>1285</v>
      </c>
      <c r="E1481" s="3" t="str">
        <v>Raperswilen</v>
      </c>
      <c r="G1481" s="17">
        <v>4576</v>
      </c>
      <c r="H1481" s="17" t="s">
        <v>4547</v>
      </c>
    </row>
    <row r="1482" spans="1:8" x14ac:dyDescent="0.2">
      <c r="A1482" s="3">
        <v>1624</v>
      </c>
      <c r="B1482" s="3" t="s">
        <v>1604</v>
      </c>
      <c r="C1482" s="3" t="s">
        <v>1602</v>
      </c>
      <c r="D1482" s="3" t="s">
        <v>1285</v>
      </c>
      <c r="E1482" s="3" t="str">
        <v>Salenstein</v>
      </c>
      <c r="G1482" s="17">
        <v>4577</v>
      </c>
      <c r="H1482" s="17" t="s">
        <v>4547</v>
      </c>
    </row>
    <row r="1483" spans="1:8" x14ac:dyDescent="0.2">
      <c r="A1483" s="3">
        <v>1624</v>
      </c>
      <c r="B1483" s="3" t="s">
        <v>1604</v>
      </c>
      <c r="C1483" s="3" t="s">
        <v>1602</v>
      </c>
      <c r="D1483" s="3" t="s">
        <v>1285</v>
      </c>
      <c r="E1483" s="3" t="str">
        <v>Steckborn</v>
      </c>
      <c r="G1483" s="17">
        <v>4578</v>
      </c>
      <c r="H1483" s="17" t="s">
        <v>4547</v>
      </c>
    </row>
    <row r="1484" spans="1:8" x14ac:dyDescent="0.2">
      <c r="A1484" s="3">
        <v>4622</v>
      </c>
      <c r="B1484" s="3" t="s">
        <v>1605</v>
      </c>
      <c r="C1484" s="3" t="s">
        <v>1605</v>
      </c>
      <c r="D1484" s="3" t="s">
        <v>1606</v>
      </c>
      <c r="E1484" s="3" t="str">
        <v>Wagenhausen</v>
      </c>
      <c r="G1484" s="17">
        <v>4579</v>
      </c>
      <c r="H1484" s="17" t="s">
        <v>4547</v>
      </c>
    </row>
    <row r="1485" spans="1:8" x14ac:dyDescent="0.2">
      <c r="A1485" s="3">
        <v>4624</v>
      </c>
      <c r="B1485" s="3" t="s">
        <v>1607</v>
      </c>
      <c r="C1485" s="3" t="s">
        <v>1607</v>
      </c>
      <c r="D1485" s="3" t="s">
        <v>1606</v>
      </c>
      <c r="E1485" s="3" t="str">
        <v>Amlikon-Bissegg</v>
      </c>
      <c r="G1485" s="17">
        <v>4581</v>
      </c>
      <c r="H1485" s="17" t="s">
        <v>4547</v>
      </c>
    </row>
    <row r="1486" spans="1:8" x14ac:dyDescent="0.2">
      <c r="A1486" s="3">
        <v>4703</v>
      </c>
      <c r="B1486" s="3" t="s">
        <v>1608</v>
      </c>
      <c r="C1486" s="3" t="s">
        <v>1608</v>
      </c>
      <c r="D1486" s="3" t="s">
        <v>1606</v>
      </c>
      <c r="E1486" s="3" t="str">
        <v>Berg (TG)</v>
      </c>
      <c r="G1486" s="17">
        <v>4582</v>
      </c>
      <c r="H1486" s="17" t="s">
        <v>4547</v>
      </c>
    </row>
    <row r="1487" spans="1:8" x14ac:dyDescent="0.2">
      <c r="A1487" s="3">
        <v>4623</v>
      </c>
      <c r="B1487" s="3" t="s">
        <v>1609</v>
      </c>
      <c r="C1487" s="3" t="s">
        <v>1609</v>
      </c>
      <c r="D1487" s="3" t="s">
        <v>1606</v>
      </c>
      <c r="E1487" s="3" t="str">
        <v>Birwinken</v>
      </c>
      <c r="G1487" s="17">
        <v>4583</v>
      </c>
      <c r="H1487" s="17" t="s">
        <v>4547</v>
      </c>
    </row>
    <row r="1488" spans="1:8" x14ac:dyDescent="0.2">
      <c r="A1488" s="3">
        <v>4626</v>
      </c>
      <c r="B1488" s="3" t="s">
        <v>1610</v>
      </c>
      <c r="C1488" s="3" t="s">
        <v>1610</v>
      </c>
      <c r="D1488" s="3" t="s">
        <v>1606</v>
      </c>
      <c r="E1488" s="3" t="str">
        <v>Bürglen (TG)</v>
      </c>
      <c r="G1488" s="17">
        <v>4584</v>
      </c>
      <c r="H1488" s="17" t="s">
        <v>4547</v>
      </c>
    </row>
    <row r="1489" spans="1:8" x14ac:dyDescent="0.2">
      <c r="A1489" s="3">
        <v>4625</v>
      </c>
      <c r="B1489" s="3" t="s">
        <v>1611</v>
      </c>
      <c r="C1489" s="3" t="s">
        <v>1611</v>
      </c>
      <c r="D1489" s="3" t="s">
        <v>1606</v>
      </c>
      <c r="E1489" s="3" t="str">
        <v>Bussnang</v>
      </c>
      <c r="G1489" s="17">
        <v>4585</v>
      </c>
      <c r="H1489" s="17" t="s">
        <v>4547</v>
      </c>
    </row>
    <row r="1490" spans="1:8" x14ac:dyDescent="0.2">
      <c r="A1490" s="3">
        <v>4702</v>
      </c>
      <c r="B1490" s="3" t="s">
        <v>1612</v>
      </c>
      <c r="C1490" s="3" t="s">
        <v>1612</v>
      </c>
      <c r="D1490" s="3" t="s">
        <v>1606</v>
      </c>
      <c r="E1490" s="3" t="str">
        <v>Märstetten</v>
      </c>
      <c r="G1490" s="17">
        <v>4586</v>
      </c>
      <c r="H1490" s="17" t="s">
        <v>4547</v>
      </c>
    </row>
    <row r="1491" spans="1:8" x14ac:dyDescent="0.2">
      <c r="A1491" s="3">
        <v>4628</v>
      </c>
      <c r="B1491" s="3" t="s">
        <v>1613</v>
      </c>
      <c r="C1491" s="3" t="s">
        <v>1613</v>
      </c>
      <c r="D1491" s="3" t="s">
        <v>1606</v>
      </c>
      <c r="E1491" s="3" t="str">
        <v>Weinfelden</v>
      </c>
      <c r="G1491" s="17">
        <v>4587</v>
      </c>
      <c r="H1491" s="17" t="s">
        <v>4547</v>
      </c>
    </row>
    <row r="1492" spans="1:8" x14ac:dyDescent="0.2">
      <c r="A1492" s="3">
        <v>4714</v>
      </c>
      <c r="B1492" s="3" t="s">
        <v>1614</v>
      </c>
      <c r="C1492" s="3" t="s">
        <v>1614</v>
      </c>
      <c r="D1492" s="3" t="s">
        <v>1606</v>
      </c>
      <c r="E1492" s="3" t="str">
        <v>Wigoltingen</v>
      </c>
      <c r="G1492" s="17">
        <v>4588</v>
      </c>
      <c r="H1492" s="17" t="s">
        <v>4547</v>
      </c>
    </row>
    <row r="1493" spans="1:8" x14ac:dyDescent="0.2">
      <c r="A1493" s="3">
        <v>4710</v>
      </c>
      <c r="B1493" s="3" t="s">
        <v>1615</v>
      </c>
      <c r="C1493" s="3" t="s">
        <v>1615</v>
      </c>
      <c r="D1493" s="3" t="s">
        <v>1606</v>
      </c>
      <c r="E1493" s="3" t="str">
        <v>Arbedo-Castione</v>
      </c>
      <c r="G1493" s="17">
        <v>4600</v>
      </c>
      <c r="H1493" s="17" t="s">
        <v>4559</v>
      </c>
    </row>
    <row r="1494" spans="1:8" x14ac:dyDescent="0.2">
      <c r="A1494" s="3">
        <v>4715</v>
      </c>
      <c r="B1494" s="3" t="s">
        <v>1616</v>
      </c>
      <c r="C1494" s="3" t="s">
        <v>1616</v>
      </c>
      <c r="D1494" s="3" t="s">
        <v>1606</v>
      </c>
      <c r="E1494" s="3" t="str">
        <v>Bellinzona</v>
      </c>
      <c r="G1494" s="17">
        <v>4612</v>
      </c>
      <c r="H1494" s="17" t="s">
        <v>4555</v>
      </c>
    </row>
    <row r="1495" spans="1:8" x14ac:dyDescent="0.2">
      <c r="A1495" s="3">
        <v>4718</v>
      </c>
      <c r="B1495" s="3" t="s">
        <v>1617</v>
      </c>
      <c r="C1495" s="3" t="s">
        <v>1618</v>
      </c>
      <c r="D1495" s="3" t="s">
        <v>1606</v>
      </c>
      <c r="E1495" s="3" t="str">
        <v>Cadenazzo</v>
      </c>
      <c r="G1495" s="17">
        <v>4613</v>
      </c>
      <c r="H1495" s="17" t="s">
        <v>4555</v>
      </c>
    </row>
    <row r="1496" spans="1:8" x14ac:dyDescent="0.2">
      <c r="A1496" s="3">
        <v>4712</v>
      </c>
      <c r="B1496" s="3" t="s">
        <v>1619</v>
      </c>
      <c r="C1496" s="3" t="s">
        <v>1619</v>
      </c>
      <c r="D1496" s="3" t="s">
        <v>1606</v>
      </c>
      <c r="E1496" s="3" t="str">
        <v>Isone</v>
      </c>
      <c r="G1496" s="17">
        <v>4614</v>
      </c>
      <c r="H1496" s="17" t="s">
        <v>4555</v>
      </c>
    </row>
    <row r="1497" spans="1:8" x14ac:dyDescent="0.2">
      <c r="A1497" s="3">
        <v>4713</v>
      </c>
      <c r="B1497" s="3" t="s">
        <v>1620</v>
      </c>
      <c r="C1497" s="3" t="s">
        <v>1620</v>
      </c>
      <c r="D1497" s="3" t="s">
        <v>1606</v>
      </c>
      <c r="E1497" s="3" t="str">
        <v>Lumino</v>
      </c>
      <c r="G1497" s="17">
        <v>4615</v>
      </c>
      <c r="H1497" s="17" t="s">
        <v>4555</v>
      </c>
    </row>
    <row r="1498" spans="1:8" x14ac:dyDescent="0.2">
      <c r="A1498" s="3">
        <v>4717</v>
      </c>
      <c r="B1498" s="3" t="s">
        <v>1621</v>
      </c>
      <c r="C1498" s="3" t="s">
        <v>1622</v>
      </c>
      <c r="D1498" s="3" t="s">
        <v>1606</v>
      </c>
      <c r="E1498" s="3" t="str">
        <v>Sant'Antonino</v>
      </c>
      <c r="G1498" s="17">
        <v>4616</v>
      </c>
      <c r="H1498" s="17" t="s">
        <v>4555</v>
      </c>
    </row>
    <row r="1499" spans="1:8" x14ac:dyDescent="0.2">
      <c r="A1499" s="3">
        <v>4719</v>
      </c>
      <c r="B1499" s="3" t="s">
        <v>1623</v>
      </c>
      <c r="C1499" s="3" t="s">
        <v>1622</v>
      </c>
      <c r="D1499" s="3" t="s">
        <v>1606</v>
      </c>
      <c r="E1499" s="3" t="str">
        <v>Acquarossa</v>
      </c>
      <c r="G1499" s="17">
        <v>4617</v>
      </c>
      <c r="H1499" s="17" t="s">
        <v>4555</v>
      </c>
    </row>
    <row r="1500" spans="1:8" x14ac:dyDescent="0.2">
      <c r="A1500" s="3">
        <v>4716</v>
      </c>
      <c r="B1500" s="3" t="s">
        <v>1624</v>
      </c>
      <c r="C1500" s="3" t="s">
        <v>1625</v>
      </c>
      <c r="D1500" s="3" t="s">
        <v>1606</v>
      </c>
      <c r="E1500" s="3" t="str">
        <v>Blenio</v>
      </c>
      <c r="G1500" s="17">
        <v>4618</v>
      </c>
      <c r="H1500" s="17" t="s">
        <v>4555</v>
      </c>
    </row>
    <row r="1501" spans="1:8" x14ac:dyDescent="0.2">
      <c r="A1501" s="3">
        <v>4716</v>
      </c>
      <c r="B1501" s="3" t="s">
        <v>1626</v>
      </c>
      <c r="C1501" s="3" t="s">
        <v>1625</v>
      </c>
      <c r="D1501" s="3" t="s">
        <v>1606</v>
      </c>
      <c r="E1501" s="3" t="str">
        <v>Serravalle</v>
      </c>
      <c r="G1501" s="17">
        <v>4622</v>
      </c>
      <c r="H1501" s="17" t="s">
        <v>4555</v>
      </c>
    </row>
    <row r="1502" spans="1:8" x14ac:dyDescent="0.2">
      <c r="A1502" s="3">
        <v>4585</v>
      </c>
      <c r="B1502" s="3" t="s">
        <v>1627</v>
      </c>
      <c r="C1502" s="3" t="s">
        <v>1627</v>
      </c>
      <c r="D1502" s="3" t="s">
        <v>1606</v>
      </c>
      <c r="E1502" s="3" t="str">
        <v>Airolo</v>
      </c>
      <c r="G1502" s="17">
        <v>4623</v>
      </c>
      <c r="H1502" s="17" t="s">
        <v>4555</v>
      </c>
    </row>
    <row r="1503" spans="1:8" x14ac:dyDescent="0.2">
      <c r="A1503" s="3">
        <v>4571</v>
      </c>
      <c r="B1503" s="3" t="s">
        <v>1628</v>
      </c>
      <c r="C1503" s="3" t="s">
        <v>1629</v>
      </c>
      <c r="D1503" s="3" t="s">
        <v>1606</v>
      </c>
      <c r="E1503" s="3" t="str">
        <v>Bedretto</v>
      </c>
      <c r="G1503" s="17">
        <v>4624</v>
      </c>
      <c r="H1503" s="17" t="s">
        <v>4555</v>
      </c>
    </row>
    <row r="1504" spans="1:8" x14ac:dyDescent="0.2">
      <c r="A1504" s="3">
        <v>4571</v>
      </c>
      <c r="B1504" s="3" t="s">
        <v>1630</v>
      </c>
      <c r="C1504" s="3" t="s">
        <v>1629</v>
      </c>
      <c r="D1504" s="3" t="s">
        <v>1606</v>
      </c>
      <c r="E1504" s="3" t="str">
        <v>Bodio</v>
      </c>
      <c r="G1504" s="17">
        <v>4625</v>
      </c>
      <c r="H1504" s="17" t="s">
        <v>4555</v>
      </c>
    </row>
    <row r="1505" spans="1:8" x14ac:dyDescent="0.2">
      <c r="A1505" s="3">
        <v>4584</v>
      </c>
      <c r="B1505" s="3" t="s">
        <v>1631</v>
      </c>
      <c r="C1505" s="3" t="s">
        <v>1632</v>
      </c>
      <c r="D1505" s="3" t="s">
        <v>1606</v>
      </c>
      <c r="E1505" s="3" t="str">
        <v>Dalpe</v>
      </c>
      <c r="G1505" s="17">
        <v>4626</v>
      </c>
      <c r="H1505" s="17" t="s">
        <v>4555</v>
      </c>
    </row>
    <row r="1506" spans="1:8" x14ac:dyDescent="0.2">
      <c r="A1506" s="3">
        <v>4584</v>
      </c>
      <c r="B1506" s="3" t="s">
        <v>1633</v>
      </c>
      <c r="C1506" s="3" t="s">
        <v>1632</v>
      </c>
      <c r="D1506" s="3" t="s">
        <v>1606</v>
      </c>
      <c r="E1506" s="3" t="str">
        <v>Faido</v>
      </c>
      <c r="G1506" s="17">
        <v>4628</v>
      </c>
      <c r="H1506" s="17" t="s">
        <v>4555</v>
      </c>
    </row>
    <row r="1507" spans="1:8" x14ac:dyDescent="0.2">
      <c r="A1507" s="3">
        <v>3254</v>
      </c>
      <c r="B1507" s="3" t="s">
        <v>1634</v>
      </c>
      <c r="C1507" s="3" t="s">
        <v>1634</v>
      </c>
      <c r="D1507" s="3" t="s">
        <v>1606</v>
      </c>
      <c r="E1507" s="3" t="str">
        <v>Giornico</v>
      </c>
      <c r="G1507" s="17">
        <v>4629</v>
      </c>
      <c r="H1507" s="17" t="s">
        <v>4555</v>
      </c>
    </row>
    <row r="1508" spans="1:8" x14ac:dyDescent="0.2">
      <c r="A1508" s="3">
        <v>3254</v>
      </c>
      <c r="B1508" s="3" t="s">
        <v>1635</v>
      </c>
      <c r="C1508" s="3" t="s">
        <v>1634</v>
      </c>
      <c r="D1508" s="3" t="s">
        <v>1606</v>
      </c>
      <c r="E1508" s="3" t="str">
        <v>Personico</v>
      </c>
      <c r="G1508" s="17">
        <v>4632</v>
      </c>
      <c r="H1508" s="17" t="s">
        <v>4559</v>
      </c>
    </row>
    <row r="1509" spans="1:8" x14ac:dyDescent="0.2">
      <c r="A1509" s="3">
        <v>3307</v>
      </c>
      <c r="B1509" s="3" t="s">
        <v>1636</v>
      </c>
      <c r="C1509" s="3" t="s">
        <v>1634</v>
      </c>
      <c r="D1509" s="3" t="s">
        <v>1606</v>
      </c>
      <c r="E1509" s="3" t="str">
        <v>Pollegio</v>
      </c>
      <c r="G1509" s="17">
        <v>4633</v>
      </c>
      <c r="H1509" s="17" t="s">
        <v>4559</v>
      </c>
    </row>
    <row r="1510" spans="1:8" x14ac:dyDescent="0.2">
      <c r="A1510" s="3">
        <v>4588</v>
      </c>
      <c r="B1510" s="3" t="s">
        <v>1637</v>
      </c>
      <c r="C1510" s="3" t="s">
        <v>1634</v>
      </c>
      <c r="D1510" s="3" t="s">
        <v>1606</v>
      </c>
      <c r="E1510" s="3" t="str">
        <v>Prato (Leventina)</v>
      </c>
      <c r="G1510" s="17">
        <v>4634</v>
      </c>
      <c r="H1510" s="17" t="s">
        <v>4552</v>
      </c>
    </row>
    <row r="1511" spans="1:8" x14ac:dyDescent="0.2">
      <c r="A1511" s="3">
        <v>3253</v>
      </c>
      <c r="B1511" s="3" t="s">
        <v>1638</v>
      </c>
      <c r="C1511" s="3" t="s">
        <v>1638</v>
      </c>
      <c r="D1511" s="3" t="s">
        <v>1606</v>
      </c>
      <c r="E1511" s="3" t="str">
        <v>Quinto</v>
      </c>
      <c r="G1511" s="17">
        <v>4652</v>
      </c>
      <c r="H1511" s="17" t="s">
        <v>4559</v>
      </c>
    </row>
    <row r="1512" spans="1:8" x14ac:dyDescent="0.2">
      <c r="A1512" s="3">
        <v>4588</v>
      </c>
      <c r="B1512" s="3" t="s">
        <v>1639</v>
      </c>
      <c r="C1512" s="3" t="s">
        <v>1639</v>
      </c>
      <c r="D1512" s="3" t="s">
        <v>1606</v>
      </c>
      <c r="E1512" s="3" t="str">
        <v>Ascona</v>
      </c>
      <c r="G1512" s="17">
        <v>4653</v>
      </c>
      <c r="H1512" s="17" t="s">
        <v>4559</v>
      </c>
    </row>
    <row r="1513" spans="1:8" x14ac:dyDescent="0.2">
      <c r="A1513" s="3">
        <v>4574</v>
      </c>
      <c r="B1513" s="3" t="s">
        <v>1640</v>
      </c>
      <c r="C1513" s="3" t="s">
        <v>1641</v>
      </c>
      <c r="D1513" s="3" t="s">
        <v>1606</v>
      </c>
      <c r="E1513" s="3" t="str">
        <v>Brione sopra Minusio</v>
      </c>
      <c r="G1513" s="17">
        <v>4654</v>
      </c>
      <c r="H1513" s="17" t="s">
        <v>4559</v>
      </c>
    </row>
    <row r="1514" spans="1:8" x14ac:dyDescent="0.2">
      <c r="A1514" s="3">
        <v>4574</v>
      </c>
      <c r="B1514" s="3" t="s">
        <v>1642</v>
      </c>
      <c r="C1514" s="3" t="s">
        <v>1641</v>
      </c>
      <c r="D1514" s="3" t="s">
        <v>1606</v>
      </c>
      <c r="E1514" s="3" t="str">
        <v>Brissago</v>
      </c>
      <c r="G1514" s="17">
        <v>4655</v>
      </c>
      <c r="H1514" s="17" t="s">
        <v>4559</v>
      </c>
    </row>
    <row r="1515" spans="1:8" x14ac:dyDescent="0.2">
      <c r="A1515" s="3">
        <v>4576</v>
      </c>
      <c r="B1515" s="3" t="s">
        <v>1643</v>
      </c>
      <c r="C1515" s="3" t="s">
        <v>1644</v>
      </c>
      <c r="D1515" s="3" t="s">
        <v>1606</v>
      </c>
      <c r="E1515" s="3" t="str">
        <v>Gordola</v>
      </c>
      <c r="G1515" s="17">
        <v>4656</v>
      </c>
      <c r="H1515" s="17" t="s">
        <v>4559</v>
      </c>
    </row>
    <row r="1516" spans="1:8" x14ac:dyDescent="0.2">
      <c r="A1516" s="3">
        <v>4577</v>
      </c>
      <c r="B1516" s="3" t="s">
        <v>1645</v>
      </c>
      <c r="C1516" s="3" t="s">
        <v>1644</v>
      </c>
      <c r="D1516" s="3" t="s">
        <v>1606</v>
      </c>
      <c r="E1516" s="3" t="str">
        <v>Lavertezzo</v>
      </c>
      <c r="G1516" s="17">
        <v>4657</v>
      </c>
      <c r="H1516" s="17" t="s">
        <v>4559</v>
      </c>
    </row>
    <row r="1517" spans="1:8" x14ac:dyDescent="0.2">
      <c r="A1517" s="3">
        <v>4578</v>
      </c>
      <c r="B1517" s="3" t="s">
        <v>1646</v>
      </c>
      <c r="C1517" s="3" t="s">
        <v>1644</v>
      </c>
      <c r="D1517" s="3" t="s">
        <v>1606</v>
      </c>
      <c r="E1517" s="3" t="str">
        <v>Locarno</v>
      </c>
      <c r="G1517" s="17">
        <v>4658</v>
      </c>
      <c r="H1517" s="17" t="s">
        <v>4559</v>
      </c>
    </row>
    <row r="1518" spans="1:8" x14ac:dyDescent="0.2">
      <c r="A1518" s="3">
        <v>4579</v>
      </c>
      <c r="B1518" s="3" t="s">
        <v>1647</v>
      </c>
      <c r="C1518" s="3" t="s">
        <v>1644</v>
      </c>
      <c r="D1518" s="3" t="s">
        <v>1606</v>
      </c>
      <c r="E1518" s="3" t="str">
        <v>Losone</v>
      </c>
      <c r="G1518" s="17">
        <v>4663</v>
      </c>
      <c r="H1518" s="17" t="s">
        <v>4555</v>
      </c>
    </row>
    <row r="1519" spans="1:8" x14ac:dyDescent="0.2">
      <c r="A1519" s="3">
        <v>4581</v>
      </c>
      <c r="B1519" s="3" t="s">
        <v>1648</v>
      </c>
      <c r="C1519" s="3" t="s">
        <v>1644</v>
      </c>
      <c r="D1519" s="3" t="s">
        <v>1606</v>
      </c>
      <c r="E1519" s="3" t="str">
        <v>Mergoscia</v>
      </c>
      <c r="G1519" s="17">
        <v>4665</v>
      </c>
      <c r="H1519" s="17" t="s">
        <v>4559</v>
      </c>
    </row>
    <row r="1520" spans="1:8" x14ac:dyDescent="0.2">
      <c r="A1520" s="3">
        <v>4582</v>
      </c>
      <c r="B1520" s="3" t="s">
        <v>1649</v>
      </c>
      <c r="C1520" s="3" t="s">
        <v>1644</v>
      </c>
      <c r="D1520" s="3" t="s">
        <v>1606</v>
      </c>
      <c r="E1520" s="3" t="str">
        <v>Minusio</v>
      </c>
      <c r="G1520" s="17">
        <v>4702</v>
      </c>
      <c r="H1520" s="17" t="s">
        <v>4555</v>
      </c>
    </row>
    <row r="1521" spans="1:8" x14ac:dyDescent="0.2">
      <c r="A1521" s="3">
        <v>4583</v>
      </c>
      <c r="B1521" s="3" t="s">
        <v>1650</v>
      </c>
      <c r="C1521" s="3" t="s">
        <v>1644</v>
      </c>
      <c r="D1521" s="3" t="s">
        <v>1606</v>
      </c>
      <c r="E1521" s="3" t="str">
        <v>Muralto</v>
      </c>
      <c r="G1521" s="17">
        <v>4703</v>
      </c>
      <c r="H1521" s="17" t="s">
        <v>4555</v>
      </c>
    </row>
    <row r="1522" spans="1:8" x14ac:dyDescent="0.2">
      <c r="A1522" s="3">
        <v>4583</v>
      </c>
      <c r="B1522" s="3" t="s">
        <v>1651</v>
      </c>
      <c r="C1522" s="3" t="s">
        <v>1644</v>
      </c>
      <c r="D1522" s="3" t="s">
        <v>1606</v>
      </c>
      <c r="E1522" s="3" t="str">
        <v>Orselina</v>
      </c>
      <c r="G1522" s="17">
        <v>4704</v>
      </c>
      <c r="H1522" s="17" t="s">
        <v>4555</v>
      </c>
    </row>
    <row r="1523" spans="1:8" x14ac:dyDescent="0.2">
      <c r="A1523" s="3">
        <v>4586</v>
      </c>
      <c r="B1523" s="3" t="s">
        <v>1652</v>
      </c>
      <c r="C1523" s="3" t="s">
        <v>1644</v>
      </c>
      <c r="D1523" s="3" t="s">
        <v>1606</v>
      </c>
      <c r="E1523" s="3" t="str">
        <v>Ronco sopra Ascona</v>
      </c>
      <c r="G1523" s="17">
        <v>4710</v>
      </c>
      <c r="H1523" s="17" t="s">
        <v>4552</v>
      </c>
    </row>
    <row r="1524" spans="1:8" x14ac:dyDescent="0.2">
      <c r="A1524" s="3">
        <v>4587</v>
      </c>
      <c r="B1524" s="3" t="s">
        <v>1653</v>
      </c>
      <c r="C1524" s="3" t="s">
        <v>1644</v>
      </c>
      <c r="D1524" s="3" t="s">
        <v>1606</v>
      </c>
      <c r="E1524" s="3" t="str">
        <v>Tenero-Contra</v>
      </c>
      <c r="G1524" s="17">
        <v>4712</v>
      </c>
      <c r="H1524" s="17" t="s">
        <v>4552</v>
      </c>
    </row>
    <row r="1525" spans="1:8" x14ac:dyDescent="0.2">
      <c r="A1525" s="3">
        <v>4588</v>
      </c>
      <c r="B1525" s="3" t="s">
        <v>1654</v>
      </c>
      <c r="C1525" s="3" t="s">
        <v>1644</v>
      </c>
      <c r="D1525" s="3" t="s">
        <v>1606</v>
      </c>
      <c r="E1525" s="3" t="str">
        <v>Onsernone</v>
      </c>
      <c r="G1525" s="17">
        <v>4713</v>
      </c>
      <c r="H1525" s="17" t="s">
        <v>4552</v>
      </c>
    </row>
    <row r="1526" spans="1:8" x14ac:dyDescent="0.2">
      <c r="A1526" s="3">
        <v>4112</v>
      </c>
      <c r="B1526" s="3" t="s">
        <v>1655</v>
      </c>
      <c r="C1526" s="3" t="s">
        <v>1655</v>
      </c>
      <c r="D1526" s="3" t="s">
        <v>1606</v>
      </c>
      <c r="E1526" s="3" t="str">
        <v>Cugnasco-Gerra</v>
      </c>
      <c r="G1526" s="17">
        <v>4714</v>
      </c>
      <c r="H1526" s="17" t="s">
        <v>4552</v>
      </c>
    </row>
    <row r="1527" spans="1:8" x14ac:dyDescent="0.2">
      <c r="A1527" s="3">
        <v>4413</v>
      </c>
      <c r="B1527" s="3" t="s">
        <v>1656</v>
      </c>
      <c r="C1527" s="3" t="s">
        <v>1657</v>
      </c>
      <c r="D1527" s="3" t="s">
        <v>1606</v>
      </c>
      <c r="E1527" s="3" t="str">
        <v>Agno</v>
      </c>
      <c r="G1527" s="17">
        <v>4715</v>
      </c>
      <c r="H1527" s="17" t="s">
        <v>4552</v>
      </c>
    </row>
    <row r="1528" spans="1:8" x14ac:dyDescent="0.2">
      <c r="A1528" s="3">
        <v>4143</v>
      </c>
      <c r="B1528" s="3" t="s">
        <v>1658</v>
      </c>
      <c r="C1528" s="3" t="s">
        <v>1658</v>
      </c>
      <c r="D1528" s="3" t="s">
        <v>1606</v>
      </c>
      <c r="E1528" s="3" t="str">
        <v>Aranno</v>
      </c>
      <c r="G1528" s="17">
        <v>4716</v>
      </c>
      <c r="H1528" s="17" t="s">
        <v>4552</v>
      </c>
    </row>
    <row r="1529" spans="1:8" x14ac:dyDescent="0.2">
      <c r="A1529" s="3">
        <v>4145</v>
      </c>
      <c r="B1529" s="3" t="s">
        <v>1659</v>
      </c>
      <c r="C1529" s="3" t="s">
        <v>1659</v>
      </c>
      <c r="D1529" s="3" t="s">
        <v>1606</v>
      </c>
      <c r="E1529" s="3" t="str">
        <v>Arogno</v>
      </c>
      <c r="G1529" s="17">
        <v>4717</v>
      </c>
      <c r="H1529" s="17" t="s">
        <v>4552</v>
      </c>
    </row>
    <row r="1530" spans="1:8" x14ac:dyDescent="0.2">
      <c r="A1530" s="3">
        <v>4146</v>
      </c>
      <c r="B1530" s="3" t="s">
        <v>1660</v>
      </c>
      <c r="C1530" s="3" t="s">
        <v>1660</v>
      </c>
      <c r="D1530" s="3" t="s">
        <v>1606</v>
      </c>
      <c r="E1530" s="3" t="str">
        <v>Astano</v>
      </c>
      <c r="G1530" s="17">
        <v>4718</v>
      </c>
      <c r="H1530" s="17" t="s">
        <v>4552</v>
      </c>
    </row>
    <row r="1531" spans="1:8" x14ac:dyDescent="0.2">
      <c r="A1531" s="3">
        <v>4112</v>
      </c>
      <c r="B1531" s="3" t="s">
        <v>1661</v>
      </c>
      <c r="C1531" s="3" t="s">
        <v>1662</v>
      </c>
      <c r="D1531" s="3" t="s">
        <v>1606</v>
      </c>
      <c r="E1531" s="3" t="str">
        <v>Bedano</v>
      </c>
      <c r="G1531" s="17">
        <v>4719</v>
      </c>
      <c r="H1531" s="17" t="s">
        <v>4552</v>
      </c>
    </row>
    <row r="1532" spans="1:8" x14ac:dyDescent="0.2">
      <c r="A1532" s="3">
        <v>4114</v>
      </c>
      <c r="B1532" s="3" t="s">
        <v>1663</v>
      </c>
      <c r="C1532" s="3" t="s">
        <v>1662</v>
      </c>
      <c r="D1532" s="3" t="s">
        <v>1606</v>
      </c>
      <c r="E1532" s="3" t="str">
        <v>Bedigliora</v>
      </c>
      <c r="G1532" s="17">
        <v>4800</v>
      </c>
      <c r="H1532" s="17" t="s">
        <v>4559</v>
      </c>
    </row>
    <row r="1533" spans="1:8" x14ac:dyDescent="0.2">
      <c r="A1533" s="3">
        <v>4115</v>
      </c>
      <c r="B1533" s="3" t="s">
        <v>1664</v>
      </c>
      <c r="C1533" s="3" t="s">
        <v>1665</v>
      </c>
      <c r="D1533" s="3" t="s">
        <v>1606</v>
      </c>
      <c r="E1533" s="3" t="str">
        <v>Bioggio</v>
      </c>
      <c r="G1533" s="17">
        <v>4802</v>
      </c>
      <c r="H1533" s="17" t="s">
        <v>4555</v>
      </c>
    </row>
    <row r="1534" spans="1:8" x14ac:dyDescent="0.2">
      <c r="A1534" s="3">
        <v>4116</v>
      </c>
      <c r="B1534" s="3" t="s">
        <v>1666</v>
      </c>
      <c r="C1534" s="3" t="s">
        <v>1665</v>
      </c>
      <c r="D1534" s="3" t="s">
        <v>1606</v>
      </c>
      <c r="E1534" s="3" t="str">
        <v>Bissone</v>
      </c>
      <c r="G1534" s="17">
        <v>4803</v>
      </c>
      <c r="H1534" s="17" t="s">
        <v>4555</v>
      </c>
    </row>
    <row r="1535" spans="1:8" x14ac:dyDescent="0.2">
      <c r="A1535" s="3">
        <v>4412</v>
      </c>
      <c r="B1535" s="3" t="s">
        <v>1667</v>
      </c>
      <c r="C1535" s="3" t="s">
        <v>1668</v>
      </c>
      <c r="D1535" s="3" t="s">
        <v>1606</v>
      </c>
      <c r="E1535" s="3" t="str">
        <v>Brusino Arsizio</v>
      </c>
      <c r="G1535" s="17">
        <v>4805</v>
      </c>
      <c r="H1535" s="17" t="s">
        <v>4555</v>
      </c>
    </row>
    <row r="1536" spans="1:8" x14ac:dyDescent="0.2">
      <c r="A1536" s="3">
        <v>4421</v>
      </c>
      <c r="B1536" s="3" t="s">
        <v>1669</v>
      </c>
      <c r="C1536" s="3" t="s">
        <v>1668</v>
      </c>
      <c r="D1536" s="3" t="s">
        <v>1606</v>
      </c>
      <c r="E1536" s="3" t="str">
        <v>Cademario</v>
      </c>
      <c r="G1536" s="17">
        <v>4806</v>
      </c>
      <c r="H1536" s="17" t="s">
        <v>4559</v>
      </c>
    </row>
    <row r="1537" spans="1:8" x14ac:dyDescent="0.2">
      <c r="A1537" s="3">
        <v>4118</v>
      </c>
      <c r="B1537" s="3" t="s">
        <v>1670</v>
      </c>
      <c r="C1537" s="3" t="s">
        <v>1670</v>
      </c>
      <c r="D1537" s="3" t="s">
        <v>1606</v>
      </c>
      <c r="E1537" s="3" t="str">
        <v>Cadempino</v>
      </c>
      <c r="G1537" s="17">
        <v>4812</v>
      </c>
      <c r="H1537" s="17" t="s">
        <v>4559</v>
      </c>
    </row>
    <row r="1538" spans="1:8" x14ac:dyDescent="0.2">
      <c r="A1538" s="3">
        <v>4206</v>
      </c>
      <c r="B1538" s="3" t="s">
        <v>1671</v>
      </c>
      <c r="C1538" s="3" t="s">
        <v>1672</v>
      </c>
      <c r="D1538" s="3" t="s">
        <v>1606</v>
      </c>
      <c r="E1538" s="3" t="str">
        <v>Canobbio</v>
      </c>
      <c r="G1538" s="17">
        <v>4813</v>
      </c>
      <c r="H1538" s="17" t="s">
        <v>4559</v>
      </c>
    </row>
    <row r="1539" spans="1:8" x14ac:dyDescent="0.2">
      <c r="A1539" s="3">
        <v>4108</v>
      </c>
      <c r="B1539" s="3" t="s">
        <v>1673</v>
      </c>
      <c r="C1539" s="3" t="s">
        <v>1673</v>
      </c>
      <c r="D1539" s="3" t="s">
        <v>1606</v>
      </c>
      <c r="E1539" s="3" t="str">
        <v>Caslano</v>
      </c>
      <c r="G1539" s="17">
        <v>4814</v>
      </c>
      <c r="H1539" s="17" t="s">
        <v>4559</v>
      </c>
    </row>
    <row r="1540" spans="1:8" x14ac:dyDescent="0.2">
      <c r="A1540" s="3">
        <v>4633</v>
      </c>
      <c r="B1540" s="3" t="s">
        <v>1674</v>
      </c>
      <c r="C1540" s="3" t="s">
        <v>1675</v>
      </c>
      <c r="D1540" s="3" t="s">
        <v>1606</v>
      </c>
      <c r="E1540" s="3" t="str">
        <v>Comano</v>
      </c>
      <c r="G1540" s="17">
        <v>4852</v>
      </c>
      <c r="H1540" s="17" t="s">
        <v>4555</v>
      </c>
    </row>
    <row r="1541" spans="1:8" x14ac:dyDescent="0.2">
      <c r="A1541" s="3">
        <v>4468</v>
      </c>
      <c r="B1541" s="3" t="s">
        <v>1676</v>
      </c>
      <c r="C1541" s="3" t="s">
        <v>1676</v>
      </c>
      <c r="D1541" s="3" t="s">
        <v>1606</v>
      </c>
      <c r="E1541" s="3" t="str">
        <v>Cureglia</v>
      </c>
      <c r="G1541" s="17">
        <v>4853</v>
      </c>
      <c r="H1541" s="17" t="s">
        <v>4555</v>
      </c>
    </row>
    <row r="1542" spans="1:8" x14ac:dyDescent="0.2">
      <c r="A1542" s="3">
        <v>4654</v>
      </c>
      <c r="B1542" s="3" t="s">
        <v>1677</v>
      </c>
      <c r="C1542" s="3" t="s">
        <v>1677</v>
      </c>
      <c r="D1542" s="3" t="s">
        <v>1606</v>
      </c>
      <c r="E1542" s="3" t="str">
        <v>Curio</v>
      </c>
      <c r="G1542" s="17">
        <v>4856</v>
      </c>
      <c r="H1542" s="17" t="s">
        <v>4555</v>
      </c>
    </row>
    <row r="1543" spans="1:8" x14ac:dyDescent="0.2">
      <c r="A1543" s="3">
        <v>5013</v>
      </c>
      <c r="B1543" s="3" t="s">
        <v>1678</v>
      </c>
      <c r="C1543" s="3" t="s">
        <v>1678</v>
      </c>
      <c r="D1543" s="3" t="s">
        <v>1606</v>
      </c>
      <c r="E1543" s="3" t="str">
        <v>Grancia</v>
      </c>
      <c r="G1543" s="17">
        <v>4900</v>
      </c>
      <c r="H1543" s="17" t="s">
        <v>4555</v>
      </c>
    </row>
    <row r="1544" spans="1:8" x14ac:dyDescent="0.2">
      <c r="A1544" s="3">
        <v>4653</v>
      </c>
      <c r="B1544" s="3" t="s">
        <v>1679</v>
      </c>
      <c r="C1544" s="3" t="s">
        <v>1679</v>
      </c>
      <c r="D1544" s="3" t="s">
        <v>1606</v>
      </c>
      <c r="E1544" s="3" t="str">
        <v>Gravesano</v>
      </c>
      <c r="G1544" s="17">
        <v>4911</v>
      </c>
      <c r="H1544" s="17" t="s">
        <v>4555</v>
      </c>
    </row>
    <row r="1545" spans="1:8" x14ac:dyDescent="0.2">
      <c r="A1545" s="3">
        <v>4655</v>
      </c>
      <c r="B1545" s="3" t="s">
        <v>1680</v>
      </c>
      <c r="C1545" s="3" t="s">
        <v>1680</v>
      </c>
      <c r="D1545" s="3" t="s">
        <v>1606</v>
      </c>
      <c r="E1545" s="3" t="str">
        <v>Lamone</v>
      </c>
      <c r="G1545" s="17">
        <v>4912</v>
      </c>
      <c r="H1545" s="17" t="s">
        <v>4555</v>
      </c>
    </row>
    <row r="1546" spans="1:8" x14ac:dyDescent="0.2">
      <c r="A1546" s="3">
        <v>4655</v>
      </c>
      <c r="B1546" s="3" t="s">
        <v>1681</v>
      </c>
      <c r="C1546" s="3" t="s">
        <v>1680</v>
      </c>
      <c r="D1546" s="3" t="s">
        <v>1606</v>
      </c>
      <c r="E1546" s="3" t="str">
        <v>Lugano</v>
      </c>
      <c r="G1546" s="17">
        <v>4913</v>
      </c>
      <c r="H1546" s="17" t="s">
        <v>4555</v>
      </c>
    </row>
    <row r="1547" spans="1:8" x14ac:dyDescent="0.2">
      <c r="A1547" s="3">
        <v>4632</v>
      </c>
      <c r="B1547" s="3" t="s">
        <v>1682</v>
      </c>
      <c r="C1547" s="3" t="s">
        <v>1682</v>
      </c>
      <c r="D1547" s="3" t="s">
        <v>1606</v>
      </c>
      <c r="E1547" s="3" t="str">
        <v>Magliaso</v>
      </c>
      <c r="G1547" s="17">
        <v>4914</v>
      </c>
      <c r="H1547" s="17" t="s">
        <v>4555</v>
      </c>
    </row>
    <row r="1548" spans="1:8" x14ac:dyDescent="0.2">
      <c r="A1548" s="3">
        <v>4652</v>
      </c>
      <c r="B1548" s="3" t="s">
        <v>1683</v>
      </c>
      <c r="C1548" s="3" t="s">
        <v>1683</v>
      </c>
      <c r="D1548" s="3" t="s">
        <v>1606</v>
      </c>
      <c r="E1548" s="3" t="str">
        <v>Manno</v>
      </c>
      <c r="G1548" s="17">
        <v>4915</v>
      </c>
      <c r="H1548" s="17" t="s">
        <v>4555</v>
      </c>
    </row>
    <row r="1549" spans="1:8" x14ac:dyDescent="0.2">
      <c r="A1549" s="3">
        <v>4634</v>
      </c>
      <c r="B1549" s="3" t="s">
        <v>1684</v>
      </c>
      <c r="C1549" s="3" t="s">
        <v>1685</v>
      </c>
      <c r="D1549" s="3" t="s">
        <v>1606</v>
      </c>
      <c r="E1549" s="3" t="str">
        <v>Massagno</v>
      </c>
      <c r="G1549" s="17">
        <v>4916</v>
      </c>
      <c r="H1549" s="17" t="s">
        <v>4555</v>
      </c>
    </row>
    <row r="1550" spans="1:8" x14ac:dyDescent="0.2">
      <c r="A1550" s="3">
        <v>5015</v>
      </c>
      <c r="B1550" s="3" t="s">
        <v>1686</v>
      </c>
      <c r="C1550" s="3" t="s">
        <v>1687</v>
      </c>
      <c r="D1550" s="3" t="s">
        <v>1606</v>
      </c>
      <c r="E1550" s="3" t="str">
        <v>Melide</v>
      </c>
      <c r="G1550" s="17">
        <v>4917</v>
      </c>
      <c r="H1550" s="17" t="s">
        <v>4555</v>
      </c>
    </row>
    <row r="1551" spans="1:8" x14ac:dyDescent="0.2">
      <c r="A1551" s="3">
        <v>4556</v>
      </c>
      <c r="B1551" s="3" t="s">
        <v>1688</v>
      </c>
      <c r="C1551" s="3" t="s">
        <v>1689</v>
      </c>
      <c r="D1551" s="3" t="s">
        <v>1606</v>
      </c>
      <c r="E1551" s="3" t="str">
        <v>Mezzovico-Vira</v>
      </c>
      <c r="G1551" s="17">
        <v>4919</v>
      </c>
      <c r="H1551" s="17" t="s">
        <v>4555</v>
      </c>
    </row>
    <row r="1552" spans="1:8" x14ac:dyDescent="0.2">
      <c r="A1552" s="3">
        <v>4556</v>
      </c>
      <c r="B1552" s="3" t="s">
        <v>1690</v>
      </c>
      <c r="C1552" s="3" t="s">
        <v>1689</v>
      </c>
      <c r="D1552" s="3" t="s">
        <v>1606</v>
      </c>
      <c r="E1552" s="3" t="str">
        <v>Miglieglia</v>
      </c>
      <c r="G1552" s="17">
        <v>4922</v>
      </c>
      <c r="H1552" s="17" t="s">
        <v>4555</v>
      </c>
    </row>
    <row r="1553" spans="1:8" x14ac:dyDescent="0.2">
      <c r="A1553" s="3">
        <v>4556</v>
      </c>
      <c r="B1553" s="3" t="s">
        <v>1691</v>
      </c>
      <c r="C1553" s="3" t="s">
        <v>1689</v>
      </c>
      <c r="D1553" s="3" t="s">
        <v>1606</v>
      </c>
      <c r="E1553" s="3" t="str">
        <v>Morcote</v>
      </c>
      <c r="G1553" s="17">
        <v>4923</v>
      </c>
      <c r="H1553" s="17" t="s">
        <v>4555</v>
      </c>
    </row>
    <row r="1554" spans="1:8" x14ac:dyDescent="0.2">
      <c r="A1554" s="3">
        <v>4562</v>
      </c>
      <c r="B1554" s="3" t="s">
        <v>1692</v>
      </c>
      <c r="C1554" s="3" t="s">
        <v>1692</v>
      </c>
      <c r="D1554" s="3" t="s">
        <v>1606</v>
      </c>
      <c r="E1554" s="3" t="str">
        <v>Muzzano</v>
      </c>
      <c r="G1554" s="17">
        <v>4924</v>
      </c>
      <c r="H1554" s="17" t="s">
        <v>4555</v>
      </c>
    </row>
    <row r="1555" spans="1:8" x14ac:dyDescent="0.2">
      <c r="A1555" s="3">
        <v>4556</v>
      </c>
      <c r="B1555" s="3" t="s">
        <v>1693</v>
      </c>
      <c r="C1555" s="3" t="s">
        <v>1693</v>
      </c>
      <c r="D1555" s="3" t="s">
        <v>1606</v>
      </c>
      <c r="E1555" s="3" t="str">
        <v>Neggio</v>
      </c>
      <c r="G1555" s="17">
        <v>4932</v>
      </c>
      <c r="H1555" s="17" t="s">
        <v>4555</v>
      </c>
    </row>
    <row r="1556" spans="1:8" x14ac:dyDescent="0.2">
      <c r="A1556" s="3">
        <v>4543</v>
      </c>
      <c r="B1556" s="3" t="s">
        <v>1694</v>
      </c>
      <c r="C1556" s="3" t="s">
        <v>1694</v>
      </c>
      <c r="D1556" s="3" t="s">
        <v>1606</v>
      </c>
      <c r="E1556" s="3" t="str">
        <v>Novaggio</v>
      </c>
      <c r="G1556" s="17">
        <v>4933</v>
      </c>
      <c r="H1556" s="17" t="s">
        <v>4555</v>
      </c>
    </row>
    <row r="1557" spans="1:8" x14ac:dyDescent="0.2">
      <c r="A1557" s="3">
        <v>4552</v>
      </c>
      <c r="B1557" s="3" t="s">
        <v>1695</v>
      </c>
      <c r="C1557" s="3" t="s">
        <v>1695</v>
      </c>
      <c r="D1557" s="3" t="s">
        <v>1606</v>
      </c>
      <c r="E1557" s="3" t="str">
        <v>Origlio</v>
      </c>
      <c r="G1557" s="17">
        <v>4934</v>
      </c>
      <c r="H1557" s="17" t="s">
        <v>4555</v>
      </c>
    </row>
    <row r="1558" spans="1:8" x14ac:dyDescent="0.2">
      <c r="A1558" s="3">
        <v>4554</v>
      </c>
      <c r="B1558" s="3" t="s">
        <v>1696</v>
      </c>
      <c r="C1558" s="3" t="s">
        <v>1696</v>
      </c>
      <c r="D1558" s="3" t="s">
        <v>1606</v>
      </c>
      <c r="E1558" s="3" t="str">
        <v>Paradiso</v>
      </c>
      <c r="G1558" s="17">
        <v>4935</v>
      </c>
      <c r="H1558" s="17" t="s">
        <v>4555</v>
      </c>
    </row>
    <row r="1559" spans="1:8" x14ac:dyDescent="0.2">
      <c r="A1559" s="3">
        <v>4563</v>
      </c>
      <c r="B1559" s="3" t="s">
        <v>1697</v>
      </c>
      <c r="C1559" s="3" t="s">
        <v>1697</v>
      </c>
      <c r="D1559" s="3" t="s">
        <v>1606</v>
      </c>
      <c r="E1559" s="3" t="str">
        <v>Ponte Capriasca</v>
      </c>
      <c r="G1559" s="17">
        <v>4936</v>
      </c>
      <c r="H1559" s="17" t="s">
        <v>4555</v>
      </c>
    </row>
    <row r="1560" spans="1:8" x14ac:dyDescent="0.2">
      <c r="A1560" s="3">
        <v>4566</v>
      </c>
      <c r="B1560" s="3" t="s">
        <v>1698</v>
      </c>
      <c r="C1560" s="3" t="s">
        <v>1698</v>
      </c>
      <c r="D1560" s="3" t="s">
        <v>1606</v>
      </c>
      <c r="E1560" s="3" t="str">
        <v>Porza</v>
      </c>
      <c r="G1560" s="17">
        <v>4937</v>
      </c>
      <c r="H1560" s="17" t="s">
        <v>4555</v>
      </c>
    </row>
    <row r="1561" spans="1:8" x14ac:dyDescent="0.2">
      <c r="A1561" s="3">
        <v>4557</v>
      </c>
      <c r="B1561" s="3" t="s">
        <v>1699</v>
      </c>
      <c r="C1561" s="3" t="s">
        <v>1699</v>
      </c>
      <c r="D1561" s="3" t="s">
        <v>1606</v>
      </c>
      <c r="E1561" s="3" t="str">
        <v>Pura</v>
      </c>
      <c r="G1561" s="17">
        <v>4938</v>
      </c>
      <c r="H1561" s="17" t="s">
        <v>4555</v>
      </c>
    </row>
    <row r="1562" spans="1:8" x14ac:dyDescent="0.2">
      <c r="A1562" s="3">
        <v>4554</v>
      </c>
      <c r="B1562" s="3" t="s">
        <v>1700</v>
      </c>
      <c r="C1562" s="3" t="s">
        <v>1700</v>
      </c>
      <c r="D1562" s="3" t="s">
        <v>1606</v>
      </c>
      <c r="E1562" s="3" t="str">
        <v>Savosa</v>
      </c>
      <c r="G1562" s="17">
        <v>4942</v>
      </c>
      <c r="H1562" s="17" t="s">
        <v>4555</v>
      </c>
    </row>
    <row r="1563" spans="1:8" x14ac:dyDescent="0.2">
      <c r="A1563" s="3">
        <v>4566</v>
      </c>
      <c r="B1563" s="3" t="s">
        <v>1701</v>
      </c>
      <c r="C1563" s="3" t="s">
        <v>1701</v>
      </c>
      <c r="D1563" s="3" t="s">
        <v>1606</v>
      </c>
      <c r="E1563" s="3" t="str">
        <v>Sorengo</v>
      </c>
      <c r="G1563" s="17">
        <v>4943</v>
      </c>
      <c r="H1563" s="17" t="s">
        <v>4555</v>
      </c>
    </row>
    <row r="1564" spans="1:8" x14ac:dyDescent="0.2">
      <c r="A1564" s="3">
        <v>4573</v>
      </c>
      <c r="B1564" s="3" t="s">
        <v>1702</v>
      </c>
      <c r="C1564" s="3" t="s">
        <v>1702</v>
      </c>
      <c r="D1564" s="3" t="s">
        <v>1606</v>
      </c>
      <c r="E1564" s="3" t="str">
        <v>Capriasca</v>
      </c>
      <c r="G1564" s="17">
        <v>4944</v>
      </c>
      <c r="H1564" s="17" t="s">
        <v>4555</v>
      </c>
    </row>
    <row r="1565" spans="1:8" x14ac:dyDescent="0.2">
      <c r="A1565" s="3">
        <v>4542</v>
      </c>
      <c r="B1565" s="3" t="s">
        <v>1703</v>
      </c>
      <c r="C1565" s="3" t="s">
        <v>1703</v>
      </c>
      <c r="D1565" s="3" t="s">
        <v>1606</v>
      </c>
      <c r="E1565" s="3" t="str">
        <v>Torricella-Taverne</v>
      </c>
      <c r="G1565" s="17">
        <v>4950</v>
      </c>
      <c r="H1565" s="17" t="s">
        <v>4555</v>
      </c>
    </row>
    <row r="1566" spans="1:8" x14ac:dyDescent="0.2">
      <c r="A1566" s="3">
        <v>4564</v>
      </c>
      <c r="B1566" s="3" t="s">
        <v>1704</v>
      </c>
      <c r="C1566" s="3" t="s">
        <v>1704</v>
      </c>
      <c r="D1566" s="3" t="s">
        <v>1606</v>
      </c>
      <c r="E1566" s="3" t="str">
        <v>Vernate</v>
      </c>
      <c r="G1566" s="17">
        <v>4952</v>
      </c>
      <c r="H1566" s="17" t="s">
        <v>4555</v>
      </c>
    </row>
    <row r="1567" spans="1:8" x14ac:dyDescent="0.2">
      <c r="A1567" s="3">
        <v>4566</v>
      </c>
      <c r="B1567" s="3" t="s">
        <v>1705</v>
      </c>
      <c r="C1567" s="3" t="s">
        <v>1705</v>
      </c>
      <c r="D1567" s="3" t="s">
        <v>1606</v>
      </c>
      <c r="E1567" s="3" t="str">
        <v>Vezia</v>
      </c>
      <c r="G1567" s="17">
        <v>4953</v>
      </c>
      <c r="H1567" s="17" t="s">
        <v>4555</v>
      </c>
    </row>
    <row r="1568" spans="1:8" x14ac:dyDescent="0.2">
      <c r="A1568" s="3">
        <v>4565</v>
      </c>
      <c r="B1568" s="3" t="s">
        <v>1706</v>
      </c>
      <c r="C1568" s="3" t="s">
        <v>1706</v>
      </c>
      <c r="D1568" s="3" t="s">
        <v>1606</v>
      </c>
      <c r="E1568" s="3" t="str">
        <v>Vico Morcote</v>
      </c>
      <c r="G1568" s="17">
        <v>4954</v>
      </c>
      <c r="H1568" s="17" t="s">
        <v>4555</v>
      </c>
    </row>
    <row r="1569" spans="1:8" x14ac:dyDescent="0.2">
      <c r="A1569" s="3">
        <v>4553</v>
      </c>
      <c r="B1569" s="3" t="s">
        <v>1707</v>
      </c>
      <c r="C1569" s="3" t="s">
        <v>1707</v>
      </c>
      <c r="D1569" s="3" t="s">
        <v>1606</v>
      </c>
      <c r="E1569" s="3" t="str">
        <v>Collina d'Oro</v>
      </c>
      <c r="G1569" s="17">
        <v>4955</v>
      </c>
      <c r="H1569" s="17" t="s">
        <v>4555</v>
      </c>
    </row>
    <row r="1570" spans="1:8" x14ac:dyDescent="0.2">
      <c r="A1570" s="3">
        <v>4528</v>
      </c>
      <c r="B1570" s="3" t="s">
        <v>1708</v>
      </c>
      <c r="C1570" s="3" t="s">
        <v>1708</v>
      </c>
      <c r="D1570" s="3" t="s">
        <v>1606</v>
      </c>
      <c r="E1570" s="3" t="str">
        <v>Alto Malcantone</v>
      </c>
      <c r="G1570" s="17">
        <v>5000</v>
      </c>
      <c r="H1570" s="17" t="s">
        <v>4559</v>
      </c>
    </row>
    <row r="1571" spans="1:8" x14ac:dyDescent="0.2">
      <c r="A1571" s="3">
        <v>4558</v>
      </c>
      <c r="B1571" s="3" t="s">
        <v>1709</v>
      </c>
      <c r="C1571" s="3" t="s">
        <v>1710</v>
      </c>
      <c r="D1571" s="3" t="s">
        <v>1606</v>
      </c>
      <c r="E1571" s="3" t="str">
        <v>Monteceneri</v>
      </c>
      <c r="G1571" s="17">
        <v>5004</v>
      </c>
      <c r="H1571" s="17" t="s">
        <v>4559</v>
      </c>
    </row>
    <row r="1572" spans="1:8" x14ac:dyDescent="0.2">
      <c r="A1572" s="3">
        <v>4558</v>
      </c>
      <c r="B1572" s="3" t="s">
        <v>1711</v>
      </c>
      <c r="C1572" s="3" t="s">
        <v>1710</v>
      </c>
      <c r="D1572" s="3" t="s">
        <v>1606</v>
      </c>
      <c r="E1572" s="3" t="str">
        <v>Tresa</v>
      </c>
      <c r="G1572" s="17">
        <v>5012</v>
      </c>
      <c r="H1572" s="17" t="s">
        <v>4559</v>
      </c>
    </row>
    <row r="1573" spans="1:8" x14ac:dyDescent="0.2">
      <c r="A1573" s="3">
        <v>4558</v>
      </c>
      <c r="B1573" s="3" t="s">
        <v>1712</v>
      </c>
      <c r="C1573" s="3" t="s">
        <v>1710</v>
      </c>
      <c r="D1573" s="3" t="s">
        <v>1606</v>
      </c>
      <c r="E1573" s="3" t="str">
        <v>Val Mara</v>
      </c>
      <c r="G1573" s="17">
        <v>5013</v>
      </c>
      <c r="H1573" s="17" t="s">
        <v>4559</v>
      </c>
    </row>
    <row r="1574" spans="1:8" x14ac:dyDescent="0.2">
      <c r="A1574" s="3">
        <v>4524</v>
      </c>
      <c r="B1574" s="3" t="s">
        <v>1713</v>
      </c>
      <c r="C1574" s="3" t="s">
        <v>1714</v>
      </c>
      <c r="D1574" s="3" t="s">
        <v>1606</v>
      </c>
      <c r="E1574" s="3" t="str">
        <v>Balerna</v>
      </c>
      <c r="G1574" s="17">
        <v>5014</v>
      </c>
      <c r="H1574" s="17" t="s">
        <v>4559</v>
      </c>
    </row>
    <row r="1575" spans="1:8" x14ac:dyDescent="0.2">
      <c r="A1575" s="3">
        <v>4524</v>
      </c>
      <c r="B1575" s="3" t="s">
        <v>1715</v>
      </c>
      <c r="C1575" s="3" t="s">
        <v>1714</v>
      </c>
      <c r="D1575" s="3" t="s">
        <v>1606</v>
      </c>
      <c r="E1575" s="3" t="str">
        <v>Castel San Pietro</v>
      </c>
      <c r="G1575" s="17">
        <v>5015</v>
      </c>
      <c r="H1575" s="17" t="s">
        <v>4559</v>
      </c>
    </row>
    <row r="1576" spans="1:8" x14ac:dyDescent="0.2">
      <c r="A1576" s="3">
        <v>4525</v>
      </c>
      <c r="B1576" s="3" t="s">
        <v>1716</v>
      </c>
      <c r="C1576" s="3" t="s">
        <v>1714</v>
      </c>
      <c r="D1576" s="3" t="s">
        <v>1606</v>
      </c>
      <c r="E1576" s="3" t="str">
        <v>Chiasso</v>
      </c>
      <c r="G1576" s="17">
        <v>5017</v>
      </c>
      <c r="H1576" s="17" t="s">
        <v>4552</v>
      </c>
    </row>
    <row r="1577" spans="1:8" x14ac:dyDescent="0.2">
      <c r="A1577" s="3">
        <v>4512</v>
      </c>
      <c r="B1577" s="3" t="s">
        <v>1717</v>
      </c>
      <c r="C1577" s="3" t="s">
        <v>1717</v>
      </c>
      <c r="D1577" s="3" t="s">
        <v>1606</v>
      </c>
      <c r="E1577" s="3" t="str">
        <v>Coldrerio</v>
      </c>
      <c r="G1577" s="17">
        <v>5018</v>
      </c>
      <c r="H1577" s="17" t="s">
        <v>4559</v>
      </c>
    </row>
    <row r="1578" spans="1:8" x14ac:dyDescent="0.2">
      <c r="A1578" s="3">
        <v>2544</v>
      </c>
      <c r="B1578" s="3" t="s">
        <v>1718</v>
      </c>
      <c r="C1578" s="3" t="s">
        <v>1718</v>
      </c>
      <c r="D1578" s="3" t="s">
        <v>1606</v>
      </c>
      <c r="E1578" s="3" t="str">
        <v>Mendrisio</v>
      </c>
      <c r="G1578" s="17">
        <v>5022</v>
      </c>
      <c r="H1578" s="17" t="s">
        <v>4559</v>
      </c>
    </row>
    <row r="1579" spans="1:8" x14ac:dyDescent="0.2">
      <c r="A1579" s="3">
        <v>4532</v>
      </c>
      <c r="B1579" s="3" t="s">
        <v>1719</v>
      </c>
      <c r="C1579" s="3" t="s">
        <v>1720</v>
      </c>
      <c r="D1579" s="3" t="s">
        <v>1606</v>
      </c>
      <c r="E1579" s="3" t="str">
        <v>Morbio Inferiore</v>
      </c>
      <c r="G1579" s="17">
        <v>5023</v>
      </c>
      <c r="H1579" s="17" t="s">
        <v>4559</v>
      </c>
    </row>
    <row r="1580" spans="1:8" x14ac:dyDescent="0.2">
      <c r="A1580" s="3">
        <v>4534</v>
      </c>
      <c r="B1580" s="3" t="s">
        <v>1721</v>
      </c>
      <c r="C1580" s="3" t="s">
        <v>1721</v>
      </c>
      <c r="D1580" s="3" t="s">
        <v>1606</v>
      </c>
      <c r="E1580" s="3" t="str">
        <v>Novazzano</v>
      </c>
      <c r="G1580" s="17">
        <v>5024</v>
      </c>
      <c r="H1580" s="17" t="s">
        <v>4559</v>
      </c>
    </row>
    <row r="1581" spans="1:8" x14ac:dyDescent="0.2">
      <c r="A1581" s="3">
        <v>2540</v>
      </c>
      <c r="B1581" s="3" t="s">
        <v>1722</v>
      </c>
      <c r="C1581" s="3" t="s">
        <v>1722</v>
      </c>
      <c r="D1581" s="3" t="s">
        <v>1606</v>
      </c>
      <c r="E1581" s="3" t="str">
        <v>Riva San Vitale</v>
      </c>
      <c r="G1581" s="17">
        <v>5025</v>
      </c>
      <c r="H1581" s="17" t="s">
        <v>4552</v>
      </c>
    </row>
    <row r="1582" spans="1:8" x14ac:dyDescent="0.2">
      <c r="A1582" s="3">
        <v>4524</v>
      </c>
      <c r="B1582" s="3" t="s">
        <v>1723</v>
      </c>
      <c r="C1582" s="3" t="s">
        <v>1723</v>
      </c>
      <c r="D1582" s="3" t="s">
        <v>1606</v>
      </c>
      <c r="E1582" s="3" t="str">
        <v>Stabio</v>
      </c>
      <c r="G1582" s="17">
        <v>5026</v>
      </c>
      <c r="H1582" s="17" t="s">
        <v>4552</v>
      </c>
    </row>
    <row r="1583" spans="1:8" x14ac:dyDescent="0.2">
      <c r="A1583" s="3">
        <v>4535</v>
      </c>
      <c r="B1583" s="3" t="s">
        <v>1724</v>
      </c>
      <c r="C1583" s="3" t="s">
        <v>1724</v>
      </c>
      <c r="D1583" s="3" t="s">
        <v>1606</v>
      </c>
      <c r="E1583" s="3" t="str">
        <v>Vacallo</v>
      </c>
      <c r="G1583" s="17">
        <v>5027</v>
      </c>
      <c r="H1583" s="17" t="s">
        <v>4552</v>
      </c>
    </row>
    <row r="1584" spans="1:8" x14ac:dyDescent="0.2">
      <c r="A1584" s="3">
        <v>4535</v>
      </c>
      <c r="B1584" s="3" t="s">
        <v>1725</v>
      </c>
      <c r="C1584" s="3" t="s">
        <v>1725</v>
      </c>
      <c r="D1584" s="3" t="s">
        <v>1606</v>
      </c>
      <c r="E1584" s="3" t="str">
        <v>Breggia</v>
      </c>
      <c r="G1584" s="17">
        <v>5028</v>
      </c>
      <c r="H1584" s="17" t="s">
        <v>4552</v>
      </c>
    </row>
    <row r="1585" spans="1:8" x14ac:dyDescent="0.2">
      <c r="A1585" s="3">
        <v>4513</v>
      </c>
      <c r="B1585" s="3" t="s">
        <v>1726</v>
      </c>
      <c r="C1585" s="3" t="s">
        <v>1726</v>
      </c>
      <c r="D1585" s="3" t="s">
        <v>1606</v>
      </c>
      <c r="E1585" s="3" t="str">
        <v>Biasca</v>
      </c>
      <c r="G1585" s="17">
        <v>5032</v>
      </c>
      <c r="H1585" s="17" t="s">
        <v>4559</v>
      </c>
    </row>
    <row r="1586" spans="1:8" x14ac:dyDescent="0.2">
      <c r="A1586" s="3">
        <v>4514</v>
      </c>
      <c r="B1586" s="3" t="s">
        <v>1727</v>
      </c>
      <c r="C1586" s="3" t="s">
        <v>1727</v>
      </c>
      <c r="D1586" s="3" t="s">
        <v>1606</v>
      </c>
      <c r="E1586" s="3" t="str">
        <v>Riviera</v>
      </c>
      <c r="G1586" s="17">
        <v>5033</v>
      </c>
      <c r="H1586" s="17" t="s">
        <v>4559</v>
      </c>
    </row>
    <row r="1587" spans="1:8" x14ac:dyDescent="0.2">
      <c r="A1587" s="3">
        <v>4515</v>
      </c>
      <c r="B1587" s="3" t="s">
        <v>1728</v>
      </c>
      <c r="C1587" s="3" t="s">
        <v>1729</v>
      </c>
      <c r="D1587" s="3" t="s">
        <v>1606</v>
      </c>
      <c r="E1587" s="3" t="str">
        <v>Bosco/Gurin</v>
      </c>
      <c r="G1587" s="17">
        <v>5034</v>
      </c>
      <c r="H1587" s="17" t="s">
        <v>4559</v>
      </c>
    </row>
    <row r="1588" spans="1:8" x14ac:dyDescent="0.2">
      <c r="A1588" s="3">
        <v>4515</v>
      </c>
      <c r="B1588" s="3" t="s">
        <v>1730</v>
      </c>
      <c r="C1588" s="3" t="s">
        <v>1729</v>
      </c>
      <c r="D1588" s="3" t="s">
        <v>1606</v>
      </c>
      <c r="E1588" s="3" t="str">
        <v>Campo (Vallemaggia)</v>
      </c>
      <c r="G1588" s="17">
        <v>5035</v>
      </c>
      <c r="H1588" s="17" t="s">
        <v>4559</v>
      </c>
    </row>
    <row r="1589" spans="1:8" x14ac:dyDescent="0.2">
      <c r="A1589" s="3">
        <v>4523</v>
      </c>
      <c r="B1589" s="3" t="s">
        <v>1731</v>
      </c>
      <c r="C1589" s="3" t="s">
        <v>1732</v>
      </c>
      <c r="D1589" s="3" t="s">
        <v>1606</v>
      </c>
      <c r="E1589" s="3" t="str">
        <v>Cerentino</v>
      </c>
      <c r="G1589" s="17">
        <v>5036</v>
      </c>
      <c r="H1589" s="17" t="s">
        <v>4559</v>
      </c>
    </row>
    <row r="1590" spans="1:8" x14ac:dyDescent="0.2">
      <c r="A1590" s="3">
        <v>4533</v>
      </c>
      <c r="B1590" s="3" t="s">
        <v>1732</v>
      </c>
      <c r="C1590" s="3" t="s">
        <v>1732</v>
      </c>
      <c r="D1590" s="3" t="s">
        <v>1606</v>
      </c>
      <c r="E1590" s="3" t="str">
        <v>Cevio</v>
      </c>
      <c r="G1590" s="17">
        <v>5037</v>
      </c>
      <c r="H1590" s="17" t="s">
        <v>4559</v>
      </c>
    </row>
    <row r="1591" spans="1:8" x14ac:dyDescent="0.2">
      <c r="A1591" s="3">
        <v>4522</v>
      </c>
      <c r="B1591" s="3" t="s">
        <v>1733</v>
      </c>
      <c r="C1591" s="3" t="s">
        <v>1733</v>
      </c>
      <c r="D1591" s="3" t="s">
        <v>1606</v>
      </c>
      <c r="E1591" s="3" t="str">
        <v>Linescio</v>
      </c>
      <c r="G1591" s="17">
        <v>5040</v>
      </c>
      <c r="H1591" s="17" t="s">
        <v>4559</v>
      </c>
    </row>
    <row r="1592" spans="1:8" x14ac:dyDescent="0.2">
      <c r="A1592" s="3">
        <v>2545</v>
      </c>
      <c r="B1592" s="3" t="s">
        <v>1734</v>
      </c>
      <c r="C1592" s="3" t="s">
        <v>1734</v>
      </c>
      <c r="D1592" s="3" t="s">
        <v>1606</v>
      </c>
      <c r="E1592" s="3" t="str">
        <v>Maggia</v>
      </c>
      <c r="G1592" s="17">
        <v>5042</v>
      </c>
      <c r="H1592" s="17" t="s">
        <v>4559</v>
      </c>
    </row>
    <row r="1593" spans="1:8" x14ac:dyDescent="0.2">
      <c r="A1593" s="3">
        <v>4618</v>
      </c>
      <c r="B1593" s="3" t="s">
        <v>1735</v>
      </c>
      <c r="C1593" s="3" t="s">
        <v>1735</v>
      </c>
      <c r="D1593" s="3" t="s">
        <v>1606</v>
      </c>
      <c r="E1593" s="3" t="str">
        <v>Lavizzara</v>
      </c>
      <c r="G1593" s="17">
        <v>5043</v>
      </c>
      <c r="H1593" s="17" t="s">
        <v>4559</v>
      </c>
    </row>
    <row r="1594" spans="1:8" x14ac:dyDescent="0.2">
      <c r="A1594" s="3">
        <v>4658</v>
      </c>
      <c r="B1594" s="3" t="s">
        <v>1736</v>
      </c>
      <c r="C1594" s="3" t="s">
        <v>1737</v>
      </c>
      <c r="D1594" s="3" t="s">
        <v>1606</v>
      </c>
      <c r="E1594" s="3" t="str">
        <v>Avegno Gordevio</v>
      </c>
      <c r="G1594" s="17">
        <v>5044</v>
      </c>
      <c r="H1594" s="17" t="s">
        <v>4559</v>
      </c>
    </row>
    <row r="1595" spans="1:8" x14ac:dyDescent="0.2">
      <c r="A1595" s="3">
        <v>4657</v>
      </c>
      <c r="B1595" s="3" t="s">
        <v>1738</v>
      </c>
      <c r="C1595" s="3" t="s">
        <v>1738</v>
      </c>
      <c r="D1595" s="3" t="s">
        <v>1606</v>
      </c>
      <c r="E1595" s="3" t="str">
        <v>Comunanza Cadenazzo/Monteceneri</v>
      </c>
      <c r="G1595" s="17">
        <v>5046</v>
      </c>
      <c r="H1595" s="17" t="s">
        <v>4559</v>
      </c>
    </row>
    <row r="1596" spans="1:8" x14ac:dyDescent="0.2">
      <c r="A1596" s="3">
        <v>5012</v>
      </c>
      <c r="B1596" s="3" t="s">
        <v>1739</v>
      </c>
      <c r="C1596" s="3" t="s">
        <v>1740</v>
      </c>
      <c r="D1596" s="3" t="s">
        <v>1606</v>
      </c>
      <c r="E1596" s="3" t="str">
        <v>Terre di Pedemonte</v>
      </c>
      <c r="G1596" s="17">
        <v>5053</v>
      </c>
      <c r="H1596" s="17" t="s">
        <v>4559</v>
      </c>
    </row>
    <row r="1597" spans="1:8" x14ac:dyDescent="0.2">
      <c r="A1597" s="3">
        <v>5012</v>
      </c>
      <c r="B1597" s="3" t="s">
        <v>1741</v>
      </c>
      <c r="C1597" s="3" t="s">
        <v>1740</v>
      </c>
      <c r="D1597" s="3" t="s">
        <v>1606</v>
      </c>
      <c r="E1597" s="3" t="str">
        <v>Centovalli</v>
      </c>
      <c r="G1597" s="17">
        <v>5054</v>
      </c>
      <c r="H1597" s="17" t="s">
        <v>4559</v>
      </c>
    </row>
    <row r="1598" spans="1:8" x14ac:dyDescent="0.2">
      <c r="A1598" s="3">
        <v>4629</v>
      </c>
      <c r="B1598" s="3" t="s">
        <v>1742</v>
      </c>
      <c r="C1598" s="3" t="s">
        <v>1742</v>
      </c>
      <c r="D1598" s="3" t="s">
        <v>1606</v>
      </c>
      <c r="E1598" s="3" t="str">
        <v>Gambarogno</v>
      </c>
      <c r="G1598" s="17">
        <v>5056</v>
      </c>
      <c r="H1598" s="17" t="s">
        <v>4559</v>
      </c>
    </row>
    <row r="1599" spans="1:8" x14ac:dyDescent="0.2">
      <c r="A1599" s="3">
        <v>5014</v>
      </c>
      <c r="B1599" s="3" t="s">
        <v>1743</v>
      </c>
      <c r="C1599" s="3" t="s">
        <v>1743</v>
      </c>
      <c r="D1599" s="3" t="s">
        <v>1606</v>
      </c>
      <c r="E1599" s="3" t="str">
        <v>Verzasca</v>
      </c>
      <c r="G1599" s="17">
        <v>5057</v>
      </c>
      <c r="H1599" s="17" t="s">
        <v>4559</v>
      </c>
    </row>
    <row r="1600" spans="1:8" x14ac:dyDescent="0.2">
      <c r="A1600" s="3">
        <v>4617</v>
      </c>
      <c r="B1600" s="3" t="s">
        <v>1744</v>
      </c>
      <c r="C1600" s="3" t="s">
        <v>1744</v>
      </c>
      <c r="D1600" s="3" t="s">
        <v>1606</v>
      </c>
      <c r="E1600" s="3" t="str">
        <v>Aigle</v>
      </c>
      <c r="G1600" s="17">
        <v>5058</v>
      </c>
      <c r="H1600" s="17" t="s">
        <v>4559</v>
      </c>
    </row>
    <row r="1601" spans="1:8" x14ac:dyDescent="0.2">
      <c r="A1601" s="3">
        <v>4614</v>
      </c>
      <c r="B1601" s="3" t="s">
        <v>1745</v>
      </c>
      <c r="C1601" s="3" t="s">
        <v>1745</v>
      </c>
      <c r="D1601" s="3" t="s">
        <v>1606</v>
      </c>
      <c r="E1601" s="3" t="str">
        <v>Bex</v>
      </c>
      <c r="G1601" s="17">
        <v>5062</v>
      </c>
      <c r="H1601" s="17" t="s">
        <v>4552</v>
      </c>
    </row>
    <row r="1602" spans="1:8" x14ac:dyDescent="0.2">
      <c r="A1602" s="3">
        <v>4615</v>
      </c>
      <c r="B1602" s="3" t="s">
        <v>1746</v>
      </c>
      <c r="C1602" s="3" t="s">
        <v>1745</v>
      </c>
      <c r="D1602" s="3" t="s">
        <v>1606</v>
      </c>
      <c r="E1602" s="3" t="str">
        <v>Chessel</v>
      </c>
      <c r="G1602" s="17">
        <v>5063</v>
      </c>
      <c r="H1602" s="17" t="s">
        <v>4552</v>
      </c>
    </row>
    <row r="1603" spans="1:8" x14ac:dyDescent="0.2">
      <c r="A1603" s="3">
        <v>4616</v>
      </c>
      <c r="B1603" s="3" t="s">
        <v>1747</v>
      </c>
      <c r="C1603" s="3" t="s">
        <v>1748</v>
      </c>
      <c r="D1603" s="3" t="s">
        <v>1606</v>
      </c>
      <c r="E1603" s="3" t="str">
        <v>Corbeyrier</v>
      </c>
      <c r="G1603" s="17">
        <v>5064</v>
      </c>
      <c r="H1603" s="17" t="s">
        <v>4552</v>
      </c>
    </row>
    <row r="1604" spans="1:8" x14ac:dyDescent="0.2">
      <c r="A1604" s="3">
        <v>4600</v>
      </c>
      <c r="B1604" s="3" t="s">
        <v>1749</v>
      </c>
      <c r="C1604" s="3" t="s">
        <v>1749</v>
      </c>
      <c r="D1604" s="3" t="s">
        <v>1606</v>
      </c>
      <c r="E1604" s="3" t="str">
        <v>Gryon</v>
      </c>
      <c r="G1604" s="17">
        <v>5070</v>
      </c>
      <c r="H1604" s="17" t="s">
        <v>4552</v>
      </c>
    </row>
    <row r="1605" spans="1:8" x14ac:dyDescent="0.2">
      <c r="A1605" s="3">
        <v>4613</v>
      </c>
      <c r="B1605" s="3" t="s">
        <v>1750</v>
      </c>
      <c r="C1605" s="3" t="s">
        <v>1751</v>
      </c>
      <c r="D1605" s="3" t="s">
        <v>1606</v>
      </c>
      <c r="E1605" s="3" t="str">
        <v>Lavey-Morcles</v>
      </c>
      <c r="G1605" s="17">
        <v>5072</v>
      </c>
      <c r="H1605" s="17" t="s">
        <v>4552</v>
      </c>
    </row>
    <row r="1606" spans="1:8" x14ac:dyDescent="0.2">
      <c r="A1606" s="3">
        <v>5012</v>
      </c>
      <c r="B1606" s="3" t="s">
        <v>1752</v>
      </c>
      <c r="C1606" s="3" t="s">
        <v>1752</v>
      </c>
      <c r="D1606" s="3" t="s">
        <v>1606</v>
      </c>
      <c r="E1606" s="3" t="str">
        <v>Leysin</v>
      </c>
      <c r="G1606" s="17">
        <v>5073</v>
      </c>
      <c r="H1606" s="17" t="s">
        <v>4552</v>
      </c>
    </row>
    <row r="1607" spans="1:8" x14ac:dyDescent="0.2">
      <c r="A1607" s="3">
        <v>4656</v>
      </c>
      <c r="B1607" s="3" t="s">
        <v>1753</v>
      </c>
      <c r="C1607" s="3" t="s">
        <v>1753</v>
      </c>
      <c r="D1607" s="3" t="s">
        <v>1606</v>
      </c>
      <c r="E1607" s="3" t="str">
        <v>Noville</v>
      </c>
      <c r="G1607" s="17">
        <v>5074</v>
      </c>
      <c r="H1607" s="17" t="s">
        <v>4552</v>
      </c>
    </row>
    <row r="1608" spans="1:8" x14ac:dyDescent="0.2">
      <c r="A1608" s="3">
        <v>5746</v>
      </c>
      <c r="B1608" s="3" t="s">
        <v>1754</v>
      </c>
      <c r="C1608" s="3" t="s">
        <v>1755</v>
      </c>
      <c r="D1608" s="3" t="s">
        <v>1606</v>
      </c>
      <c r="E1608" s="3" t="str">
        <v>Ollon</v>
      </c>
      <c r="G1608" s="17">
        <v>5075</v>
      </c>
      <c r="H1608" s="17" t="s">
        <v>4552</v>
      </c>
    </row>
    <row r="1609" spans="1:8" x14ac:dyDescent="0.2">
      <c r="A1609" s="3">
        <v>4612</v>
      </c>
      <c r="B1609" s="3" t="s">
        <v>1756</v>
      </c>
      <c r="C1609" s="3" t="s">
        <v>1757</v>
      </c>
      <c r="D1609" s="3" t="s">
        <v>1606</v>
      </c>
      <c r="E1609" s="3" t="str">
        <v>Ormont-Dessous</v>
      </c>
      <c r="G1609" s="17">
        <v>5076</v>
      </c>
      <c r="H1609" s="17" t="s">
        <v>4552</v>
      </c>
    </row>
    <row r="1610" spans="1:8" x14ac:dyDescent="0.2">
      <c r="A1610" s="3">
        <v>4500</v>
      </c>
      <c r="B1610" s="3" t="s">
        <v>1758</v>
      </c>
      <c r="C1610" s="3" t="s">
        <v>1758</v>
      </c>
      <c r="D1610" s="3" t="s">
        <v>1606</v>
      </c>
      <c r="E1610" s="3" t="str">
        <v>Ormont-Dessus</v>
      </c>
      <c r="G1610" s="17">
        <v>5077</v>
      </c>
      <c r="H1610" s="17" t="s">
        <v>4552</v>
      </c>
    </row>
    <row r="1611" spans="1:8" x14ac:dyDescent="0.2">
      <c r="A1611" s="3">
        <v>4252</v>
      </c>
      <c r="B1611" s="3" t="s">
        <v>1759</v>
      </c>
      <c r="C1611" s="3" t="s">
        <v>1759</v>
      </c>
      <c r="D1611" s="3" t="s">
        <v>1606</v>
      </c>
      <c r="E1611" s="3" t="str">
        <v>Rennaz</v>
      </c>
      <c r="G1611" s="17">
        <v>5078</v>
      </c>
      <c r="H1611" s="17" t="s">
        <v>4552</v>
      </c>
    </row>
    <row r="1612" spans="1:8" x14ac:dyDescent="0.2">
      <c r="A1612" s="3">
        <v>4229</v>
      </c>
      <c r="B1612" s="3" t="s">
        <v>1760</v>
      </c>
      <c r="C1612" s="3" t="s">
        <v>1761</v>
      </c>
      <c r="D1612" s="3" t="s">
        <v>1606</v>
      </c>
      <c r="E1612" s="3" t="str">
        <v>Roche (VD)</v>
      </c>
      <c r="G1612" s="17">
        <v>5079</v>
      </c>
      <c r="H1612" s="17" t="s">
        <v>4552</v>
      </c>
    </row>
    <row r="1613" spans="1:8" x14ac:dyDescent="0.2">
      <c r="A1613" s="3">
        <v>4226</v>
      </c>
      <c r="B1613" s="3" t="s">
        <v>1762</v>
      </c>
      <c r="C1613" s="3" t="s">
        <v>1762</v>
      </c>
      <c r="D1613" s="3" t="s">
        <v>1606</v>
      </c>
      <c r="E1613" s="3" t="str">
        <v>Villeneuve (VD)</v>
      </c>
      <c r="G1613" s="17">
        <v>5080</v>
      </c>
      <c r="H1613" s="17" t="s">
        <v>4552</v>
      </c>
    </row>
    <row r="1614" spans="1:8" x14ac:dyDescent="0.2">
      <c r="A1614" s="3">
        <v>4227</v>
      </c>
      <c r="B1614" s="3" t="s">
        <v>1763</v>
      </c>
      <c r="C1614" s="3" t="s">
        <v>1763</v>
      </c>
      <c r="D1614" s="3" t="s">
        <v>1606</v>
      </c>
      <c r="E1614" s="3" t="str">
        <v>Yvorne</v>
      </c>
      <c r="G1614" s="17">
        <v>5082</v>
      </c>
      <c r="H1614" s="17" t="s">
        <v>4552</v>
      </c>
    </row>
    <row r="1615" spans="1:8" x14ac:dyDescent="0.2">
      <c r="A1615" s="3">
        <v>4228</v>
      </c>
      <c r="B1615" s="3" t="s">
        <v>1764</v>
      </c>
      <c r="C1615" s="3" t="s">
        <v>1764</v>
      </c>
      <c r="D1615" s="3" t="s">
        <v>1606</v>
      </c>
      <c r="E1615" s="3" t="str">
        <v>Aubonne</v>
      </c>
      <c r="G1615" s="17">
        <v>5083</v>
      </c>
      <c r="H1615" s="17" t="s">
        <v>4552</v>
      </c>
    </row>
    <row r="1616" spans="1:8" x14ac:dyDescent="0.2">
      <c r="A1616" s="3">
        <v>4232</v>
      </c>
      <c r="B1616" s="3" t="s">
        <v>1765</v>
      </c>
      <c r="C1616" s="3" t="s">
        <v>1765</v>
      </c>
      <c r="D1616" s="3" t="s">
        <v>1606</v>
      </c>
      <c r="E1616" s="3" t="str">
        <v>Ballens</v>
      </c>
      <c r="G1616" s="17">
        <v>5084</v>
      </c>
      <c r="H1616" s="17" t="s">
        <v>4552</v>
      </c>
    </row>
    <row r="1617" spans="1:8" x14ac:dyDescent="0.2">
      <c r="A1617" s="3">
        <v>4247</v>
      </c>
      <c r="B1617" s="3" t="s">
        <v>1766</v>
      </c>
      <c r="C1617" s="3" t="s">
        <v>1766</v>
      </c>
      <c r="D1617" s="3" t="s">
        <v>1606</v>
      </c>
      <c r="E1617" s="3" t="str">
        <v>Berolle</v>
      </c>
      <c r="G1617" s="17">
        <v>5085</v>
      </c>
      <c r="H1617" s="17" t="s">
        <v>4552</v>
      </c>
    </row>
    <row r="1618" spans="1:8" x14ac:dyDescent="0.2">
      <c r="A1618" s="3">
        <v>4204</v>
      </c>
      <c r="B1618" s="3" t="s">
        <v>1767</v>
      </c>
      <c r="C1618" s="3" t="s">
        <v>1767</v>
      </c>
      <c r="D1618" s="3" t="s">
        <v>1606</v>
      </c>
      <c r="E1618" s="3" t="str">
        <v>Bière</v>
      </c>
      <c r="G1618" s="17">
        <v>5102</v>
      </c>
      <c r="H1618" s="17" t="s">
        <v>4559</v>
      </c>
    </row>
    <row r="1619" spans="1:8" x14ac:dyDescent="0.2">
      <c r="A1619" s="3">
        <v>4245</v>
      </c>
      <c r="B1619" s="3" t="s">
        <v>1768</v>
      </c>
      <c r="C1619" s="3" t="s">
        <v>1768</v>
      </c>
      <c r="D1619" s="3" t="s">
        <v>1606</v>
      </c>
      <c r="E1619" s="3" t="str">
        <v>Bougy-Villars</v>
      </c>
      <c r="G1619" s="17">
        <v>5103</v>
      </c>
      <c r="H1619" s="17" t="s">
        <v>4559</v>
      </c>
    </row>
    <row r="1620" spans="1:8" x14ac:dyDescent="0.2">
      <c r="A1620" s="3">
        <v>4233</v>
      </c>
      <c r="B1620" s="3" t="s">
        <v>1769</v>
      </c>
      <c r="C1620" s="3" t="s">
        <v>1769</v>
      </c>
      <c r="D1620" s="3" t="s">
        <v>1606</v>
      </c>
      <c r="E1620" s="3" t="str">
        <v>Féchy</v>
      </c>
      <c r="G1620" s="17">
        <v>5105</v>
      </c>
      <c r="H1620" s="17" t="s">
        <v>4559</v>
      </c>
    </row>
    <row r="1621" spans="1:8" x14ac:dyDescent="0.2">
      <c r="A1621" s="3">
        <v>4208</v>
      </c>
      <c r="B1621" s="3" t="s">
        <v>1770</v>
      </c>
      <c r="C1621" s="3" t="s">
        <v>1770</v>
      </c>
      <c r="D1621" s="3" t="s">
        <v>1606</v>
      </c>
      <c r="E1621" s="3" t="str">
        <v>Gimel</v>
      </c>
      <c r="G1621" s="17">
        <v>5106</v>
      </c>
      <c r="H1621" s="17" t="s">
        <v>4559</v>
      </c>
    </row>
    <row r="1622" spans="1:8" x14ac:dyDescent="0.2">
      <c r="A1622" s="3">
        <v>4234</v>
      </c>
      <c r="B1622" s="3" t="s">
        <v>1771</v>
      </c>
      <c r="C1622" s="3" t="s">
        <v>1771</v>
      </c>
      <c r="D1622" s="3" t="s">
        <v>1606</v>
      </c>
      <c r="E1622" s="3" t="str">
        <v>Longirod</v>
      </c>
      <c r="G1622" s="17">
        <v>5107</v>
      </c>
      <c r="H1622" s="17" t="s">
        <v>4559</v>
      </c>
    </row>
    <row r="1623" spans="1:8" x14ac:dyDescent="0.2">
      <c r="A1623" s="3">
        <v>4001</v>
      </c>
      <c r="B1623" s="3" t="s">
        <v>1772</v>
      </c>
      <c r="C1623" s="3" t="s">
        <v>1772</v>
      </c>
      <c r="D1623" s="3" t="s">
        <v>1773</v>
      </c>
      <c r="E1623" s="3" t="str">
        <v>Marchissy</v>
      </c>
      <c r="G1623" s="17">
        <v>5108</v>
      </c>
      <c r="H1623" s="17" t="s">
        <v>4559</v>
      </c>
    </row>
    <row r="1624" spans="1:8" x14ac:dyDescent="0.2">
      <c r="A1624" s="3">
        <v>4031</v>
      </c>
      <c r="B1624" s="3" t="s">
        <v>1772</v>
      </c>
      <c r="C1624" s="3" t="s">
        <v>1772</v>
      </c>
      <c r="D1624" s="3" t="s">
        <v>1773</v>
      </c>
      <c r="E1624" s="3" t="str">
        <v>Mollens (VD)</v>
      </c>
      <c r="G1624" s="17">
        <v>5112</v>
      </c>
      <c r="H1624" s="17" t="s">
        <v>4559</v>
      </c>
    </row>
    <row r="1625" spans="1:8" x14ac:dyDescent="0.2">
      <c r="A1625" s="3">
        <v>4031</v>
      </c>
      <c r="B1625" s="3" t="s">
        <v>1772</v>
      </c>
      <c r="C1625" s="3" t="s">
        <v>1772</v>
      </c>
      <c r="D1625" s="3" t="s">
        <v>1773</v>
      </c>
      <c r="E1625" s="3" t="str">
        <v>Saint-George</v>
      </c>
      <c r="G1625" s="17">
        <v>5113</v>
      </c>
      <c r="H1625" s="17" t="s">
        <v>4559</v>
      </c>
    </row>
    <row r="1626" spans="1:8" x14ac:dyDescent="0.2">
      <c r="A1626" s="3">
        <v>4051</v>
      </c>
      <c r="B1626" s="3" t="s">
        <v>1772</v>
      </c>
      <c r="C1626" s="3" t="s">
        <v>1772</v>
      </c>
      <c r="D1626" s="3" t="s">
        <v>1773</v>
      </c>
      <c r="E1626" s="3" t="str">
        <v>Saint-Livres</v>
      </c>
      <c r="G1626" s="17">
        <v>5116</v>
      </c>
      <c r="H1626" s="17" t="s">
        <v>4559</v>
      </c>
    </row>
    <row r="1627" spans="1:8" x14ac:dyDescent="0.2">
      <c r="A1627" s="3">
        <v>4052</v>
      </c>
      <c r="B1627" s="3" t="s">
        <v>1772</v>
      </c>
      <c r="C1627" s="3" t="s">
        <v>1772</v>
      </c>
      <c r="D1627" s="3" t="s">
        <v>1773</v>
      </c>
      <c r="E1627" s="3" t="str">
        <v>Saint-Oyens</v>
      </c>
      <c r="G1627" s="17">
        <v>5200</v>
      </c>
      <c r="H1627" s="17" t="s">
        <v>4559</v>
      </c>
    </row>
    <row r="1628" spans="1:8" x14ac:dyDescent="0.2">
      <c r="A1628" s="3">
        <v>4052</v>
      </c>
      <c r="B1628" s="3" t="s">
        <v>1772</v>
      </c>
      <c r="C1628" s="3" t="s">
        <v>1772</v>
      </c>
      <c r="D1628" s="3" t="s">
        <v>1773</v>
      </c>
      <c r="E1628" s="3" t="str">
        <v>Saubraz</v>
      </c>
      <c r="G1628" s="17">
        <v>5210</v>
      </c>
      <c r="H1628" s="17" t="s">
        <v>4559</v>
      </c>
    </row>
    <row r="1629" spans="1:8" x14ac:dyDescent="0.2">
      <c r="A1629" s="3">
        <v>4053</v>
      </c>
      <c r="B1629" s="3" t="s">
        <v>1772</v>
      </c>
      <c r="C1629" s="3" t="s">
        <v>1772</v>
      </c>
      <c r="D1629" s="3" t="s">
        <v>1773</v>
      </c>
      <c r="E1629" s="3" t="str">
        <v>Avenches</v>
      </c>
      <c r="G1629" s="17">
        <v>5212</v>
      </c>
      <c r="H1629" s="17" t="s">
        <v>4559</v>
      </c>
    </row>
    <row r="1630" spans="1:8" x14ac:dyDescent="0.2">
      <c r="A1630" s="3">
        <v>4054</v>
      </c>
      <c r="B1630" s="3" t="s">
        <v>1772</v>
      </c>
      <c r="C1630" s="3" t="s">
        <v>1772</v>
      </c>
      <c r="D1630" s="3" t="s">
        <v>1773</v>
      </c>
      <c r="E1630" s="3" t="str">
        <v>Cudrefin</v>
      </c>
      <c r="G1630" s="17">
        <v>5213</v>
      </c>
      <c r="H1630" s="17" t="s">
        <v>4559</v>
      </c>
    </row>
    <row r="1631" spans="1:8" x14ac:dyDescent="0.2">
      <c r="A1631" s="3">
        <v>4055</v>
      </c>
      <c r="B1631" s="3" t="s">
        <v>1772</v>
      </c>
      <c r="C1631" s="3" t="s">
        <v>1772</v>
      </c>
      <c r="D1631" s="3" t="s">
        <v>1773</v>
      </c>
      <c r="E1631" s="3" t="str">
        <v>Faoug</v>
      </c>
      <c r="G1631" s="17">
        <v>5222</v>
      </c>
      <c r="H1631" s="17" t="s">
        <v>4559</v>
      </c>
    </row>
    <row r="1632" spans="1:8" x14ac:dyDescent="0.2">
      <c r="A1632" s="3">
        <v>4056</v>
      </c>
      <c r="B1632" s="3" t="s">
        <v>1772</v>
      </c>
      <c r="C1632" s="3" t="s">
        <v>1772</v>
      </c>
      <c r="D1632" s="3" t="s">
        <v>1773</v>
      </c>
      <c r="E1632" s="3" t="str">
        <v>Vully-les-Lacs</v>
      </c>
      <c r="G1632" s="17">
        <v>5223</v>
      </c>
      <c r="H1632" s="17" t="s">
        <v>4559</v>
      </c>
    </row>
    <row r="1633" spans="1:8" x14ac:dyDescent="0.2">
      <c r="A1633" s="3">
        <v>4057</v>
      </c>
      <c r="B1633" s="3" t="s">
        <v>1772</v>
      </c>
      <c r="C1633" s="3" t="s">
        <v>1772</v>
      </c>
      <c r="D1633" s="3" t="s">
        <v>1773</v>
      </c>
      <c r="E1633" s="3" t="str">
        <v>Bettens</v>
      </c>
      <c r="G1633" s="17">
        <v>5225</v>
      </c>
      <c r="H1633" s="17" t="s">
        <v>4559</v>
      </c>
    </row>
    <row r="1634" spans="1:8" x14ac:dyDescent="0.2">
      <c r="A1634" s="3">
        <v>4058</v>
      </c>
      <c r="B1634" s="3" t="s">
        <v>1772</v>
      </c>
      <c r="C1634" s="3" t="s">
        <v>1772</v>
      </c>
      <c r="D1634" s="3" t="s">
        <v>1773</v>
      </c>
      <c r="E1634" s="3" t="str">
        <v>Bournens</v>
      </c>
      <c r="G1634" s="17">
        <v>5233</v>
      </c>
      <c r="H1634" s="17" t="s">
        <v>4560</v>
      </c>
    </row>
    <row r="1635" spans="1:8" x14ac:dyDescent="0.2">
      <c r="A1635" s="3">
        <v>4059</v>
      </c>
      <c r="B1635" s="3" t="s">
        <v>1772</v>
      </c>
      <c r="C1635" s="3" t="s">
        <v>1772</v>
      </c>
      <c r="D1635" s="3" t="s">
        <v>1773</v>
      </c>
      <c r="E1635" s="3" t="str">
        <v>Boussens</v>
      </c>
      <c r="G1635" s="17">
        <v>5234</v>
      </c>
      <c r="H1635" s="17" t="s">
        <v>4559</v>
      </c>
    </row>
    <row r="1636" spans="1:8" x14ac:dyDescent="0.2">
      <c r="A1636" s="3">
        <v>4126</v>
      </c>
      <c r="B1636" s="3" t="s">
        <v>1774</v>
      </c>
      <c r="C1636" s="3" t="s">
        <v>1774</v>
      </c>
      <c r="D1636" s="3" t="s">
        <v>1773</v>
      </c>
      <c r="E1636" s="3" t="str">
        <v>La Chaux (Cossonay)</v>
      </c>
      <c r="G1636" s="17">
        <v>5235</v>
      </c>
      <c r="H1636" s="17" t="s">
        <v>4559</v>
      </c>
    </row>
    <row r="1637" spans="1:8" x14ac:dyDescent="0.2">
      <c r="A1637" s="3">
        <v>4125</v>
      </c>
      <c r="B1637" s="3" t="s">
        <v>1775</v>
      </c>
      <c r="C1637" s="3" t="s">
        <v>1775</v>
      </c>
      <c r="D1637" s="3" t="s">
        <v>1773</v>
      </c>
      <c r="E1637" s="3" t="str">
        <v>Chavannes-le-Veyron</v>
      </c>
      <c r="G1637" s="17">
        <v>5236</v>
      </c>
      <c r="H1637" s="17" t="s">
        <v>4559</v>
      </c>
    </row>
    <row r="1638" spans="1:8" x14ac:dyDescent="0.2">
      <c r="A1638" s="3">
        <v>4147</v>
      </c>
      <c r="B1638" s="3" t="s">
        <v>1776</v>
      </c>
      <c r="C1638" s="3" t="s">
        <v>1777</v>
      </c>
      <c r="D1638" s="3" t="s">
        <v>1778</v>
      </c>
      <c r="E1638" s="3" t="str">
        <v>Chevilly</v>
      </c>
      <c r="G1638" s="17">
        <v>5237</v>
      </c>
      <c r="H1638" s="17" t="s">
        <v>4552</v>
      </c>
    </row>
    <row r="1639" spans="1:8" x14ac:dyDescent="0.2">
      <c r="A1639" s="3">
        <v>4123</v>
      </c>
      <c r="B1639" s="3" t="s">
        <v>1779</v>
      </c>
      <c r="C1639" s="3" t="s">
        <v>1779</v>
      </c>
      <c r="D1639" s="3" t="s">
        <v>1778</v>
      </c>
      <c r="E1639" s="3" t="str">
        <v>Cossonay</v>
      </c>
      <c r="G1639" s="17">
        <v>5242</v>
      </c>
      <c r="H1639" s="17" t="s">
        <v>4559</v>
      </c>
    </row>
    <row r="1640" spans="1:8" x14ac:dyDescent="0.2">
      <c r="A1640" s="3">
        <v>4144</v>
      </c>
      <c r="B1640" s="3" t="s">
        <v>1780</v>
      </c>
      <c r="C1640" s="3" t="s">
        <v>1780</v>
      </c>
      <c r="D1640" s="3" t="s">
        <v>1778</v>
      </c>
      <c r="E1640" s="3" t="str">
        <v>Cuarnens</v>
      </c>
      <c r="G1640" s="17">
        <v>5243</v>
      </c>
      <c r="H1640" s="17" t="s">
        <v>4559</v>
      </c>
    </row>
    <row r="1641" spans="1:8" x14ac:dyDescent="0.2">
      <c r="A1641" s="3">
        <v>4105</v>
      </c>
      <c r="B1641" s="3" t="s">
        <v>1781</v>
      </c>
      <c r="C1641" s="3" t="s">
        <v>1782</v>
      </c>
      <c r="D1641" s="3" t="s">
        <v>1778</v>
      </c>
      <c r="E1641" s="3" t="str">
        <v>Daillens</v>
      </c>
      <c r="G1641" s="17">
        <v>5244</v>
      </c>
      <c r="H1641" s="17" t="s">
        <v>4559</v>
      </c>
    </row>
    <row r="1642" spans="1:8" x14ac:dyDescent="0.2">
      <c r="A1642" s="3">
        <v>4101</v>
      </c>
      <c r="B1642" s="3" t="s">
        <v>1783</v>
      </c>
      <c r="C1642" s="3" t="s">
        <v>1784</v>
      </c>
      <c r="D1642" s="3" t="s">
        <v>1778</v>
      </c>
      <c r="E1642" s="3" t="str">
        <v>Dizy</v>
      </c>
      <c r="G1642" s="17">
        <v>5245</v>
      </c>
      <c r="H1642" s="17" t="s">
        <v>4559</v>
      </c>
    </row>
    <row r="1643" spans="1:8" x14ac:dyDescent="0.2">
      <c r="A1643" s="3">
        <v>4102</v>
      </c>
      <c r="B1643" s="3" t="s">
        <v>1784</v>
      </c>
      <c r="C1643" s="3" t="s">
        <v>1784</v>
      </c>
      <c r="D1643" s="3" t="s">
        <v>1778</v>
      </c>
      <c r="E1643" s="3" t="str">
        <v>Eclépens</v>
      </c>
      <c r="G1643" s="17">
        <v>5246</v>
      </c>
      <c r="H1643" s="17" t="s">
        <v>4559</v>
      </c>
    </row>
    <row r="1644" spans="1:8" x14ac:dyDescent="0.2">
      <c r="A1644" s="3">
        <v>4127</v>
      </c>
      <c r="B1644" s="3" t="s">
        <v>1785</v>
      </c>
      <c r="C1644" s="3" t="s">
        <v>1785</v>
      </c>
      <c r="D1644" s="3" t="s">
        <v>1778</v>
      </c>
      <c r="E1644" s="3" t="str">
        <v>Ferreyres</v>
      </c>
      <c r="G1644" s="17">
        <v>5272</v>
      </c>
      <c r="H1644" s="17" t="s">
        <v>4552</v>
      </c>
    </row>
    <row r="1645" spans="1:8" x14ac:dyDescent="0.2">
      <c r="A1645" s="3">
        <v>4103</v>
      </c>
      <c r="B1645" s="3" t="s">
        <v>1786</v>
      </c>
      <c r="C1645" s="3" t="s">
        <v>1786</v>
      </c>
      <c r="D1645" s="3" t="s">
        <v>1778</v>
      </c>
      <c r="E1645" s="3" t="str">
        <v>Gollion</v>
      </c>
      <c r="G1645" s="17">
        <v>5273</v>
      </c>
      <c r="H1645" s="17" t="s">
        <v>4552</v>
      </c>
    </row>
    <row r="1646" spans="1:8" x14ac:dyDescent="0.2">
      <c r="A1646" s="3">
        <v>4107</v>
      </c>
      <c r="B1646" s="3" t="s">
        <v>1787</v>
      </c>
      <c r="C1646" s="3" t="s">
        <v>1787</v>
      </c>
      <c r="D1646" s="3" t="s">
        <v>1778</v>
      </c>
      <c r="E1646" s="3" t="str">
        <v>Grancy</v>
      </c>
      <c r="G1646" s="17">
        <v>5274</v>
      </c>
      <c r="H1646" s="17" t="s">
        <v>4552</v>
      </c>
    </row>
    <row r="1647" spans="1:8" x14ac:dyDescent="0.2">
      <c r="A1647" s="3">
        <v>4142</v>
      </c>
      <c r="B1647" s="3" t="s">
        <v>1788</v>
      </c>
      <c r="C1647" s="3" t="s">
        <v>1788</v>
      </c>
      <c r="D1647" s="3" t="s">
        <v>1778</v>
      </c>
      <c r="E1647" s="3" t="str">
        <v>L'Isle</v>
      </c>
      <c r="G1647" s="17">
        <v>5275</v>
      </c>
      <c r="H1647" s="17" t="s">
        <v>4552</v>
      </c>
    </row>
    <row r="1648" spans="1:8" x14ac:dyDescent="0.2">
      <c r="A1648" s="3">
        <v>4132</v>
      </c>
      <c r="B1648" s="3" t="s">
        <v>1789</v>
      </c>
      <c r="C1648" s="3" t="s">
        <v>1789</v>
      </c>
      <c r="D1648" s="3" t="s">
        <v>1778</v>
      </c>
      <c r="E1648" s="3" t="str">
        <v>Lussery-Villars</v>
      </c>
      <c r="G1648" s="17">
        <v>5276</v>
      </c>
      <c r="H1648" s="17" t="s">
        <v>4552</v>
      </c>
    </row>
    <row r="1649" spans="1:8" x14ac:dyDescent="0.2">
      <c r="A1649" s="3">
        <v>4104</v>
      </c>
      <c r="B1649" s="3" t="s">
        <v>1790</v>
      </c>
      <c r="C1649" s="3" t="s">
        <v>1791</v>
      </c>
      <c r="D1649" s="3" t="s">
        <v>1778</v>
      </c>
      <c r="E1649" s="3" t="str">
        <v>Mauraz</v>
      </c>
      <c r="G1649" s="17">
        <v>5277</v>
      </c>
      <c r="H1649" s="17" t="s">
        <v>4552</v>
      </c>
    </row>
    <row r="1650" spans="1:8" x14ac:dyDescent="0.2">
      <c r="A1650" s="3">
        <v>4148</v>
      </c>
      <c r="B1650" s="3" t="s">
        <v>1792</v>
      </c>
      <c r="C1650" s="3" t="s">
        <v>1792</v>
      </c>
      <c r="D1650" s="3" t="s">
        <v>1778</v>
      </c>
      <c r="E1650" s="3" t="str">
        <v>Mex (VD)</v>
      </c>
      <c r="G1650" s="17">
        <v>5300</v>
      </c>
      <c r="H1650" s="17" t="s">
        <v>4560</v>
      </c>
    </row>
    <row r="1651" spans="1:8" x14ac:dyDescent="0.2">
      <c r="A1651" s="3">
        <v>4153</v>
      </c>
      <c r="B1651" s="3" t="s">
        <v>1793</v>
      </c>
      <c r="C1651" s="3" t="s">
        <v>1794</v>
      </c>
      <c r="D1651" s="3" t="s">
        <v>1778</v>
      </c>
      <c r="E1651" s="3" t="str">
        <v>Moiry</v>
      </c>
      <c r="G1651" s="17">
        <v>5301</v>
      </c>
      <c r="H1651" s="17" t="s">
        <v>4560</v>
      </c>
    </row>
    <row r="1652" spans="1:8" x14ac:dyDescent="0.2">
      <c r="A1652" s="3">
        <v>4124</v>
      </c>
      <c r="B1652" s="3" t="s">
        <v>1795</v>
      </c>
      <c r="C1652" s="3" t="s">
        <v>1795</v>
      </c>
      <c r="D1652" s="3" t="s">
        <v>1778</v>
      </c>
      <c r="E1652" s="3" t="str">
        <v>Mont-la-Ville</v>
      </c>
      <c r="G1652" s="17">
        <v>5303</v>
      </c>
      <c r="H1652" s="17" t="s">
        <v>4560</v>
      </c>
    </row>
    <row r="1653" spans="1:8" x14ac:dyDescent="0.2">
      <c r="A1653" s="3">
        <v>4106</v>
      </c>
      <c r="B1653" s="3" t="s">
        <v>1796</v>
      </c>
      <c r="C1653" s="3" t="s">
        <v>1796</v>
      </c>
      <c r="D1653" s="3" t="s">
        <v>1778</v>
      </c>
      <c r="E1653" s="3" t="str">
        <v>Montricher</v>
      </c>
      <c r="G1653" s="17">
        <v>5304</v>
      </c>
      <c r="H1653" s="17" t="s">
        <v>4560</v>
      </c>
    </row>
    <row r="1654" spans="1:8" x14ac:dyDescent="0.2">
      <c r="A1654" s="3">
        <v>4223</v>
      </c>
      <c r="B1654" s="3" t="s">
        <v>1797</v>
      </c>
      <c r="C1654" s="3" t="s">
        <v>1797</v>
      </c>
      <c r="D1654" s="3" t="s">
        <v>1778</v>
      </c>
      <c r="E1654" s="3" t="str">
        <v>Orny</v>
      </c>
      <c r="G1654" s="17">
        <v>5305</v>
      </c>
      <c r="H1654" s="17" t="s">
        <v>4560</v>
      </c>
    </row>
    <row r="1655" spans="1:8" x14ac:dyDescent="0.2">
      <c r="A1655" s="3">
        <v>4225</v>
      </c>
      <c r="B1655" s="3" t="s">
        <v>1798</v>
      </c>
      <c r="C1655" s="3" t="s">
        <v>1798</v>
      </c>
      <c r="D1655" s="3" t="s">
        <v>1778</v>
      </c>
      <c r="E1655" s="3" t="str">
        <v>Penthalaz</v>
      </c>
      <c r="G1655" s="17">
        <v>5306</v>
      </c>
      <c r="H1655" s="17" t="s">
        <v>4560</v>
      </c>
    </row>
    <row r="1656" spans="1:8" x14ac:dyDescent="0.2">
      <c r="A1656" s="3">
        <v>4117</v>
      </c>
      <c r="B1656" s="3" t="s">
        <v>1799</v>
      </c>
      <c r="C1656" s="3" t="s">
        <v>1799</v>
      </c>
      <c r="D1656" s="3" t="s">
        <v>1778</v>
      </c>
      <c r="E1656" s="3" t="str">
        <v>Penthaz</v>
      </c>
      <c r="G1656" s="17">
        <v>5312</v>
      </c>
      <c r="H1656" s="17" t="s">
        <v>4560</v>
      </c>
    </row>
    <row r="1657" spans="1:8" x14ac:dyDescent="0.2">
      <c r="A1657" s="3">
        <v>4243</v>
      </c>
      <c r="B1657" s="3" t="s">
        <v>1800</v>
      </c>
      <c r="C1657" s="3" t="s">
        <v>1800</v>
      </c>
      <c r="D1657" s="3" t="s">
        <v>1778</v>
      </c>
      <c r="E1657" s="3" t="str">
        <v>Pompaples</v>
      </c>
      <c r="G1657" s="17">
        <v>5313</v>
      </c>
      <c r="H1657" s="17" t="s">
        <v>4560</v>
      </c>
    </row>
    <row r="1658" spans="1:8" x14ac:dyDescent="0.2">
      <c r="A1658" s="3">
        <v>4202</v>
      </c>
      <c r="B1658" s="3" t="s">
        <v>1801</v>
      </c>
      <c r="C1658" s="3" t="s">
        <v>1801</v>
      </c>
      <c r="D1658" s="3" t="s">
        <v>1778</v>
      </c>
      <c r="E1658" s="3" t="str">
        <v>La Sarraz</v>
      </c>
      <c r="G1658" s="17">
        <v>5314</v>
      </c>
      <c r="H1658" s="17" t="s">
        <v>4560</v>
      </c>
    </row>
    <row r="1659" spans="1:8" x14ac:dyDescent="0.2">
      <c r="A1659" s="3">
        <v>4203</v>
      </c>
      <c r="B1659" s="3" t="s">
        <v>1802</v>
      </c>
      <c r="C1659" s="3" t="s">
        <v>1802</v>
      </c>
      <c r="D1659" s="3" t="s">
        <v>1778</v>
      </c>
      <c r="E1659" s="3" t="str">
        <v>Senarclens</v>
      </c>
      <c r="G1659" s="17">
        <v>5315</v>
      </c>
      <c r="H1659" s="17" t="s">
        <v>4560</v>
      </c>
    </row>
    <row r="1660" spans="1:8" x14ac:dyDescent="0.2">
      <c r="A1660" s="3">
        <v>4242</v>
      </c>
      <c r="B1660" s="3" t="s">
        <v>1803</v>
      </c>
      <c r="C1660" s="3" t="s">
        <v>1803</v>
      </c>
      <c r="D1660" s="3" t="s">
        <v>1778</v>
      </c>
      <c r="E1660" s="3" t="str">
        <v>Sullens</v>
      </c>
      <c r="G1660" s="17">
        <v>5316</v>
      </c>
      <c r="H1660" s="17" t="s">
        <v>4560</v>
      </c>
    </row>
    <row r="1661" spans="1:8" x14ac:dyDescent="0.2">
      <c r="A1661" s="3">
        <v>4253</v>
      </c>
      <c r="B1661" s="3" t="s">
        <v>1804</v>
      </c>
      <c r="C1661" s="3" t="s">
        <v>1804</v>
      </c>
      <c r="D1661" s="3" t="s">
        <v>1778</v>
      </c>
      <c r="E1661" s="3" t="str">
        <v>Vufflens-la-Ville</v>
      </c>
      <c r="G1661" s="17">
        <v>5317</v>
      </c>
      <c r="H1661" s="17" t="s">
        <v>4552</v>
      </c>
    </row>
    <row r="1662" spans="1:8" x14ac:dyDescent="0.2">
      <c r="A1662" s="3">
        <v>4254</v>
      </c>
      <c r="B1662" s="3" t="s">
        <v>1805</v>
      </c>
      <c r="C1662" s="3" t="s">
        <v>1804</v>
      </c>
      <c r="D1662" s="3" t="s">
        <v>1778</v>
      </c>
      <c r="E1662" s="3" t="str">
        <v>Assens</v>
      </c>
      <c r="G1662" s="17">
        <v>5318</v>
      </c>
      <c r="H1662" s="17" t="s">
        <v>4559</v>
      </c>
    </row>
    <row r="1663" spans="1:8" x14ac:dyDescent="0.2">
      <c r="A1663" s="3">
        <v>4224</v>
      </c>
      <c r="B1663" s="3" t="s">
        <v>1806</v>
      </c>
      <c r="C1663" s="3" t="s">
        <v>1806</v>
      </c>
      <c r="D1663" s="3" t="s">
        <v>1778</v>
      </c>
      <c r="E1663" s="3" t="str">
        <v>Bercher</v>
      </c>
      <c r="G1663" s="17">
        <v>5322</v>
      </c>
      <c r="H1663" s="17" t="s">
        <v>4560</v>
      </c>
    </row>
    <row r="1664" spans="1:8" x14ac:dyDescent="0.2">
      <c r="A1664" s="3">
        <v>2814</v>
      </c>
      <c r="B1664" s="3" t="s">
        <v>1807</v>
      </c>
      <c r="C1664" s="3" t="s">
        <v>1807</v>
      </c>
      <c r="D1664" s="3" t="s">
        <v>1778</v>
      </c>
      <c r="E1664" s="3" t="str">
        <v>Bottens</v>
      </c>
      <c r="G1664" s="17">
        <v>5323</v>
      </c>
      <c r="H1664" s="17" t="s">
        <v>4560</v>
      </c>
    </row>
    <row r="1665" spans="1:8" x14ac:dyDescent="0.2">
      <c r="A1665" s="3">
        <v>4244</v>
      </c>
      <c r="B1665" s="3" t="s">
        <v>1808</v>
      </c>
      <c r="C1665" s="3" t="s">
        <v>1808</v>
      </c>
      <c r="D1665" s="3" t="s">
        <v>1778</v>
      </c>
      <c r="E1665" s="3" t="str">
        <v>Bretigny-sur-Morrens</v>
      </c>
      <c r="G1665" s="17">
        <v>5324</v>
      </c>
      <c r="H1665" s="17" t="s">
        <v>4552</v>
      </c>
    </row>
    <row r="1666" spans="1:8" x14ac:dyDescent="0.2">
      <c r="A1666" s="3">
        <v>4246</v>
      </c>
      <c r="B1666" s="3" t="s">
        <v>1809</v>
      </c>
      <c r="C1666" s="3" t="s">
        <v>1810</v>
      </c>
      <c r="D1666" s="3" t="s">
        <v>1778</v>
      </c>
      <c r="E1666" s="3" t="str">
        <v>Cugy (VD)</v>
      </c>
      <c r="G1666" s="17">
        <v>5325</v>
      </c>
      <c r="H1666" s="17" t="s">
        <v>4552</v>
      </c>
    </row>
    <row r="1667" spans="1:8" x14ac:dyDescent="0.2">
      <c r="A1667" s="3">
        <v>4222</v>
      </c>
      <c r="B1667" s="3" t="s">
        <v>1811</v>
      </c>
      <c r="C1667" s="3" t="s">
        <v>1811</v>
      </c>
      <c r="D1667" s="3" t="s">
        <v>1778</v>
      </c>
      <c r="E1667" s="3" t="str">
        <v>Echallens</v>
      </c>
      <c r="G1667" s="17">
        <v>5326</v>
      </c>
      <c r="H1667" s="17" t="s">
        <v>4552</v>
      </c>
    </row>
    <row r="1668" spans="1:8" x14ac:dyDescent="0.2">
      <c r="A1668" s="3">
        <v>4422</v>
      </c>
      <c r="B1668" s="3" t="s">
        <v>1812</v>
      </c>
      <c r="C1668" s="3" t="s">
        <v>1812</v>
      </c>
      <c r="D1668" s="3" t="s">
        <v>1778</v>
      </c>
      <c r="E1668" s="3" t="str">
        <v>Essertines-sur-Yverdon</v>
      </c>
      <c r="G1668" s="17">
        <v>5330</v>
      </c>
      <c r="H1668" s="17" t="s">
        <v>4560</v>
      </c>
    </row>
    <row r="1669" spans="1:8" x14ac:dyDescent="0.2">
      <c r="A1669" s="3">
        <v>4302</v>
      </c>
      <c r="B1669" s="3" t="s">
        <v>1813</v>
      </c>
      <c r="C1669" s="3" t="s">
        <v>1814</v>
      </c>
      <c r="D1669" s="3" t="s">
        <v>1778</v>
      </c>
      <c r="E1669" s="3" t="str">
        <v>Etagnières</v>
      </c>
      <c r="G1669" s="17">
        <v>5332</v>
      </c>
      <c r="H1669" s="17" t="s">
        <v>4560</v>
      </c>
    </row>
    <row r="1670" spans="1:8" x14ac:dyDescent="0.2">
      <c r="A1670" s="3">
        <v>4416</v>
      </c>
      <c r="B1670" s="3" t="s">
        <v>1815</v>
      </c>
      <c r="C1670" s="3" t="s">
        <v>1815</v>
      </c>
      <c r="D1670" s="3" t="s">
        <v>1778</v>
      </c>
      <c r="E1670" s="3" t="str">
        <v>Fey</v>
      </c>
      <c r="G1670" s="17">
        <v>5333</v>
      </c>
      <c r="H1670" s="17" t="s">
        <v>4560</v>
      </c>
    </row>
    <row r="1671" spans="1:8" x14ac:dyDescent="0.2">
      <c r="A1671" s="3">
        <v>4402</v>
      </c>
      <c r="B1671" s="3" t="s">
        <v>1816</v>
      </c>
      <c r="C1671" s="3" t="s">
        <v>1816</v>
      </c>
      <c r="D1671" s="3" t="s">
        <v>1778</v>
      </c>
      <c r="E1671" s="3" t="str">
        <v>Froideville</v>
      </c>
      <c r="G1671" s="17">
        <v>5334</v>
      </c>
      <c r="H1671" s="17" t="s">
        <v>4560</v>
      </c>
    </row>
    <row r="1672" spans="1:8" x14ac:dyDescent="0.2">
      <c r="A1672" s="3">
        <v>4414</v>
      </c>
      <c r="B1672" s="3" t="s">
        <v>1817</v>
      </c>
      <c r="C1672" s="3" t="s">
        <v>1817</v>
      </c>
      <c r="D1672" s="3" t="s">
        <v>1778</v>
      </c>
      <c r="E1672" s="3" t="str">
        <v>Morrens (VD)</v>
      </c>
      <c r="G1672" s="17">
        <v>5400</v>
      </c>
      <c r="H1672" s="17" t="s">
        <v>4560</v>
      </c>
    </row>
    <row r="1673" spans="1:8" x14ac:dyDescent="0.2">
      <c r="A1673" s="3">
        <v>4304</v>
      </c>
      <c r="B1673" s="3" t="s">
        <v>1818</v>
      </c>
      <c r="C1673" s="3" t="s">
        <v>1818</v>
      </c>
      <c r="D1673" s="3" t="s">
        <v>1778</v>
      </c>
      <c r="E1673" s="3" t="str">
        <v>Oulens-sous-Echallens</v>
      </c>
      <c r="G1673" s="17">
        <v>5404</v>
      </c>
      <c r="H1673" s="17" t="s">
        <v>4560</v>
      </c>
    </row>
    <row r="1674" spans="1:8" x14ac:dyDescent="0.2">
      <c r="A1674" s="3">
        <v>4423</v>
      </c>
      <c r="B1674" s="3" t="s">
        <v>1819</v>
      </c>
      <c r="C1674" s="3" t="s">
        <v>1819</v>
      </c>
      <c r="D1674" s="3" t="s">
        <v>1778</v>
      </c>
      <c r="E1674" s="3" t="str">
        <v>Pailly</v>
      </c>
      <c r="G1674" s="17">
        <v>5405</v>
      </c>
      <c r="H1674" s="17" t="s">
        <v>4560</v>
      </c>
    </row>
    <row r="1675" spans="1:8" x14ac:dyDescent="0.2">
      <c r="A1675" s="3">
        <v>4415</v>
      </c>
      <c r="B1675" s="3" t="s">
        <v>1820</v>
      </c>
      <c r="C1675" s="3" t="s">
        <v>1820</v>
      </c>
      <c r="D1675" s="3" t="s">
        <v>1778</v>
      </c>
      <c r="E1675" s="3" t="str">
        <v>Penthéréaz</v>
      </c>
      <c r="G1675" s="17">
        <v>5406</v>
      </c>
      <c r="H1675" s="17" t="s">
        <v>4559</v>
      </c>
    </row>
    <row r="1676" spans="1:8" x14ac:dyDescent="0.2">
      <c r="A1676" s="3">
        <v>4410</v>
      </c>
      <c r="B1676" s="3" t="s">
        <v>1821</v>
      </c>
      <c r="C1676" s="3" t="s">
        <v>1821</v>
      </c>
      <c r="D1676" s="3" t="s">
        <v>1778</v>
      </c>
      <c r="E1676" s="3" t="str">
        <v>Poliez-Pittet</v>
      </c>
      <c r="G1676" s="17">
        <v>5408</v>
      </c>
      <c r="H1676" s="17" t="s">
        <v>4560</v>
      </c>
    </row>
    <row r="1677" spans="1:8" x14ac:dyDescent="0.2">
      <c r="A1677" s="3">
        <v>4419</v>
      </c>
      <c r="B1677" s="3" t="s">
        <v>1822</v>
      </c>
      <c r="C1677" s="3" t="s">
        <v>1822</v>
      </c>
      <c r="D1677" s="3" t="s">
        <v>1778</v>
      </c>
      <c r="E1677" s="3" t="str">
        <v>Rueyres</v>
      </c>
      <c r="G1677" s="17">
        <v>5412</v>
      </c>
      <c r="H1677" s="17" t="s">
        <v>4559</v>
      </c>
    </row>
    <row r="1678" spans="1:8" x14ac:dyDescent="0.2">
      <c r="A1678" s="3">
        <v>4133</v>
      </c>
      <c r="B1678" s="3" t="s">
        <v>1823</v>
      </c>
      <c r="C1678" s="3" t="s">
        <v>1823</v>
      </c>
      <c r="D1678" s="3" t="s">
        <v>1778</v>
      </c>
      <c r="E1678" s="3" t="str">
        <v>Saint-Barthélemy (VD)</v>
      </c>
      <c r="G1678" s="17">
        <v>5413</v>
      </c>
      <c r="H1678" s="17" t="s">
        <v>4559</v>
      </c>
    </row>
    <row r="1679" spans="1:8" x14ac:dyDescent="0.2">
      <c r="A1679" s="3">
        <v>4433</v>
      </c>
      <c r="B1679" s="3" t="s">
        <v>1824</v>
      </c>
      <c r="C1679" s="3" t="s">
        <v>1824</v>
      </c>
      <c r="D1679" s="3" t="s">
        <v>1778</v>
      </c>
      <c r="E1679" s="3" t="str">
        <v>Villars-le-Terroir</v>
      </c>
      <c r="G1679" s="17">
        <v>5415</v>
      </c>
      <c r="H1679" s="17" t="s">
        <v>4560</v>
      </c>
    </row>
    <row r="1680" spans="1:8" x14ac:dyDescent="0.2">
      <c r="A1680" s="3">
        <v>4411</v>
      </c>
      <c r="B1680" s="3" t="s">
        <v>1825</v>
      </c>
      <c r="C1680" s="3" t="s">
        <v>1825</v>
      </c>
      <c r="D1680" s="3" t="s">
        <v>1778</v>
      </c>
      <c r="E1680" s="3" t="str">
        <v>Vuarrens</v>
      </c>
      <c r="G1680" s="17">
        <v>5416</v>
      </c>
      <c r="H1680" s="17" t="s">
        <v>4560</v>
      </c>
    </row>
    <row r="1681" spans="1:8" x14ac:dyDescent="0.2">
      <c r="A1681" s="3">
        <v>4417</v>
      </c>
      <c r="B1681" s="3" t="s">
        <v>1826</v>
      </c>
      <c r="C1681" s="3" t="s">
        <v>1826</v>
      </c>
      <c r="D1681" s="3" t="s">
        <v>1778</v>
      </c>
      <c r="E1681" s="3" t="str">
        <v>Montilliez</v>
      </c>
      <c r="G1681" s="17">
        <v>5417</v>
      </c>
      <c r="H1681" s="17" t="s">
        <v>4560</v>
      </c>
    </row>
    <row r="1682" spans="1:8" x14ac:dyDescent="0.2">
      <c r="A1682" s="3">
        <v>4469</v>
      </c>
      <c r="B1682" s="3" t="s">
        <v>1827</v>
      </c>
      <c r="C1682" s="3" t="s">
        <v>1827</v>
      </c>
      <c r="D1682" s="3" t="s">
        <v>1778</v>
      </c>
      <c r="E1682" s="3" t="str">
        <v>Goumoëns</v>
      </c>
      <c r="G1682" s="17">
        <v>5420</v>
      </c>
      <c r="H1682" s="17" t="s">
        <v>4560</v>
      </c>
    </row>
    <row r="1683" spans="1:8" x14ac:dyDescent="0.2">
      <c r="A1683" s="3">
        <v>4461</v>
      </c>
      <c r="B1683" s="3" t="s">
        <v>1828</v>
      </c>
      <c r="C1683" s="3" t="s">
        <v>1828</v>
      </c>
      <c r="D1683" s="3" t="s">
        <v>1778</v>
      </c>
      <c r="E1683" s="3" t="str">
        <v>Bonvillars</v>
      </c>
      <c r="G1683" s="17">
        <v>5423</v>
      </c>
      <c r="H1683" s="17" t="s">
        <v>4560</v>
      </c>
    </row>
    <row r="1684" spans="1:8" x14ac:dyDescent="0.2">
      <c r="A1684" s="3">
        <v>4446</v>
      </c>
      <c r="B1684" s="3" t="s">
        <v>1829</v>
      </c>
      <c r="C1684" s="3" t="s">
        <v>1829</v>
      </c>
      <c r="D1684" s="3" t="s">
        <v>1778</v>
      </c>
      <c r="E1684" s="3" t="str">
        <v>Bullet</v>
      </c>
      <c r="G1684" s="17">
        <v>5425</v>
      </c>
      <c r="H1684" s="17" t="s">
        <v>4560</v>
      </c>
    </row>
    <row r="1685" spans="1:8" x14ac:dyDescent="0.2">
      <c r="A1685" s="3">
        <v>4463</v>
      </c>
      <c r="B1685" s="3" t="s">
        <v>1830</v>
      </c>
      <c r="C1685" s="3" t="s">
        <v>1830</v>
      </c>
      <c r="D1685" s="3" t="s">
        <v>1778</v>
      </c>
      <c r="E1685" s="3" t="str">
        <v>Champagne</v>
      </c>
      <c r="G1685" s="17">
        <v>5426</v>
      </c>
      <c r="H1685" s="17" t="s">
        <v>4560</v>
      </c>
    </row>
    <row r="1686" spans="1:8" x14ac:dyDescent="0.2">
      <c r="A1686" s="3">
        <v>4442</v>
      </c>
      <c r="B1686" s="3" t="s">
        <v>1831</v>
      </c>
      <c r="C1686" s="3" t="s">
        <v>1831</v>
      </c>
      <c r="D1686" s="3" t="s">
        <v>1778</v>
      </c>
      <c r="E1686" s="3" t="str">
        <v>Concise</v>
      </c>
      <c r="G1686" s="17">
        <v>5430</v>
      </c>
      <c r="H1686" s="17" t="s">
        <v>4560</v>
      </c>
    </row>
    <row r="1687" spans="1:8" x14ac:dyDescent="0.2">
      <c r="A1687" s="3">
        <v>4460</v>
      </c>
      <c r="B1687" s="3" t="s">
        <v>1832</v>
      </c>
      <c r="C1687" s="3" t="s">
        <v>1832</v>
      </c>
      <c r="D1687" s="3" t="s">
        <v>1778</v>
      </c>
      <c r="E1687" s="3" t="str">
        <v>Corcelles-près-Concise</v>
      </c>
      <c r="G1687" s="17">
        <v>5432</v>
      </c>
      <c r="H1687" s="17" t="s">
        <v>4560</v>
      </c>
    </row>
    <row r="1688" spans="1:8" x14ac:dyDescent="0.2">
      <c r="A1688" s="3">
        <v>4445</v>
      </c>
      <c r="B1688" s="3" t="s">
        <v>1833</v>
      </c>
      <c r="C1688" s="3" t="s">
        <v>1833</v>
      </c>
      <c r="D1688" s="3" t="s">
        <v>1778</v>
      </c>
      <c r="E1688" s="3" t="str">
        <v>Fiez</v>
      </c>
      <c r="G1688" s="17">
        <v>5436</v>
      </c>
      <c r="H1688" s="17" t="s">
        <v>4560</v>
      </c>
    </row>
    <row r="1689" spans="1:8" x14ac:dyDescent="0.2">
      <c r="A1689" s="3">
        <v>4465</v>
      </c>
      <c r="B1689" s="3" t="s">
        <v>1834</v>
      </c>
      <c r="C1689" s="3" t="s">
        <v>1834</v>
      </c>
      <c r="D1689" s="3" t="s">
        <v>1778</v>
      </c>
      <c r="E1689" s="3" t="str">
        <v>Fontaines-sur-Grandson</v>
      </c>
      <c r="G1689" s="17">
        <v>5442</v>
      </c>
      <c r="H1689" s="17" t="s">
        <v>4560</v>
      </c>
    </row>
    <row r="1690" spans="1:8" x14ac:dyDescent="0.2">
      <c r="A1690" s="3">
        <v>4452</v>
      </c>
      <c r="B1690" s="3" t="s">
        <v>1835</v>
      </c>
      <c r="C1690" s="3" t="s">
        <v>1835</v>
      </c>
      <c r="D1690" s="3" t="s">
        <v>1778</v>
      </c>
      <c r="E1690" s="3" t="str">
        <v>Giez</v>
      </c>
      <c r="G1690" s="17">
        <v>5443</v>
      </c>
      <c r="H1690" s="17" t="s">
        <v>4560</v>
      </c>
    </row>
    <row r="1691" spans="1:8" x14ac:dyDescent="0.2">
      <c r="A1691" s="3">
        <v>4447</v>
      </c>
      <c r="B1691" s="3" t="s">
        <v>1836</v>
      </c>
      <c r="C1691" s="3" t="s">
        <v>1836</v>
      </c>
      <c r="D1691" s="3" t="s">
        <v>1778</v>
      </c>
      <c r="E1691" s="3" t="str">
        <v>Grandevent</v>
      </c>
      <c r="G1691" s="17">
        <v>5444</v>
      </c>
      <c r="H1691" s="17" t="s">
        <v>4559</v>
      </c>
    </row>
    <row r="1692" spans="1:8" x14ac:dyDescent="0.2">
      <c r="A1692" s="3">
        <v>4496</v>
      </c>
      <c r="B1692" s="3" t="s">
        <v>1837</v>
      </c>
      <c r="C1692" s="3" t="s">
        <v>1838</v>
      </c>
      <c r="D1692" s="3" t="s">
        <v>1778</v>
      </c>
      <c r="E1692" s="3" t="str">
        <v>Grandson</v>
      </c>
      <c r="G1692" s="17">
        <v>5445</v>
      </c>
      <c r="H1692" s="17" t="s">
        <v>4559</v>
      </c>
    </row>
    <row r="1693" spans="1:8" x14ac:dyDescent="0.2">
      <c r="A1693" s="3">
        <v>4448</v>
      </c>
      <c r="B1693" s="3" t="s">
        <v>1839</v>
      </c>
      <c r="C1693" s="3" t="s">
        <v>1839</v>
      </c>
      <c r="D1693" s="3" t="s">
        <v>1778</v>
      </c>
      <c r="E1693" s="3" t="str">
        <v>Mauborget</v>
      </c>
      <c r="G1693" s="17">
        <v>5452</v>
      </c>
      <c r="H1693" s="17" t="s">
        <v>4560</v>
      </c>
    </row>
    <row r="1694" spans="1:8" x14ac:dyDescent="0.2">
      <c r="A1694" s="3">
        <v>4464</v>
      </c>
      <c r="B1694" s="3" t="s">
        <v>1840</v>
      </c>
      <c r="C1694" s="3" t="s">
        <v>1840</v>
      </c>
      <c r="D1694" s="3" t="s">
        <v>1778</v>
      </c>
      <c r="E1694" s="3" t="str">
        <v>Mutrux</v>
      </c>
      <c r="G1694" s="17">
        <v>5453</v>
      </c>
      <c r="H1694" s="17" t="s">
        <v>4560</v>
      </c>
    </row>
    <row r="1695" spans="1:8" x14ac:dyDescent="0.2">
      <c r="A1695" s="3">
        <v>4453</v>
      </c>
      <c r="B1695" s="3" t="s">
        <v>1841</v>
      </c>
      <c r="C1695" s="3" t="s">
        <v>1841</v>
      </c>
      <c r="D1695" s="3" t="s">
        <v>1778</v>
      </c>
      <c r="E1695" s="3" t="str">
        <v>Novalles</v>
      </c>
      <c r="G1695" s="17">
        <v>5454</v>
      </c>
      <c r="H1695" s="17" t="s">
        <v>4561</v>
      </c>
    </row>
    <row r="1696" spans="1:8" x14ac:dyDescent="0.2">
      <c r="A1696" s="3">
        <v>4494</v>
      </c>
      <c r="B1696" s="3" t="s">
        <v>1842</v>
      </c>
      <c r="C1696" s="3" t="s">
        <v>1842</v>
      </c>
      <c r="D1696" s="3" t="s">
        <v>1778</v>
      </c>
      <c r="E1696" s="3" t="str">
        <v>Onnens (VD)</v>
      </c>
      <c r="G1696" s="17">
        <v>5462</v>
      </c>
      <c r="H1696" s="17" t="s">
        <v>4560</v>
      </c>
    </row>
    <row r="1697" spans="1:8" x14ac:dyDescent="0.2">
      <c r="A1697" s="3">
        <v>4466</v>
      </c>
      <c r="B1697" s="3" t="s">
        <v>1843</v>
      </c>
      <c r="C1697" s="3" t="s">
        <v>1843</v>
      </c>
      <c r="D1697" s="3" t="s">
        <v>1778</v>
      </c>
      <c r="E1697" s="3" t="str">
        <v>Provence</v>
      </c>
      <c r="G1697" s="17">
        <v>5463</v>
      </c>
      <c r="H1697" s="17" t="s">
        <v>4560</v>
      </c>
    </row>
    <row r="1698" spans="1:8" x14ac:dyDescent="0.2">
      <c r="A1698" s="3">
        <v>4462</v>
      </c>
      <c r="B1698" s="3" t="s">
        <v>1844</v>
      </c>
      <c r="C1698" s="3" t="s">
        <v>1845</v>
      </c>
      <c r="D1698" s="3" t="s">
        <v>1778</v>
      </c>
      <c r="E1698" s="3" t="str">
        <v>Sainte-Croix</v>
      </c>
      <c r="G1698" s="17">
        <v>5464</v>
      </c>
      <c r="H1698" s="17" t="s">
        <v>4560</v>
      </c>
    </row>
    <row r="1699" spans="1:8" x14ac:dyDescent="0.2">
      <c r="A1699" s="3">
        <v>4467</v>
      </c>
      <c r="B1699" s="3" t="s">
        <v>1846</v>
      </c>
      <c r="C1699" s="3" t="s">
        <v>1846</v>
      </c>
      <c r="D1699" s="3" t="s">
        <v>1778</v>
      </c>
      <c r="E1699" s="3" t="str">
        <v>Tévenon</v>
      </c>
      <c r="G1699" s="17">
        <v>5465</v>
      </c>
      <c r="H1699" s="17" t="s">
        <v>4560</v>
      </c>
    </row>
    <row r="1700" spans="1:8" x14ac:dyDescent="0.2">
      <c r="A1700" s="3">
        <v>4444</v>
      </c>
      <c r="B1700" s="3" t="s">
        <v>1847</v>
      </c>
      <c r="C1700" s="3" t="s">
        <v>1847</v>
      </c>
      <c r="D1700" s="3" t="s">
        <v>1778</v>
      </c>
      <c r="E1700" s="3" t="str">
        <v>Belmont-sur-Lausanne</v>
      </c>
      <c r="G1700" s="17">
        <v>5466</v>
      </c>
      <c r="H1700" s="17" t="s">
        <v>4560</v>
      </c>
    </row>
    <row r="1701" spans="1:8" x14ac:dyDescent="0.2">
      <c r="A1701" s="3">
        <v>4497</v>
      </c>
      <c r="B1701" s="3" t="s">
        <v>1848</v>
      </c>
      <c r="C1701" s="3" t="s">
        <v>1848</v>
      </c>
      <c r="D1701" s="3" t="s">
        <v>1778</v>
      </c>
      <c r="E1701" s="3" t="str">
        <v>Cheseaux-sur-Lausanne</v>
      </c>
      <c r="G1701" s="17">
        <v>5467</v>
      </c>
      <c r="H1701" s="17" t="s">
        <v>4560</v>
      </c>
    </row>
    <row r="1702" spans="1:8" x14ac:dyDescent="0.2">
      <c r="A1702" s="3">
        <v>4450</v>
      </c>
      <c r="B1702" s="3" t="s">
        <v>1849</v>
      </c>
      <c r="C1702" s="3" t="s">
        <v>1849</v>
      </c>
      <c r="D1702" s="3" t="s">
        <v>1778</v>
      </c>
      <c r="E1702" s="3" t="str">
        <v>Crissier</v>
      </c>
      <c r="G1702" s="17">
        <v>5502</v>
      </c>
      <c r="H1702" s="17" t="s">
        <v>4559</v>
      </c>
    </row>
    <row r="1703" spans="1:8" x14ac:dyDescent="0.2">
      <c r="A1703" s="3">
        <v>4492</v>
      </c>
      <c r="B1703" s="3" t="s">
        <v>1850</v>
      </c>
      <c r="C1703" s="3" t="s">
        <v>1850</v>
      </c>
      <c r="D1703" s="3" t="s">
        <v>1778</v>
      </c>
      <c r="E1703" s="3" t="str">
        <v>Epalinges</v>
      </c>
      <c r="G1703" s="17">
        <v>5503</v>
      </c>
      <c r="H1703" s="17" t="s">
        <v>4559</v>
      </c>
    </row>
    <row r="1704" spans="1:8" x14ac:dyDescent="0.2">
      <c r="A1704" s="3">
        <v>4456</v>
      </c>
      <c r="B1704" s="3" t="s">
        <v>1851</v>
      </c>
      <c r="C1704" s="3" t="s">
        <v>1851</v>
      </c>
      <c r="D1704" s="3" t="s">
        <v>1778</v>
      </c>
      <c r="E1704" s="3" t="str">
        <v>Jouxtens-Mézery</v>
      </c>
      <c r="G1704" s="17">
        <v>5504</v>
      </c>
      <c r="H1704" s="17" t="s">
        <v>4559</v>
      </c>
    </row>
    <row r="1705" spans="1:8" x14ac:dyDescent="0.2">
      <c r="A1705" s="3">
        <v>4441</v>
      </c>
      <c r="B1705" s="3" t="s">
        <v>1852</v>
      </c>
      <c r="C1705" s="3" t="s">
        <v>1852</v>
      </c>
      <c r="D1705" s="3" t="s">
        <v>1778</v>
      </c>
      <c r="E1705" s="3" t="str">
        <v>Lausanne</v>
      </c>
      <c r="G1705" s="17">
        <v>5505</v>
      </c>
      <c r="H1705" s="17" t="s">
        <v>4559</v>
      </c>
    </row>
    <row r="1706" spans="1:8" x14ac:dyDescent="0.2">
      <c r="A1706" s="3">
        <v>4493</v>
      </c>
      <c r="B1706" s="3" t="s">
        <v>1853</v>
      </c>
      <c r="C1706" s="3" t="s">
        <v>1853</v>
      </c>
      <c r="D1706" s="3" t="s">
        <v>1778</v>
      </c>
      <c r="E1706" s="3" t="str">
        <v>Le Mont-sur-Lausanne</v>
      </c>
      <c r="G1706" s="17">
        <v>5506</v>
      </c>
      <c r="H1706" s="17" t="s">
        <v>4559</v>
      </c>
    </row>
    <row r="1707" spans="1:8" x14ac:dyDescent="0.2">
      <c r="A1707" s="3">
        <v>4451</v>
      </c>
      <c r="B1707" s="3" t="s">
        <v>1854</v>
      </c>
      <c r="C1707" s="3" t="s">
        <v>1854</v>
      </c>
      <c r="D1707" s="3" t="s">
        <v>1778</v>
      </c>
      <c r="E1707" s="3" t="str">
        <v>Paudex</v>
      </c>
      <c r="G1707" s="17">
        <v>5507</v>
      </c>
      <c r="H1707" s="17" t="s">
        <v>4559</v>
      </c>
    </row>
    <row r="1708" spans="1:8" x14ac:dyDescent="0.2">
      <c r="A1708" s="3">
        <v>4443</v>
      </c>
      <c r="B1708" s="3" t="s">
        <v>1855</v>
      </c>
      <c r="C1708" s="3" t="s">
        <v>1855</v>
      </c>
      <c r="D1708" s="3" t="s">
        <v>1778</v>
      </c>
      <c r="E1708" s="3" t="str">
        <v>Prilly</v>
      </c>
      <c r="G1708" s="17">
        <v>5512</v>
      </c>
      <c r="H1708" s="17" t="s">
        <v>4559</v>
      </c>
    </row>
    <row r="1709" spans="1:8" x14ac:dyDescent="0.2">
      <c r="A1709" s="3">
        <v>4495</v>
      </c>
      <c r="B1709" s="3" t="s">
        <v>1856</v>
      </c>
      <c r="C1709" s="3" t="s">
        <v>1856</v>
      </c>
      <c r="D1709" s="3" t="s">
        <v>1778</v>
      </c>
      <c r="E1709" s="3" t="str">
        <v>Pully</v>
      </c>
      <c r="G1709" s="17">
        <v>5522</v>
      </c>
      <c r="H1709" s="17" t="s">
        <v>4559</v>
      </c>
    </row>
    <row r="1710" spans="1:8" x14ac:dyDescent="0.2">
      <c r="A1710" s="3">
        <v>4455</v>
      </c>
      <c r="B1710" s="3" t="s">
        <v>1857</v>
      </c>
      <c r="C1710" s="3" t="s">
        <v>1857</v>
      </c>
      <c r="D1710" s="3" t="s">
        <v>1778</v>
      </c>
      <c r="E1710" s="3" t="str">
        <v>Renens (VD)</v>
      </c>
      <c r="G1710" s="17">
        <v>5524</v>
      </c>
      <c r="H1710" s="17" t="s">
        <v>4559</v>
      </c>
    </row>
    <row r="1711" spans="1:8" x14ac:dyDescent="0.2">
      <c r="A1711" s="3">
        <v>4424</v>
      </c>
      <c r="B1711" s="3" t="s">
        <v>1858</v>
      </c>
      <c r="C1711" s="3" t="s">
        <v>1858</v>
      </c>
      <c r="D1711" s="3" t="s">
        <v>1778</v>
      </c>
      <c r="E1711" s="3" t="str">
        <v>Romanel-sur-Lausanne</v>
      </c>
      <c r="G1711" s="17">
        <v>5525</v>
      </c>
      <c r="H1711" s="17" t="s">
        <v>4559</v>
      </c>
    </row>
    <row r="1712" spans="1:8" x14ac:dyDescent="0.2">
      <c r="A1712" s="3">
        <v>4431</v>
      </c>
      <c r="B1712" s="3" t="s">
        <v>1859</v>
      </c>
      <c r="C1712" s="3" t="s">
        <v>1859</v>
      </c>
      <c r="D1712" s="3" t="s">
        <v>1778</v>
      </c>
      <c r="E1712" s="3" t="str">
        <v>Chexbres</v>
      </c>
      <c r="G1712" s="17">
        <v>5600</v>
      </c>
      <c r="H1712" s="17" t="s">
        <v>4559</v>
      </c>
    </row>
    <row r="1713" spans="1:8" x14ac:dyDescent="0.2">
      <c r="A1713" s="3">
        <v>4207</v>
      </c>
      <c r="B1713" s="3" t="s">
        <v>1860</v>
      </c>
      <c r="C1713" s="3" t="s">
        <v>1860</v>
      </c>
      <c r="D1713" s="3" t="s">
        <v>1778</v>
      </c>
      <c r="E1713" s="3" t="str">
        <v>Forel (Lavaux)</v>
      </c>
      <c r="G1713" s="17">
        <v>5603</v>
      </c>
      <c r="H1713" s="17" t="s">
        <v>4559</v>
      </c>
    </row>
    <row r="1714" spans="1:8" x14ac:dyDescent="0.2">
      <c r="A1714" s="3">
        <v>4457</v>
      </c>
      <c r="B1714" s="3" t="s">
        <v>1861</v>
      </c>
      <c r="C1714" s="3" t="s">
        <v>1861</v>
      </c>
      <c r="D1714" s="3" t="s">
        <v>1778</v>
      </c>
      <c r="E1714" s="3" t="str">
        <v>Lutry</v>
      </c>
      <c r="G1714" s="17">
        <v>5604</v>
      </c>
      <c r="H1714" s="17" t="s">
        <v>4559</v>
      </c>
    </row>
    <row r="1715" spans="1:8" x14ac:dyDescent="0.2">
      <c r="A1715" s="3">
        <v>4458</v>
      </c>
      <c r="B1715" s="3" t="s">
        <v>1862</v>
      </c>
      <c r="C1715" s="3" t="s">
        <v>1862</v>
      </c>
      <c r="D1715" s="3" t="s">
        <v>1778</v>
      </c>
      <c r="E1715" s="3" t="str">
        <v>Puidoux</v>
      </c>
      <c r="G1715" s="17">
        <v>5605</v>
      </c>
      <c r="H1715" s="17" t="s">
        <v>4559</v>
      </c>
    </row>
    <row r="1716" spans="1:8" x14ac:dyDescent="0.2">
      <c r="A1716" s="3">
        <v>4434</v>
      </c>
      <c r="B1716" s="3" t="s">
        <v>1863</v>
      </c>
      <c r="C1716" s="3" t="s">
        <v>1863</v>
      </c>
      <c r="D1716" s="3" t="s">
        <v>1778</v>
      </c>
      <c r="E1716" s="3" t="str">
        <v>Rivaz</v>
      </c>
      <c r="G1716" s="17">
        <v>5606</v>
      </c>
      <c r="H1716" s="17" t="s">
        <v>4559</v>
      </c>
    </row>
    <row r="1717" spans="1:8" x14ac:dyDescent="0.2">
      <c r="A1717" s="3">
        <v>4432</v>
      </c>
      <c r="B1717" s="3" t="s">
        <v>1864</v>
      </c>
      <c r="C1717" s="3" t="s">
        <v>1864</v>
      </c>
      <c r="D1717" s="3" t="s">
        <v>1778</v>
      </c>
      <c r="E1717" s="3" t="str">
        <v>Saint-Saphorin (Lavaux)</v>
      </c>
      <c r="G1717" s="17">
        <v>5607</v>
      </c>
      <c r="H1717" s="17" t="s">
        <v>4559</v>
      </c>
    </row>
    <row r="1718" spans="1:8" x14ac:dyDescent="0.2">
      <c r="A1718" s="3">
        <v>4438</v>
      </c>
      <c r="B1718" s="3" t="s">
        <v>1865</v>
      </c>
      <c r="C1718" s="3" t="s">
        <v>1865</v>
      </c>
      <c r="D1718" s="3" t="s">
        <v>1778</v>
      </c>
      <c r="E1718" s="3" t="str">
        <v>Savigny</v>
      </c>
      <c r="G1718" s="17">
        <v>5608</v>
      </c>
      <c r="H1718" s="17" t="s">
        <v>4559</v>
      </c>
    </row>
    <row r="1719" spans="1:8" x14ac:dyDescent="0.2">
      <c r="A1719" s="3">
        <v>4426</v>
      </c>
      <c r="B1719" s="3" t="s">
        <v>1866</v>
      </c>
      <c r="C1719" s="3" t="s">
        <v>1866</v>
      </c>
      <c r="D1719" s="3" t="s">
        <v>1778</v>
      </c>
      <c r="E1719" s="3" t="str">
        <v>Bourg-en-Lavaux</v>
      </c>
      <c r="G1719" s="17">
        <v>5610</v>
      </c>
      <c r="H1719" s="17" t="s">
        <v>4559</v>
      </c>
    </row>
    <row r="1720" spans="1:8" x14ac:dyDescent="0.2">
      <c r="A1720" s="3">
        <v>4436</v>
      </c>
      <c r="B1720" s="3" t="s">
        <v>1867</v>
      </c>
      <c r="C1720" s="3" t="s">
        <v>1867</v>
      </c>
      <c r="D1720" s="3" t="s">
        <v>1778</v>
      </c>
      <c r="E1720" s="3" t="str">
        <v>Aclens</v>
      </c>
      <c r="G1720" s="17">
        <v>5611</v>
      </c>
      <c r="H1720" s="17" t="s">
        <v>4559</v>
      </c>
    </row>
    <row r="1721" spans="1:8" x14ac:dyDescent="0.2">
      <c r="A1721" s="3">
        <v>4435</v>
      </c>
      <c r="B1721" s="3" t="s">
        <v>1868</v>
      </c>
      <c r="C1721" s="3" t="s">
        <v>1868</v>
      </c>
      <c r="D1721" s="3" t="s">
        <v>1778</v>
      </c>
      <c r="E1721" s="3" t="str">
        <v>Bremblens</v>
      </c>
      <c r="G1721" s="17">
        <v>5612</v>
      </c>
      <c r="H1721" s="17" t="s">
        <v>4559</v>
      </c>
    </row>
    <row r="1722" spans="1:8" x14ac:dyDescent="0.2">
      <c r="A1722" s="3">
        <v>4436</v>
      </c>
      <c r="B1722" s="3" t="s">
        <v>1869</v>
      </c>
      <c r="C1722" s="3" t="s">
        <v>1870</v>
      </c>
      <c r="D1722" s="3" t="s">
        <v>1778</v>
      </c>
      <c r="E1722" s="3" t="str">
        <v>Buchillon</v>
      </c>
      <c r="G1722" s="17">
        <v>5613</v>
      </c>
      <c r="H1722" s="17" t="s">
        <v>4559</v>
      </c>
    </row>
    <row r="1723" spans="1:8" x14ac:dyDescent="0.2">
      <c r="A1723" s="3">
        <v>4418</v>
      </c>
      <c r="B1723" s="3" t="s">
        <v>1871</v>
      </c>
      <c r="C1723" s="3" t="s">
        <v>1871</v>
      </c>
      <c r="D1723" s="3" t="s">
        <v>1778</v>
      </c>
      <c r="E1723" s="3" t="str">
        <v>Bussigny</v>
      </c>
      <c r="G1723" s="17">
        <v>5614</v>
      </c>
      <c r="H1723" s="17" t="s">
        <v>4559</v>
      </c>
    </row>
    <row r="1724" spans="1:8" x14ac:dyDescent="0.2">
      <c r="A1724" s="3">
        <v>4425</v>
      </c>
      <c r="B1724" s="3" t="s">
        <v>1872</v>
      </c>
      <c r="C1724" s="3" t="s">
        <v>1872</v>
      </c>
      <c r="D1724" s="3" t="s">
        <v>1778</v>
      </c>
      <c r="E1724" s="3" t="str">
        <v>Chavannes-près-Renens</v>
      </c>
      <c r="G1724" s="17">
        <v>5615</v>
      </c>
      <c r="H1724" s="17" t="s">
        <v>4559</v>
      </c>
    </row>
    <row r="1725" spans="1:8" x14ac:dyDescent="0.2">
      <c r="A1725" s="3">
        <v>4437</v>
      </c>
      <c r="B1725" s="3" t="s">
        <v>1873</v>
      </c>
      <c r="C1725" s="3" t="s">
        <v>1873</v>
      </c>
      <c r="D1725" s="3" t="s">
        <v>1778</v>
      </c>
      <c r="E1725" s="3" t="str">
        <v>Chigny</v>
      </c>
      <c r="G1725" s="17">
        <v>5616</v>
      </c>
      <c r="H1725" s="17" t="s">
        <v>4559</v>
      </c>
    </row>
    <row r="1726" spans="1:8" x14ac:dyDescent="0.2">
      <c r="A1726" s="3">
        <v>8214</v>
      </c>
      <c r="B1726" s="3" t="s">
        <v>1874</v>
      </c>
      <c r="C1726" s="3" t="s">
        <v>1874</v>
      </c>
      <c r="D1726" s="3" t="s">
        <v>1875</v>
      </c>
      <c r="E1726" s="3" t="str">
        <v>Clarmont</v>
      </c>
      <c r="G1726" s="17">
        <v>5617</v>
      </c>
      <c r="H1726" s="17" t="s">
        <v>4559</v>
      </c>
    </row>
    <row r="1727" spans="1:8" x14ac:dyDescent="0.2">
      <c r="A1727" s="3">
        <v>8214</v>
      </c>
      <c r="B1727" s="3" t="s">
        <v>1874</v>
      </c>
      <c r="C1727" s="3" t="s">
        <v>1874</v>
      </c>
      <c r="D1727" s="3" t="s">
        <v>1875</v>
      </c>
      <c r="E1727" s="3" t="str">
        <v>Denens</v>
      </c>
      <c r="G1727" s="17">
        <v>5618</v>
      </c>
      <c r="H1727" s="17" t="s">
        <v>4559</v>
      </c>
    </row>
    <row r="1728" spans="1:8" x14ac:dyDescent="0.2">
      <c r="A1728" s="3">
        <v>8224</v>
      </c>
      <c r="B1728" s="3" t="s">
        <v>1876</v>
      </c>
      <c r="C1728" s="3" t="s">
        <v>1876</v>
      </c>
      <c r="D1728" s="3" t="s">
        <v>1875</v>
      </c>
      <c r="E1728" s="3" t="str">
        <v>Denges</v>
      </c>
      <c r="G1728" s="17">
        <v>5619</v>
      </c>
      <c r="H1728" s="17" t="s">
        <v>4559</v>
      </c>
    </row>
    <row r="1729" spans="1:8" x14ac:dyDescent="0.2">
      <c r="A1729" s="3">
        <v>8213</v>
      </c>
      <c r="B1729" s="3" t="s">
        <v>1877</v>
      </c>
      <c r="C1729" s="3" t="s">
        <v>1877</v>
      </c>
      <c r="D1729" s="3" t="s">
        <v>1875</v>
      </c>
      <c r="E1729" s="3" t="str">
        <v>Echandens</v>
      </c>
      <c r="G1729" s="17">
        <v>5620</v>
      </c>
      <c r="H1729" s="17" t="s">
        <v>4559</v>
      </c>
    </row>
    <row r="1730" spans="1:8" x14ac:dyDescent="0.2">
      <c r="A1730" s="3">
        <v>8236</v>
      </c>
      <c r="B1730" s="3" t="s">
        <v>1878</v>
      </c>
      <c r="C1730" s="3" t="s">
        <v>1878</v>
      </c>
      <c r="D1730" s="3" t="s">
        <v>1875</v>
      </c>
      <c r="E1730" s="3" t="str">
        <v>Echichens</v>
      </c>
      <c r="G1730" s="17">
        <v>5621</v>
      </c>
      <c r="H1730" s="17" t="s">
        <v>4559</v>
      </c>
    </row>
    <row r="1731" spans="1:8" x14ac:dyDescent="0.2">
      <c r="A1731" s="3">
        <v>8239</v>
      </c>
      <c r="B1731" s="3" t="s">
        <v>1879</v>
      </c>
      <c r="C1731" s="3" t="s">
        <v>1879</v>
      </c>
      <c r="D1731" s="3" t="s">
        <v>1875</v>
      </c>
      <c r="E1731" s="3" t="str">
        <v>Ecublens (VD)</v>
      </c>
      <c r="G1731" s="17">
        <v>5622</v>
      </c>
      <c r="H1731" s="17" t="s">
        <v>4559</v>
      </c>
    </row>
    <row r="1732" spans="1:8" x14ac:dyDescent="0.2">
      <c r="A1732" s="3">
        <v>8235</v>
      </c>
      <c r="B1732" s="3" t="s">
        <v>1880</v>
      </c>
      <c r="C1732" s="3" t="s">
        <v>1881</v>
      </c>
      <c r="D1732" s="3" t="s">
        <v>1875</v>
      </c>
      <c r="E1732" s="3" t="str">
        <v>Etoy</v>
      </c>
      <c r="G1732" s="17">
        <v>5623</v>
      </c>
      <c r="H1732" s="17" t="s">
        <v>4559</v>
      </c>
    </row>
    <row r="1733" spans="1:8" x14ac:dyDescent="0.2">
      <c r="A1733" s="3">
        <v>8234</v>
      </c>
      <c r="B1733" s="3" t="s">
        <v>1882</v>
      </c>
      <c r="C1733" s="3" t="s">
        <v>1883</v>
      </c>
      <c r="D1733" s="3" t="s">
        <v>1875</v>
      </c>
      <c r="E1733" s="3" t="str">
        <v>Lavigny</v>
      </c>
      <c r="G1733" s="17">
        <v>5624</v>
      </c>
      <c r="H1733" s="17" t="s">
        <v>4559</v>
      </c>
    </row>
    <row r="1734" spans="1:8" x14ac:dyDescent="0.2">
      <c r="A1734" s="3">
        <v>8236</v>
      </c>
      <c r="B1734" s="3" t="s">
        <v>1884</v>
      </c>
      <c r="C1734" s="3" t="s">
        <v>1885</v>
      </c>
      <c r="D1734" s="3" t="s">
        <v>1875</v>
      </c>
      <c r="E1734" s="3" t="str">
        <v>Lonay</v>
      </c>
      <c r="G1734" s="17">
        <v>5625</v>
      </c>
      <c r="H1734" s="17" t="s">
        <v>4559</v>
      </c>
    </row>
    <row r="1735" spans="1:8" x14ac:dyDescent="0.2">
      <c r="A1735" s="3">
        <v>8240</v>
      </c>
      <c r="B1735" s="3" t="s">
        <v>1885</v>
      </c>
      <c r="C1735" s="3" t="s">
        <v>1885</v>
      </c>
      <c r="D1735" s="3" t="s">
        <v>1875</v>
      </c>
      <c r="E1735" s="3" t="str">
        <v>Lully (VD)</v>
      </c>
      <c r="G1735" s="17">
        <v>5626</v>
      </c>
      <c r="H1735" s="17" t="s">
        <v>4559</v>
      </c>
    </row>
    <row r="1736" spans="1:8" x14ac:dyDescent="0.2">
      <c r="A1736" s="3">
        <v>8241</v>
      </c>
      <c r="B1736" s="3" t="s">
        <v>1886</v>
      </c>
      <c r="C1736" s="3" t="s">
        <v>1885</v>
      </c>
      <c r="D1736" s="3" t="s">
        <v>1875</v>
      </c>
      <c r="E1736" s="3" t="str">
        <v>Lussy-sur-Morges</v>
      </c>
      <c r="G1736" s="17">
        <v>5627</v>
      </c>
      <c r="H1736" s="17" t="s">
        <v>4559</v>
      </c>
    </row>
    <row r="1737" spans="1:8" x14ac:dyDescent="0.2">
      <c r="A1737" s="3">
        <v>8242</v>
      </c>
      <c r="B1737" s="3" t="s">
        <v>1887</v>
      </c>
      <c r="C1737" s="3" t="s">
        <v>1885</v>
      </c>
      <c r="D1737" s="3" t="s">
        <v>1875</v>
      </c>
      <c r="E1737" s="3" t="str">
        <v>Morges</v>
      </c>
      <c r="G1737" s="17">
        <v>5628</v>
      </c>
      <c r="H1737" s="17" t="s">
        <v>4559</v>
      </c>
    </row>
    <row r="1738" spans="1:8" x14ac:dyDescent="0.2">
      <c r="A1738" s="3">
        <v>8242</v>
      </c>
      <c r="B1738" s="3" t="s">
        <v>1888</v>
      </c>
      <c r="C1738" s="3" t="s">
        <v>1885</v>
      </c>
      <c r="D1738" s="3" t="s">
        <v>1875</v>
      </c>
      <c r="E1738" s="3" t="str">
        <v>Préverenges</v>
      </c>
      <c r="G1738" s="17">
        <v>5630</v>
      </c>
      <c r="H1738" s="17" t="s">
        <v>4559</v>
      </c>
    </row>
    <row r="1739" spans="1:8" x14ac:dyDescent="0.2">
      <c r="A1739" s="3">
        <v>8243</v>
      </c>
      <c r="B1739" s="3" t="s">
        <v>1889</v>
      </c>
      <c r="C1739" s="3" t="s">
        <v>1885</v>
      </c>
      <c r="D1739" s="3" t="s">
        <v>1875</v>
      </c>
      <c r="E1739" s="3" t="str">
        <v>Romanel-sur-Morges</v>
      </c>
      <c r="G1739" s="17">
        <v>5632</v>
      </c>
      <c r="H1739" s="17" t="s">
        <v>4559</v>
      </c>
    </row>
    <row r="1740" spans="1:8" x14ac:dyDescent="0.2">
      <c r="A1740" s="3">
        <v>8233</v>
      </c>
      <c r="B1740" s="3" t="s">
        <v>1890</v>
      </c>
      <c r="C1740" s="3" t="s">
        <v>1891</v>
      </c>
      <c r="D1740" s="3" t="s">
        <v>1875</v>
      </c>
      <c r="E1740" s="3" t="str">
        <v>Saint-Prex</v>
      </c>
      <c r="G1740" s="17">
        <v>5634</v>
      </c>
      <c r="H1740" s="17" t="s">
        <v>4556</v>
      </c>
    </row>
    <row r="1741" spans="1:8" x14ac:dyDescent="0.2">
      <c r="A1741" s="3">
        <v>8222</v>
      </c>
      <c r="B1741" s="3" t="s">
        <v>1892</v>
      </c>
      <c r="C1741" s="3" t="s">
        <v>1892</v>
      </c>
      <c r="D1741" s="3" t="s">
        <v>1875</v>
      </c>
      <c r="E1741" s="3" t="str">
        <v>Saint-Sulpice (VD)</v>
      </c>
      <c r="G1741" s="17">
        <v>5636</v>
      </c>
      <c r="H1741" s="17" t="s">
        <v>4556</v>
      </c>
    </row>
    <row r="1742" spans="1:8" x14ac:dyDescent="0.2">
      <c r="A1742" s="3">
        <v>8223</v>
      </c>
      <c r="B1742" s="3" t="s">
        <v>1893</v>
      </c>
      <c r="C1742" s="3" t="s">
        <v>1892</v>
      </c>
      <c r="D1742" s="3" t="s">
        <v>1875</v>
      </c>
      <c r="E1742" s="3" t="str">
        <v>Tolochenaz</v>
      </c>
      <c r="G1742" s="17">
        <v>5637</v>
      </c>
      <c r="H1742" s="17" t="s">
        <v>4556</v>
      </c>
    </row>
    <row r="1743" spans="1:8" x14ac:dyDescent="0.2">
      <c r="A1743" s="3">
        <v>8454</v>
      </c>
      <c r="B1743" s="3" t="s">
        <v>1894</v>
      </c>
      <c r="C1743" s="3" t="s">
        <v>1894</v>
      </c>
      <c r="D1743" s="3" t="s">
        <v>1875</v>
      </c>
      <c r="E1743" s="3" t="str">
        <v>Vaux-sur-Morges</v>
      </c>
      <c r="G1743" s="17">
        <v>5642</v>
      </c>
      <c r="H1743" s="17" t="s">
        <v>4556</v>
      </c>
    </row>
    <row r="1744" spans="1:8" x14ac:dyDescent="0.2">
      <c r="A1744" s="3">
        <v>8232</v>
      </c>
      <c r="B1744" s="3" t="s">
        <v>1895</v>
      </c>
      <c r="C1744" s="3" t="s">
        <v>1895</v>
      </c>
      <c r="D1744" s="3" t="s">
        <v>1875</v>
      </c>
      <c r="E1744" s="3" t="str">
        <v>Villars-Sainte-Croix</v>
      </c>
      <c r="G1744" s="17">
        <v>5643</v>
      </c>
      <c r="H1744" s="17" t="s">
        <v>4556</v>
      </c>
    </row>
    <row r="1745" spans="1:8" x14ac:dyDescent="0.2">
      <c r="A1745" s="3">
        <v>8212</v>
      </c>
      <c r="B1745" s="3" t="s">
        <v>1896</v>
      </c>
      <c r="C1745" s="3" t="s">
        <v>1896</v>
      </c>
      <c r="D1745" s="3" t="s">
        <v>1875</v>
      </c>
      <c r="E1745" s="3" t="str">
        <v>Villars-sous-Yens</v>
      </c>
      <c r="G1745" s="17">
        <v>5644</v>
      </c>
      <c r="H1745" s="17" t="s">
        <v>4556</v>
      </c>
    </row>
    <row r="1746" spans="1:8" x14ac:dyDescent="0.2">
      <c r="A1746" s="3">
        <v>8455</v>
      </c>
      <c r="B1746" s="3" t="s">
        <v>1897</v>
      </c>
      <c r="C1746" s="3" t="s">
        <v>1897</v>
      </c>
      <c r="D1746" s="3" t="s">
        <v>1875</v>
      </c>
      <c r="E1746" s="3" t="str">
        <v>Vufflens-le-Château</v>
      </c>
      <c r="G1746" s="17">
        <v>5645</v>
      </c>
      <c r="H1746" s="17" t="s">
        <v>4556</v>
      </c>
    </row>
    <row r="1747" spans="1:8" x14ac:dyDescent="0.2">
      <c r="A1747" s="3">
        <v>8200</v>
      </c>
      <c r="B1747" s="3" t="s">
        <v>1898</v>
      </c>
      <c r="C1747" s="3" t="s">
        <v>1898</v>
      </c>
      <c r="D1747" s="3" t="s">
        <v>1875</v>
      </c>
      <c r="E1747" s="3" t="str">
        <v>Vullierens</v>
      </c>
      <c r="G1747" s="17">
        <v>5646</v>
      </c>
      <c r="H1747" s="17" t="s">
        <v>4556</v>
      </c>
    </row>
    <row r="1748" spans="1:8" x14ac:dyDescent="0.2">
      <c r="A1748" s="3">
        <v>8203</v>
      </c>
      <c r="B1748" s="3" t="s">
        <v>1898</v>
      </c>
      <c r="C1748" s="3" t="s">
        <v>1898</v>
      </c>
      <c r="D1748" s="3" t="s">
        <v>1875</v>
      </c>
      <c r="E1748" s="3" t="str">
        <v>Yens</v>
      </c>
      <c r="G1748" s="17">
        <v>5647</v>
      </c>
      <c r="H1748" s="17" t="s">
        <v>4556</v>
      </c>
    </row>
    <row r="1749" spans="1:8" x14ac:dyDescent="0.2">
      <c r="A1749" s="3">
        <v>8207</v>
      </c>
      <c r="B1749" s="3" t="s">
        <v>1898</v>
      </c>
      <c r="C1749" s="3" t="s">
        <v>1898</v>
      </c>
      <c r="D1749" s="3" t="s">
        <v>1875</v>
      </c>
      <c r="E1749" s="3" t="str">
        <v>Hautemorges</v>
      </c>
      <c r="G1749" s="17">
        <v>5702</v>
      </c>
      <c r="H1749" s="17" t="s">
        <v>4559</v>
      </c>
    </row>
    <row r="1750" spans="1:8" x14ac:dyDescent="0.2">
      <c r="A1750" s="3">
        <v>8208</v>
      </c>
      <c r="B1750" s="3" t="s">
        <v>1898</v>
      </c>
      <c r="C1750" s="3" t="s">
        <v>1898</v>
      </c>
      <c r="D1750" s="3" t="s">
        <v>1875</v>
      </c>
      <c r="E1750" s="3" t="str">
        <v>Boulens</v>
      </c>
      <c r="G1750" s="17">
        <v>5703</v>
      </c>
      <c r="H1750" s="17" t="s">
        <v>4559</v>
      </c>
    </row>
    <row r="1751" spans="1:8" x14ac:dyDescent="0.2">
      <c r="A1751" s="3">
        <v>8231</v>
      </c>
      <c r="B1751" s="3" t="s">
        <v>1899</v>
      </c>
      <c r="C1751" s="3" t="s">
        <v>1898</v>
      </c>
      <c r="D1751" s="3" t="s">
        <v>1875</v>
      </c>
      <c r="E1751" s="3" t="str">
        <v>Bussy-sur-Moudon</v>
      </c>
      <c r="G1751" s="17">
        <v>5704</v>
      </c>
      <c r="H1751" s="17" t="s">
        <v>4559</v>
      </c>
    </row>
    <row r="1752" spans="1:8" x14ac:dyDescent="0.2">
      <c r="A1752" s="3">
        <v>8228</v>
      </c>
      <c r="B1752" s="3" t="s">
        <v>1900</v>
      </c>
      <c r="C1752" s="3" t="s">
        <v>1900</v>
      </c>
      <c r="D1752" s="3" t="s">
        <v>1875</v>
      </c>
      <c r="E1752" s="3" t="str">
        <v>Chavannes-sur-Moudon</v>
      </c>
      <c r="G1752" s="17">
        <v>5705</v>
      </c>
      <c r="H1752" s="17" t="s">
        <v>4559</v>
      </c>
    </row>
    <row r="1753" spans="1:8" x14ac:dyDescent="0.2">
      <c r="A1753" s="3">
        <v>8226</v>
      </c>
      <c r="B1753" s="3" t="s">
        <v>1901</v>
      </c>
      <c r="C1753" s="3" t="s">
        <v>1901</v>
      </c>
      <c r="D1753" s="3" t="s">
        <v>1875</v>
      </c>
      <c r="E1753" s="3" t="str">
        <v>Curtilles</v>
      </c>
      <c r="G1753" s="17">
        <v>5706</v>
      </c>
      <c r="H1753" s="17" t="s">
        <v>4559</v>
      </c>
    </row>
    <row r="1754" spans="1:8" x14ac:dyDescent="0.2">
      <c r="A1754" s="3">
        <v>8225</v>
      </c>
      <c r="B1754" s="3" t="s">
        <v>1902</v>
      </c>
      <c r="C1754" s="3" t="s">
        <v>1902</v>
      </c>
      <c r="D1754" s="3" t="s">
        <v>1875</v>
      </c>
      <c r="E1754" s="3" t="str">
        <v>Dompierre (VD)</v>
      </c>
      <c r="G1754" s="17">
        <v>5707</v>
      </c>
      <c r="H1754" s="17" t="s">
        <v>4559</v>
      </c>
    </row>
    <row r="1755" spans="1:8" x14ac:dyDescent="0.2">
      <c r="A1755" s="3">
        <v>8263</v>
      </c>
      <c r="B1755" s="3" t="s">
        <v>1903</v>
      </c>
      <c r="C1755" s="3" t="s">
        <v>1904</v>
      </c>
      <c r="D1755" s="3" t="s">
        <v>1875</v>
      </c>
      <c r="E1755" s="3" t="str">
        <v>Hermenches</v>
      </c>
      <c r="G1755" s="17">
        <v>5708</v>
      </c>
      <c r="H1755" s="17" t="s">
        <v>4559</v>
      </c>
    </row>
    <row r="1756" spans="1:8" x14ac:dyDescent="0.2">
      <c r="A1756" s="3">
        <v>8261</v>
      </c>
      <c r="B1756" s="3" t="s">
        <v>1905</v>
      </c>
      <c r="C1756" s="3" t="s">
        <v>1905</v>
      </c>
      <c r="D1756" s="3" t="s">
        <v>1875</v>
      </c>
      <c r="E1756" s="3" t="str">
        <v>Lovatens</v>
      </c>
      <c r="G1756" s="17">
        <v>5712</v>
      </c>
      <c r="H1756" s="17" t="s">
        <v>4559</v>
      </c>
    </row>
    <row r="1757" spans="1:8" x14ac:dyDescent="0.2">
      <c r="A1757" s="3">
        <v>8262</v>
      </c>
      <c r="B1757" s="3" t="s">
        <v>1906</v>
      </c>
      <c r="C1757" s="3" t="s">
        <v>1906</v>
      </c>
      <c r="D1757" s="3" t="s">
        <v>1875</v>
      </c>
      <c r="E1757" s="3" t="str">
        <v>Lucens</v>
      </c>
      <c r="G1757" s="17">
        <v>5722</v>
      </c>
      <c r="H1757" s="17" t="s">
        <v>4559</v>
      </c>
    </row>
    <row r="1758" spans="1:8" x14ac:dyDescent="0.2">
      <c r="A1758" s="3">
        <v>8260</v>
      </c>
      <c r="B1758" s="3" t="s">
        <v>1907</v>
      </c>
      <c r="C1758" s="3" t="s">
        <v>1907</v>
      </c>
      <c r="D1758" s="3" t="s">
        <v>1875</v>
      </c>
      <c r="E1758" s="3" t="str">
        <v>Moudon</v>
      </c>
      <c r="G1758" s="17">
        <v>5723</v>
      </c>
      <c r="H1758" s="17" t="s">
        <v>4559</v>
      </c>
    </row>
    <row r="1759" spans="1:8" x14ac:dyDescent="0.2">
      <c r="A1759" s="3">
        <v>8215</v>
      </c>
      <c r="B1759" s="3" t="s">
        <v>1908</v>
      </c>
      <c r="C1759" s="3" t="s">
        <v>1908</v>
      </c>
      <c r="D1759" s="3" t="s">
        <v>1875</v>
      </c>
      <c r="E1759" s="3" t="str">
        <v>Ogens</v>
      </c>
      <c r="G1759" s="17">
        <v>5724</v>
      </c>
      <c r="H1759" s="17" t="s">
        <v>4559</v>
      </c>
    </row>
    <row r="1760" spans="1:8" x14ac:dyDescent="0.2">
      <c r="A1760" s="3">
        <v>8216</v>
      </c>
      <c r="B1760" s="3" t="s">
        <v>1909</v>
      </c>
      <c r="C1760" s="3" t="s">
        <v>1909</v>
      </c>
      <c r="D1760" s="3" t="s">
        <v>1875</v>
      </c>
      <c r="E1760" s="3" t="str">
        <v>Prévonloup</v>
      </c>
      <c r="G1760" s="17">
        <v>5725</v>
      </c>
      <c r="H1760" s="17" t="s">
        <v>4559</v>
      </c>
    </row>
    <row r="1761" spans="1:8" x14ac:dyDescent="0.2">
      <c r="A1761" s="3">
        <v>8219</v>
      </c>
      <c r="B1761" s="3" t="s">
        <v>1910</v>
      </c>
      <c r="C1761" s="3" t="s">
        <v>1910</v>
      </c>
      <c r="D1761" s="3" t="s">
        <v>1875</v>
      </c>
      <c r="E1761" s="3" t="str">
        <v>Rossenges</v>
      </c>
      <c r="G1761" s="17">
        <v>5726</v>
      </c>
      <c r="H1761" s="17" t="s">
        <v>4559</v>
      </c>
    </row>
    <row r="1762" spans="1:8" x14ac:dyDescent="0.2">
      <c r="A1762" s="3">
        <v>8217</v>
      </c>
      <c r="B1762" s="3" t="s">
        <v>1911</v>
      </c>
      <c r="C1762" s="3" t="s">
        <v>1911</v>
      </c>
      <c r="D1762" s="3" t="s">
        <v>1875</v>
      </c>
      <c r="E1762" s="3" t="str">
        <v>Syens</v>
      </c>
      <c r="G1762" s="17">
        <v>5727</v>
      </c>
      <c r="H1762" s="17" t="s">
        <v>4559</v>
      </c>
    </row>
    <row r="1763" spans="1:8" x14ac:dyDescent="0.2">
      <c r="A1763" s="3">
        <v>8217</v>
      </c>
      <c r="B1763" s="3" t="s">
        <v>1911</v>
      </c>
      <c r="C1763" s="3" t="s">
        <v>1911</v>
      </c>
      <c r="D1763" s="3" t="s">
        <v>1875</v>
      </c>
      <c r="E1763" s="3" t="str">
        <v>Villars-le-Comte</v>
      </c>
      <c r="G1763" s="17">
        <v>5728</v>
      </c>
      <c r="H1763" s="17" t="s">
        <v>4559</v>
      </c>
    </row>
    <row r="1764" spans="1:8" x14ac:dyDescent="0.2">
      <c r="A1764" s="3">
        <v>8218</v>
      </c>
      <c r="B1764" s="3" t="s">
        <v>1912</v>
      </c>
      <c r="C1764" s="3" t="s">
        <v>1911</v>
      </c>
      <c r="D1764" s="3" t="s">
        <v>1875</v>
      </c>
      <c r="E1764" s="3" t="str">
        <v>Vucherens</v>
      </c>
      <c r="G1764" s="17">
        <v>5732</v>
      </c>
      <c r="H1764" s="17" t="s">
        <v>4559</v>
      </c>
    </row>
    <row r="1765" spans="1:8" x14ac:dyDescent="0.2">
      <c r="A1765" s="3">
        <v>9100</v>
      </c>
      <c r="B1765" s="3" t="s">
        <v>1913</v>
      </c>
      <c r="C1765" s="3" t="s">
        <v>1913</v>
      </c>
      <c r="D1765" s="3" t="s">
        <v>1914</v>
      </c>
      <c r="E1765" s="3" t="str">
        <v>Montanaire</v>
      </c>
      <c r="G1765" s="17">
        <v>5733</v>
      </c>
      <c r="H1765" s="17" t="s">
        <v>4559</v>
      </c>
    </row>
    <row r="1766" spans="1:8" x14ac:dyDescent="0.2">
      <c r="A1766" s="3">
        <v>9112</v>
      </c>
      <c r="B1766" s="3" t="s">
        <v>1915</v>
      </c>
      <c r="C1766" s="3" t="s">
        <v>1913</v>
      </c>
      <c r="D1766" s="3" t="s">
        <v>1914</v>
      </c>
      <c r="E1766" s="3" t="str">
        <v>Arnex-sur-Nyon</v>
      </c>
      <c r="G1766" s="17">
        <v>5734</v>
      </c>
      <c r="H1766" s="17" t="s">
        <v>4559</v>
      </c>
    </row>
    <row r="1767" spans="1:8" x14ac:dyDescent="0.2">
      <c r="A1767" s="3">
        <v>9064</v>
      </c>
      <c r="B1767" s="3" t="s">
        <v>1916</v>
      </c>
      <c r="C1767" s="3" t="s">
        <v>1916</v>
      </c>
      <c r="D1767" s="3" t="s">
        <v>1914</v>
      </c>
      <c r="E1767" s="3" t="str">
        <v>Arzier-Le Muids</v>
      </c>
      <c r="G1767" s="17">
        <v>5735</v>
      </c>
      <c r="H1767" s="17" t="s">
        <v>4559</v>
      </c>
    </row>
    <row r="1768" spans="1:8" x14ac:dyDescent="0.2">
      <c r="A1768" s="3">
        <v>9105</v>
      </c>
      <c r="B1768" s="3" t="s">
        <v>1917</v>
      </c>
      <c r="C1768" s="3" t="s">
        <v>1917</v>
      </c>
      <c r="D1768" s="3" t="s">
        <v>1914</v>
      </c>
      <c r="E1768" s="3" t="str">
        <v>Bassins</v>
      </c>
      <c r="G1768" s="17">
        <v>5736</v>
      </c>
      <c r="H1768" s="17" t="s">
        <v>4559</v>
      </c>
    </row>
    <row r="1769" spans="1:8" x14ac:dyDescent="0.2">
      <c r="A1769" s="3">
        <v>9103</v>
      </c>
      <c r="B1769" s="3" t="s">
        <v>1918</v>
      </c>
      <c r="C1769" s="3" t="s">
        <v>1918</v>
      </c>
      <c r="D1769" s="3" t="s">
        <v>1914</v>
      </c>
      <c r="E1769" s="3" t="str">
        <v>Begnins</v>
      </c>
      <c r="G1769" s="17">
        <v>5737</v>
      </c>
      <c r="H1769" s="17" t="s">
        <v>4559</v>
      </c>
    </row>
    <row r="1770" spans="1:8" x14ac:dyDescent="0.2">
      <c r="A1770" s="3">
        <v>9063</v>
      </c>
      <c r="B1770" s="3" t="s">
        <v>1919</v>
      </c>
      <c r="C1770" s="3" t="s">
        <v>1920</v>
      </c>
      <c r="D1770" s="3" t="s">
        <v>1914</v>
      </c>
      <c r="E1770" s="3" t="str">
        <v>Bogis-Bossey</v>
      </c>
      <c r="G1770" s="17">
        <v>5742</v>
      </c>
      <c r="H1770" s="17" t="s">
        <v>4559</v>
      </c>
    </row>
    <row r="1771" spans="1:8" x14ac:dyDescent="0.2">
      <c r="A1771" s="3">
        <v>9107</v>
      </c>
      <c r="B1771" s="3" t="s">
        <v>1921</v>
      </c>
      <c r="C1771" s="3" t="s">
        <v>1921</v>
      </c>
      <c r="D1771" s="3" t="s">
        <v>1914</v>
      </c>
      <c r="E1771" s="3" t="str">
        <v>Borex</v>
      </c>
      <c r="G1771" s="17">
        <v>5745</v>
      </c>
      <c r="H1771" s="17" t="s">
        <v>4559</v>
      </c>
    </row>
    <row r="1772" spans="1:8" x14ac:dyDescent="0.2">
      <c r="A1772" s="3">
        <v>9104</v>
      </c>
      <c r="B1772" s="3" t="s">
        <v>1922</v>
      </c>
      <c r="C1772" s="3" t="s">
        <v>1922</v>
      </c>
      <c r="D1772" s="3" t="s">
        <v>1914</v>
      </c>
      <c r="E1772" s="3" t="str">
        <v>Chavannes-de-Bogis</v>
      </c>
      <c r="G1772" s="17">
        <v>5746</v>
      </c>
      <c r="H1772" s="17" t="s">
        <v>4559</v>
      </c>
    </row>
    <row r="1773" spans="1:8" x14ac:dyDescent="0.2">
      <c r="A1773" s="3">
        <v>9055</v>
      </c>
      <c r="B1773" s="3" t="s">
        <v>1923</v>
      </c>
      <c r="C1773" s="3" t="s">
        <v>1923</v>
      </c>
      <c r="D1773" s="3" t="s">
        <v>1914</v>
      </c>
      <c r="E1773" s="3" t="str">
        <v>Chavannes-des-Bois</v>
      </c>
      <c r="G1773" s="17">
        <v>6003</v>
      </c>
      <c r="H1773" s="17" t="s">
        <v>4556</v>
      </c>
    </row>
    <row r="1774" spans="1:8" x14ac:dyDescent="0.2">
      <c r="A1774" s="3">
        <v>9056</v>
      </c>
      <c r="B1774" s="3" t="s">
        <v>1924</v>
      </c>
      <c r="C1774" s="3" t="s">
        <v>1924</v>
      </c>
      <c r="D1774" s="3" t="s">
        <v>1914</v>
      </c>
      <c r="E1774" s="3" t="str">
        <v>Chéserex</v>
      </c>
      <c r="G1774" s="17">
        <v>6004</v>
      </c>
      <c r="H1774" s="17" t="s">
        <v>4556</v>
      </c>
    </row>
    <row r="1775" spans="1:8" x14ac:dyDescent="0.2">
      <c r="A1775" s="3">
        <v>9037</v>
      </c>
      <c r="B1775" s="3" t="s">
        <v>1925</v>
      </c>
      <c r="C1775" s="3" t="s">
        <v>1926</v>
      </c>
      <c r="D1775" s="3" t="s">
        <v>1914</v>
      </c>
      <c r="E1775" s="3" t="str">
        <v>Coinsins</v>
      </c>
      <c r="G1775" s="17">
        <v>6005</v>
      </c>
      <c r="H1775" s="17" t="s">
        <v>4556</v>
      </c>
    </row>
    <row r="1776" spans="1:8" x14ac:dyDescent="0.2">
      <c r="A1776" s="3">
        <v>9042</v>
      </c>
      <c r="B1776" s="3" t="s">
        <v>1926</v>
      </c>
      <c r="C1776" s="3" t="s">
        <v>1926</v>
      </c>
      <c r="D1776" s="3" t="s">
        <v>1914</v>
      </c>
      <c r="E1776" s="3" t="str">
        <v>Commugny</v>
      </c>
      <c r="G1776" s="17">
        <v>6006</v>
      </c>
      <c r="H1776" s="17" t="s">
        <v>4556</v>
      </c>
    </row>
    <row r="1777" spans="1:8" x14ac:dyDescent="0.2">
      <c r="A1777" s="3">
        <v>9052</v>
      </c>
      <c r="B1777" s="3" t="s">
        <v>1927</v>
      </c>
      <c r="C1777" s="3" t="s">
        <v>1928</v>
      </c>
      <c r="D1777" s="3" t="s">
        <v>1914</v>
      </c>
      <c r="E1777" s="3" t="str">
        <v>Coppet</v>
      </c>
      <c r="G1777" s="17">
        <v>6010</v>
      </c>
      <c r="H1777" s="17" t="s">
        <v>4556</v>
      </c>
    </row>
    <row r="1778" spans="1:8" x14ac:dyDescent="0.2">
      <c r="A1778" s="3">
        <v>9053</v>
      </c>
      <c r="B1778" s="3" t="s">
        <v>1929</v>
      </c>
      <c r="C1778" s="3" t="s">
        <v>1928</v>
      </c>
      <c r="D1778" s="3" t="s">
        <v>1914</v>
      </c>
      <c r="E1778" s="3" t="str">
        <v>Crans (VD)</v>
      </c>
      <c r="G1778" s="17">
        <v>6012</v>
      </c>
      <c r="H1778" s="17" t="s">
        <v>4556</v>
      </c>
    </row>
    <row r="1779" spans="1:8" x14ac:dyDescent="0.2">
      <c r="A1779" s="3">
        <v>9062</v>
      </c>
      <c r="B1779" s="3" t="s">
        <v>1930</v>
      </c>
      <c r="C1779" s="3" t="s">
        <v>1928</v>
      </c>
      <c r="D1779" s="3" t="s">
        <v>1914</v>
      </c>
      <c r="E1779" s="3" t="str">
        <v>Crassier</v>
      </c>
      <c r="G1779" s="17">
        <v>6013</v>
      </c>
      <c r="H1779" s="17" t="s">
        <v>4556</v>
      </c>
    </row>
    <row r="1780" spans="1:8" x14ac:dyDescent="0.2">
      <c r="A1780" s="3">
        <v>9043</v>
      </c>
      <c r="B1780" s="3" t="s">
        <v>1931</v>
      </c>
      <c r="C1780" s="3" t="s">
        <v>1931</v>
      </c>
      <c r="D1780" s="3" t="s">
        <v>1914</v>
      </c>
      <c r="E1780" s="3" t="str">
        <v>Duillier</v>
      </c>
      <c r="G1780" s="17">
        <v>6014</v>
      </c>
      <c r="H1780" s="17" t="s">
        <v>4556</v>
      </c>
    </row>
    <row r="1781" spans="1:8" x14ac:dyDescent="0.2">
      <c r="A1781" s="3">
        <v>9035</v>
      </c>
      <c r="B1781" s="3" t="s">
        <v>1932</v>
      </c>
      <c r="C1781" s="3" t="s">
        <v>1933</v>
      </c>
      <c r="D1781" s="3" t="s">
        <v>1914</v>
      </c>
      <c r="E1781" s="3" t="str">
        <v>Eysins</v>
      </c>
      <c r="G1781" s="17">
        <v>6015</v>
      </c>
      <c r="H1781" s="17" t="s">
        <v>4556</v>
      </c>
    </row>
    <row r="1782" spans="1:8" x14ac:dyDescent="0.2">
      <c r="A1782" s="3">
        <v>9410</v>
      </c>
      <c r="B1782" s="3" t="s">
        <v>1934</v>
      </c>
      <c r="C1782" s="3" t="s">
        <v>1934</v>
      </c>
      <c r="D1782" s="3" t="s">
        <v>1914</v>
      </c>
      <c r="E1782" s="3" t="str">
        <v>Founex</v>
      </c>
      <c r="G1782" s="17">
        <v>6016</v>
      </c>
      <c r="H1782" s="17" t="s">
        <v>4556</v>
      </c>
    </row>
    <row r="1783" spans="1:8" x14ac:dyDescent="0.2">
      <c r="A1783" s="3">
        <v>9405</v>
      </c>
      <c r="B1783" s="3" t="s">
        <v>1935</v>
      </c>
      <c r="C1783" s="3" t="s">
        <v>1936</v>
      </c>
      <c r="D1783" s="3" t="s">
        <v>1914</v>
      </c>
      <c r="E1783" s="3" t="str">
        <v>Genolier</v>
      </c>
      <c r="G1783" s="17">
        <v>6017</v>
      </c>
      <c r="H1783" s="17" t="s">
        <v>4556</v>
      </c>
    </row>
    <row r="1784" spans="1:8" x14ac:dyDescent="0.2">
      <c r="A1784" s="3">
        <v>9426</v>
      </c>
      <c r="B1784" s="3" t="s">
        <v>1936</v>
      </c>
      <c r="C1784" s="3" t="s">
        <v>1936</v>
      </c>
      <c r="D1784" s="3" t="s">
        <v>1914</v>
      </c>
      <c r="E1784" s="3" t="str">
        <v>Gingins</v>
      </c>
      <c r="G1784" s="17">
        <v>6018</v>
      </c>
      <c r="H1784" s="17" t="s">
        <v>4556</v>
      </c>
    </row>
    <row r="1785" spans="1:8" x14ac:dyDescent="0.2">
      <c r="A1785" s="3">
        <v>9038</v>
      </c>
      <c r="B1785" s="3" t="s">
        <v>1937</v>
      </c>
      <c r="C1785" s="3" t="s">
        <v>1937</v>
      </c>
      <c r="D1785" s="3" t="s">
        <v>1914</v>
      </c>
      <c r="E1785" s="3" t="str">
        <v>Givrins</v>
      </c>
      <c r="G1785" s="17">
        <v>6019</v>
      </c>
      <c r="H1785" s="17" t="s">
        <v>4556</v>
      </c>
    </row>
    <row r="1786" spans="1:8" x14ac:dyDescent="0.2">
      <c r="A1786" s="3">
        <v>9411</v>
      </c>
      <c r="B1786" s="3" t="s">
        <v>1938</v>
      </c>
      <c r="C1786" s="3" t="s">
        <v>1939</v>
      </c>
      <c r="D1786" s="3" t="s">
        <v>1914</v>
      </c>
      <c r="E1786" s="3" t="str">
        <v>Gland</v>
      </c>
      <c r="G1786" s="17">
        <v>6020</v>
      </c>
      <c r="H1786" s="17" t="s">
        <v>4556</v>
      </c>
    </row>
    <row r="1787" spans="1:8" x14ac:dyDescent="0.2">
      <c r="A1787" s="3">
        <v>9411</v>
      </c>
      <c r="B1787" s="3" t="s">
        <v>1940</v>
      </c>
      <c r="C1787" s="3" t="s">
        <v>1939</v>
      </c>
      <c r="D1787" s="3" t="s">
        <v>1914</v>
      </c>
      <c r="E1787" s="3" t="str">
        <v>Grens</v>
      </c>
      <c r="G1787" s="17">
        <v>6022</v>
      </c>
      <c r="H1787" s="17" t="s">
        <v>4556</v>
      </c>
    </row>
    <row r="1788" spans="1:8" x14ac:dyDescent="0.2">
      <c r="A1788" s="3">
        <v>9044</v>
      </c>
      <c r="B1788" s="3" t="s">
        <v>1941</v>
      </c>
      <c r="C1788" s="3" t="s">
        <v>1942</v>
      </c>
      <c r="D1788" s="3" t="s">
        <v>1914</v>
      </c>
      <c r="E1788" s="3" t="str">
        <v>Mies</v>
      </c>
      <c r="G1788" s="17">
        <v>6023</v>
      </c>
      <c r="H1788" s="17" t="s">
        <v>4556</v>
      </c>
    </row>
    <row r="1789" spans="1:8" x14ac:dyDescent="0.2">
      <c r="A1789" s="3">
        <v>9428</v>
      </c>
      <c r="B1789" s="3" t="s">
        <v>1943</v>
      </c>
      <c r="C1789" s="3" t="s">
        <v>1943</v>
      </c>
      <c r="D1789" s="3" t="s">
        <v>1914</v>
      </c>
      <c r="E1789" s="3" t="str">
        <v>Nyon</v>
      </c>
      <c r="G1789" s="17">
        <v>6024</v>
      </c>
      <c r="H1789" s="17" t="s">
        <v>4556</v>
      </c>
    </row>
    <row r="1790" spans="1:8" x14ac:dyDescent="0.2">
      <c r="A1790" s="3">
        <v>9427</v>
      </c>
      <c r="B1790" s="3" t="s">
        <v>1944</v>
      </c>
      <c r="C1790" s="3" t="s">
        <v>1944</v>
      </c>
      <c r="D1790" s="3" t="s">
        <v>1914</v>
      </c>
      <c r="E1790" s="3" t="str">
        <v>Prangins</v>
      </c>
      <c r="G1790" s="17">
        <v>6025</v>
      </c>
      <c r="H1790" s="17" t="s">
        <v>4556</v>
      </c>
    </row>
    <row r="1791" spans="1:8" x14ac:dyDescent="0.2">
      <c r="A1791" s="3">
        <v>9050</v>
      </c>
      <c r="B1791" s="3" t="s">
        <v>1945</v>
      </c>
      <c r="C1791" s="3" t="s">
        <v>1945</v>
      </c>
      <c r="D1791" s="3" t="s">
        <v>1946</v>
      </c>
      <c r="E1791" s="3" t="str">
        <v>La Rippe</v>
      </c>
      <c r="G1791" s="17">
        <v>6026</v>
      </c>
      <c r="H1791" s="17" t="s">
        <v>4556</v>
      </c>
    </row>
    <row r="1792" spans="1:8" x14ac:dyDescent="0.2">
      <c r="A1792" s="3">
        <v>9050</v>
      </c>
      <c r="B1792" s="3" t="s">
        <v>1947</v>
      </c>
      <c r="C1792" s="3" t="s">
        <v>1945</v>
      </c>
      <c r="D1792" s="3" t="s">
        <v>1946</v>
      </c>
      <c r="E1792" s="3" t="str">
        <v>Saint-Cergue</v>
      </c>
      <c r="G1792" s="17">
        <v>6027</v>
      </c>
      <c r="H1792" s="17" t="s">
        <v>4556</v>
      </c>
    </row>
    <row r="1793" spans="1:8" x14ac:dyDescent="0.2">
      <c r="A1793" s="3">
        <v>9108</v>
      </c>
      <c r="B1793" s="3" t="s">
        <v>1948</v>
      </c>
      <c r="C1793" s="3" t="s">
        <v>1948</v>
      </c>
      <c r="D1793" s="3" t="s">
        <v>1946</v>
      </c>
      <c r="E1793" s="3" t="str">
        <v>Signy-Avenex</v>
      </c>
      <c r="G1793" s="17">
        <v>6028</v>
      </c>
      <c r="H1793" s="17" t="s">
        <v>4556</v>
      </c>
    </row>
    <row r="1794" spans="1:8" x14ac:dyDescent="0.2">
      <c r="A1794" s="3">
        <v>9108</v>
      </c>
      <c r="B1794" s="3" t="s">
        <v>1949</v>
      </c>
      <c r="C1794" s="3" t="s">
        <v>1948</v>
      </c>
      <c r="D1794" s="3" t="s">
        <v>1946</v>
      </c>
      <c r="E1794" s="3" t="str">
        <v>Tannay</v>
      </c>
      <c r="G1794" s="17">
        <v>6030</v>
      </c>
      <c r="H1794" s="17" t="s">
        <v>4556</v>
      </c>
    </row>
    <row r="1795" spans="1:8" x14ac:dyDescent="0.2">
      <c r="A1795" s="3">
        <v>9108</v>
      </c>
      <c r="B1795" s="3" t="s">
        <v>1950</v>
      </c>
      <c r="C1795" s="3" t="s">
        <v>1948</v>
      </c>
      <c r="D1795" s="3" t="s">
        <v>1946</v>
      </c>
      <c r="E1795" s="3" t="str">
        <v>Trélex</v>
      </c>
      <c r="G1795" s="17">
        <v>6032</v>
      </c>
      <c r="H1795" s="17" t="s">
        <v>4556</v>
      </c>
    </row>
    <row r="1796" spans="1:8" x14ac:dyDescent="0.2">
      <c r="A1796" s="3">
        <v>9050</v>
      </c>
      <c r="B1796" s="3" t="s">
        <v>1951</v>
      </c>
      <c r="C1796" s="3" t="s">
        <v>1952</v>
      </c>
      <c r="D1796" s="3" t="s">
        <v>1946</v>
      </c>
      <c r="E1796" s="3" t="str">
        <v>Le Vaud</v>
      </c>
      <c r="G1796" s="17">
        <v>6033</v>
      </c>
      <c r="H1796" s="17" t="s">
        <v>4556</v>
      </c>
    </row>
    <row r="1797" spans="1:8" x14ac:dyDescent="0.2">
      <c r="A1797" s="3">
        <v>9050</v>
      </c>
      <c r="B1797" s="3" t="s">
        <v>1953</v>
      </c>
      <c r="C1797" s="3" t="s">
        <v>1952</v>
      </c>
      <c r="D1797" s="3" t="s">
        <v>1946</v>
      </c>
      <c r="E1797" s="3" t="str">
        <v>Vich</v>
      </c>
      <c r="G1797" s="17">
        <v>6034</v>
      </c>
      <c r="H1797" s="17" t="s">
        <v>4556</v>
      </c>
    </row>
    <row r="1798" spans="1:8" x14ac:dyDescent="0.2">
      <c r="A1798" s="3">
        <v>9054</v>
      </c>
      <c r="B1798" s="3" t="s">
        <v>1954</v>
      </c>
      <c r="C1798" s="3" t="s">
        <v>1952</v>
      </c>
      <c r="D1798" s="3" t="s">
        <v>1946</v>
      </c>
      <c r="E1798" s="3" t="str">
        <v>L'Abergement</v>
      </c>
      <c r="G1798" s="17">
        <v>6035</v>
      </c>
      <c r="H1798" s="17" t="s">
        <v>4556</v>
      </c>
    </row>
    <row r="1799" spans="1:8" x14ac:dyDescent="0.2">
      <c r="A1799" s="3">
        <v>9413</v>
      </c>
      <c r="B1799" s="3" t="s">
        <v>1955</v>
      </c>
      <c r="C1799" s="3" t="s">
        <v>1955</v>
      </c>
      <c r="D1799" s="3" t="s">
        <v>1946</v>
      </c>
      <c r="E1799" s="3" t="str">
        <v>Agiez</v>
      </c>
      <c r="G1799" s="17">
        <v>6036</v>
      </c>
      <c r="H1799" s="17" t="s">
        <v>4556</v>
      </c>
    </row>
    <row r="1800" spans="1:8" x14ac:dyDescent="0.2">
      <c r="A1800" s="3">
        <v>9413</v>
      </c>
      <c r="B1800" s="3" t="s">
        <v>1955</v>
      </c>
      <c r="C1800" s="3" t="s">
        <v>1955</v>
      </c>
      <c r="D1800" s="3" t="s">
        <v>1946</v>
      </c>
      <c r="E1800" s="3" t="str">
        <v>Arnex-sur-Orbe</v>
      </c>
      <c r="G1800" s="17">
        <v>6037</v>
      </c>
      <c r="H1800" s="17" t="s">
        <v>4556</v>
      </c>
    </row>
    <row r="1801" spans="1:8" x14ac:dyDescent="0.2">
      <c r="A1801" s="3">
        <v>9442</v>
      </c>
      <c r="B1801" s="3" t="s">
        <v>1956</v>
      </c>
      <c r="C1801" s="3" t="s">
        <v>1955</v>
      </c>
      <c r="D1801" s="3" t="s">
        <v>1946</v>
      </c>
      <c r="E1801" s="3" t="str">
        <v>Ballaigues</v>
      </c>
      <c r="G1801" s="17">
        <v>6038</v>
      </c>
      <c r="H1801" s="17" t="s">
        <v>4556</v>
      </c>
    </row>
    <row r="1802" spans="1:8" x14ac:dyDescent="0.2">
      <c r="A1802" s="3">
        <v>9050</v>
      </c>
      <c r="B1802" s="3" t="s">
        <v>1957</v>
      </c>
      <c r="C1802" s="3" t="s">
        <v>1958</v>
      </c>
      <c r="D1802" s="3" t="s">
        <v>1946</v>
      </c>
      <c r="E1802" s="3" t="str">
        <v>Baulmes</v>
      </c>
      <c r="G1802" s="17">
        <v>6039</v>
      </c>
      <c r="H1802" s="17" t="s">
        <v>4556</v>
      </c>
    </row>
    <row r="1803" spans="1:8" x14ac:dyDescent="0.2">
      <c r="A1803" s="3">
        <v>9050</v>
      </c>
      <c r="B1803" s="3" t="s">
        <v>1959</v>
      </c>
      <c r="C1803" s="3" t="s">
        <v>1958</v>
      </c>
      <c r="D1803" s="3" t="s">
        <v>1946</v>
      </c>
      <c r="E1803" s="3" t="str">
        <v>Bavois</v>
      </c>
      <c r="G1803" s="17">
        <v>6042</v>
      </c>
      <c r="H1803" s="17" t="s">
        <v>4556</v>
      </c>
    </row>
    <row r="1804" spans="1:8" x14ac:dyDescent="0.2">
      <c r="A1804" s="3">
        <v>9057</v>
      </c>
      <c r="B1804" s="3" t="s">
        <v>1960</v>
      </c>
      <c r="C1804" s="3" t="s">
        <v>1958</v>
      </c>
      <c r="D1804" s="3" t="s">
        <v>1946</v>
      </c>
      <c r="E1804" s="3" t="str">
        <v>Bofflens</v>
      </c>
      <c r="G1804" s="17">
        <v>6043</v>
      </c>
      <c r="H1804" s="17" t="s">
        <v>4556</v>
      </c>
    </row>
    <row r="1805" spans="1:8" x14ac:dyDescent="0.2">
      <c r="A1805" s="3">
        <v>9057</v>
      </c>
      <c r="B1805" s="3" t="s">
        <v>1961</v>
      </c>
      <c r="C1805" s="3" t="s">
        <v>1958</v>
      </c>
      <c r="D1805" s="3" t="s">
        <v>1946</v>
      </c>
      <c r="E1805" s="3" t="str">
        <v>Bretonnières</v>
      </c>
      <c r="G1805" s="17">
        <v>6044</v>
      </c>
      <c r="H1805" s="17" t="s">
        <v>4556</v>
      </c>
    </row>
    <row r="1806" spans="1:8" x14ac:dyDescent="0.2">
      <c r="A1806" s="3">
        <v>9057</v>
      </c>
      <c r="B1806" s="3" t="s">
        <v>1962</v>
      </c>
      <c r="C1806" s="3" t="s">
        <v>1958</v>
      </c>
      <c r="D1806" s="3" t="s">
        <v>1946</v>
      </c>
      <c r="E1806" s="3" t="str">
        <v>Chavornay</v>
      </c>
      <c r="G1806" s="17">
        <v>6045</v>
      </c>
      <c r="H1806" s="17" t="s">
        <v>4556</v>
      </c>
    </row>
    <row r="1807" spans="1:8" x14ac:dyDescent="0.2">
      <c r="A1807" s="3">
        <v>9058</v>
      </c>
      <c r="B1807" s="3" t="s">
        <v>1963</v>
      </c>
      <c r="C1807" s="3" t="s">
        <v>1958</v>
      </c>
      <c r="D1807" s="3" t="s">
        <v>1946</v>
      </c>
      <c r="E1807" s="3" t="str">
        <v>Les Clées</v>
      </c>
      <c r="G1807" s="17">
        <v>6047</v>
      </c>
      <c r="H1807" s="17" t="s">
        <v>4556</v>
      </c>
    </row>
    <row r="1808" spans="1:8" x14ac:dyDescent="0.2">
      <c r="A1808" s="3">
        <v>9308</v>
      </c>
      <c r="B1808" s="3" t="s">
        <v>1964</v>
      </c>
      <c r="C1808" s="3" t="s">
        <v>1965</v>
      </c>
      <c r="D1808" s="3" t="s">
        <v>1966</v>
      </c>
      <c r="E1808" s="3" t="str">
        <v>Croy</v>
      </c>
      <c r="G1808" s="17">
        <v>6048</v>
      </c>
      <c r="H1808" s="17" t="s">
        <v>4556</v>
      </c>
    </row>
    <row r="1809" spans="1:8" x14ac:dyDescent="0.2">
      <c r="A1809" s="3">
        <v>9312</v>
      </c>
      <c r="B1809" s="3" t="s">
        <v>1965</v>
      </c>
      <c r="C1809" s="3" t="s">
        <v>1965</v>
      </c>
      <c r="D1809" s="3" t="s">
        <v>1966</v>
      </c>
      <c r="E1809" s="3" t="str">
        <v>Juriens</v>
      </c>
      <c r="G1809" s="17">
        <v>6052</v>
      </c>
      <c r="H1809" s="17" t="s">
        <v>4556</v>
      </c>
    </row>
    <row r="1810" spans="1:8" x14ac:dyDescent="0.2">
      <c r="A1810" s="3">
        <v>9313</v>
      </c>
      <c r="B1810" s="3" t="s">
        <v>1967</v>
      </c>
      <c r="C1810" s="3" t="s">
        <v>1967</v>
      </c>
      <c r="D1810" s="3" t="s">
        <v>1966</v>
      </c>
      <c r="E1810" s="3" t="str">
        <v>Lignerolle</v>
      </c>
      <c r="G1810" s="17">
        <v>6053</v>
      </c>
      <c r="H1810" s="17" t="s">
        <v>4556</v>
      </c>
    </row>
    <row r="1811" spans="1:8" x14ac:dyDescent="0.2">
      <c r="A1811" s="3">
        <v>9000</v>
      </c>
      <c r="B1811" s="3" t="s">
        <v>1968</v>
      </c>
      <c r="C1811" s="3" t="s">
        <v>1968</v>
      </c>
      <c r="D1811" s="3" t="s">
        <v>1966</v>
      </c>
      <c r="E1811" s="3" t="str">
        <v>Montcherand</v>
      </c>
      <c r="G1811" s="17">
        <v>6055</v>
      </c>
      <c r="H1811" s="17" t="s">
        <v>4556</v>
      </c>
    </row>
    <row r="1812" spans="1:8" x14ac:dyDescent="0.2">
      <c r="A1812" s="3">
        <v>9008</v>
      </c>
      <c r="B1812" s="3" t="s">
        <v>1968</v>
      </c>
      <c r="C1812" s="3" t="s">
        <v>1968</v>
      </c>
      <c r="D1812" s="3" t="s">
        <v>1966</v>
      </c>
      <c r="E1812" s="3" t="str">
        <v>Orbe</v>
      </c>
      <c r="G1812" s="17">
        <v>6056</v>
      </c>
      <c r="H1812" s="17" t="s">
        <v>4556</v>
      </c>
    </row>
    <row r="1813" spans="1:8" x14ac:dyDescent="0.2">
      <c r="A1813" s="3">
        <v>9010</v>
      </c>
      <c r="B1813" s="3" t="s">
        <v>1968</v>
      </c>
      <c r="C1813" s="3" t="s">
        <v>1968</v>
      </c>
      <c r="D1813" s="3" t="s">
        <v>1966</v>
      </c>
      <c r="E1813" s="3" t="str">
        <v>La Praz</v>
      </c>
      <c r="G1813" s="17">
        <v>6060</v>
      </c>
      <c r="H1813" s="17" t="s">
        <v>4556</v>
      </c>
    </row>
    <row r="1814" spans="1:8" x14ac:dyDescent="0.2">
      <c r="A1814" s="3">
        <v>9011</v>
      </c>
      <c r="B1814" s="3" t="s">
        <v>1968</v>
      </c>
      <c r="C1814" s="3" t="s">
        <v>1968</v>
      </c>
      <c r="D1814" s="3" t="s">
        <v>1966</v>
      </c>
      <c r="E1814" s="3" t="str">
        <v>Premier</v>
      </c>
      <c r="G1814" s="17">
        <v>6062</v>
      </c>
      <c r="H1814" s="17" t="s">
        <v>4556</v>
      </c>
    </row>
    <row r="1815" spans="1:8" x14ac:dyDescent="0.2">
      <c r="A1815" s="3">
        <v>9012</v>
      </c>
      <c r="B1815" s="3" t="s">
        <v>1968</v>
      </c>
      <c r="C1815" s="3" t="s">
        <v>1968</v>
      </c>
      <c r="D1815" s="3" t="s">
        <v>1966</v>
      </c>
      <c r="E1815" s="3" t="str">
        <v>Rances</v>
      </c>
      <c r="G1815" s="17">
        <v>6063</v>
      </c>
      <c r="H1815" s="17" t="s">
        <v>4556</v>
      </c>
    </row>
    <row r="1816" spans="1:8" x14ac:dyDescent="0.2">
      <c r="A1816" s="3">
        <v>9014</v>
      </c>
      <c r="B1816" s="3" t="s">
        <v>1968</v>
      </c>
      <c r="C1816" s="3" t="s">
        <v>1968</v>
      </c>
      <c r="D1816" s="3" t="s">
        <v>1966</v>
      </c>
      <c r="E1816" s="3" t="str">
        <v>Romainmôtier-Envy</v>
      </c>
      <c r="G1816" s="17">
        <v>6064</v>
      </c>
      <c r="H1816" s="17" t="s">
        <v>4556</v>
      </c>
    </row>
    <row r="1817" spans="1:8" x14ac:dyDescent="0.2">
      <c r="A1817" s="3">
        <v>9015</v>
      </c>
      <c r="B1817" s="3" t="s">
        <v>1968</v>
      </c>
      <c r="C1817" s="3" t="s">
        <v>1968</v>
      </c>
      <c r="D1817" s="3" t="s">
        <v>1966</v>
      </c>
      <c r="E1817" s="3" t="str">
        <v>Sergey</v>
      </c>
      <c r="G1817" s="17">
        <v>6066</v>
      </c>
      <c r="H1817" s="17" t="s">
        <v>4556</v>
      </c>
    </row>
    <row r="1818" spans="1:8" x14ac:dyDescent="0.2">
      <c r="A1818" s="3">
        <v>9016</v>
      </c>
      <c r="B1818" s="3" t="s">
        <v>1968</v>
      </c>
      <c r="C1818" s="3" t="s">
        <v>1968</v>
      </c>
      <c r="D1818" s="3" t="s">
        <v>1966</v>
      </c>
      <c r="E1818" s="3" t="str">
        <v>Valeyres-sous-Rances</v>
      </c>
      <c r="G1818" s="17">
        <v>6067</v>
      </c>
      <c r="H1818" s="17" t="s">
        <v>4562</v>
      </c>
    </row>
    <row r="1819" spans="1:8" x14ac:dyDescent="0.2">
      <c r="A1819" s="3">
        <v>9300</v>
      </c>
      <c r="B1819" s="3" t="s">
        <v>1969</v>
      </c>
      <c r="C1819" s="3" t="s">
        <v>1969</v>
      </c>
      <c r="D1819" s="3" t="s">
        <v>1966</v>
      </c>
      <c r="E1819" s="3" t="str">
        <v>Vallorbe</v>
      </c>
      <c r="G1819" s="17">
        <v>6068</v>
      </c>
      <c r="H1819" s="17" t="s">
        <v>4562</v>
      </c>
    </row>
    <row r="1820" spans="1:8" x14ac:dyDescent="0.2">
      <c r="A1820" s="3">
        <v>9305</v>
      </c>
      <c r="B1820" s="3" t="s">
        <v>1970</v>
      </c>
      <c r="C1820" s="3" t="s">
        <v>1971</v>
      </c>
      <c r="D1820" s="3" t="s">
        <v>1966</v>
      </c>
      <c r="E1820" s="3" t="str">
        <v>Vaulion</v>
      </c>
      <c r="G1820" s="17">
        <v>6072</v>
      </c>
      <c r="H1820" s="17" t="s">
        <v>4556</v>
      </c>
    </row>
    <row r="1821" spans="1:8" x14ac:dyDescent="0.2">
      <c r="A1821" s="3">
        <v>9034</v>
      </c>
      <c r="B1821" s="3" t="s">
        <v>1972</v>
      </c>
      <c r="C1821" s="3" t="s">
        <v>1972</v>
      </c>
      <c r="D1821" s="3" t="s">
        <v>1966</v>
      </c>
      <c r="E1821" s="3" t="str">
        <v>Vuiteboeuf</v>
      </c>
      <c r="G1821" s="17">
        <v>6073</v>
      </c>
      <c r="H1821" s="17" t="s">
        <v>4556</v>
      </c>
    </row>
    <row r="1822" spans="1:8" x14ac:dyDescent="0.2">
      <c r="A1822" s="3">
        <v>9036</v>
      </c>
      <c r="B1822" s="3" t="s">
        <v>1973</v>
      </c>
      <c r="C1822" s="3" t="s">
        <v>1972</v>
      </c>
      <c r="D1822" s="3" t="s">
        <v>1966</v>
      </c>
      <c r="E1822" s="3" t="str">
        <v>Corcelles-le-Jorat</v>
      </c>
      <c r="G1822" s="17">
        <v>6074</v>
      </c>
      <c r="H1822" s="17" t="s">
        <v>4556</v>
      </c>
    </row>
    <row r="1823" spans="1:8" x14ac:dyDescent="0.2">
      <c r="A1823" s="3">
        <v>9403</v>
      </c>
      <c r="B1823" s="3" t="s">
        <v>1974</v>
      </c>
      <c r="C1823" s="3" t="s">
        <v>1974</v>
      </c>
      <c r="D1823" s="3" t="s">
        <v>1966</v>
      </c>
      <c r="E1823" s="3" t="str">
        <v>Maracon</v>
      </c>
      <c r="G1823" s="17">
        <v>6078</v>
      </c>
      <c r="H1823" s="17" t="s">
        <v>4556</v>
      </c>
    </row>
    <row r="1824" spans="1:8" x14ac:dyDescent="0.2">
      <c r="A1824" s="3">
        <v>9402</v>
      </c>
      <c r="B1824" s="3" t="s">
        <v>1975</v>
      </c>
      <c r="C1824" s="3" t="s">
        <v>1975</v>
      </c>
      <c r="D1824" s="3" t="s">
        <v>1966</v>
      </c>
      <c r="E1824" s="3" t="str">
        <v>Montpreveyres</v>
      </c>
      <c r="G1824" s="17">
        <v>6083</v>
      </c>
      <c r="H1824" s="17" t="s">
        <v>4554</v>
      </c>
    </row>
    <row r="1825" spans="1:8" x14ac:dyDescent="0.2">
      <c r="A1825" s="3">
        <v>9400</v>
      </c>
      <c r="B1825" s="3" t="s">
        <v>1976</v>
      </c>
      <c r="C1825" s="3" t="s">
        <v>1976</v>
      </c>
      <c r="D1825" s="3" t="s">
        <v>1966</v>
      </c>
      <c r="E1825" s="3" t="str">
        <v>Ropraz</v>
      </c>
      <c r="G1825" s="17">
        <v>6084</v>
      </c>
      <c r="H1825" s="17" t="s">
        <v>4554</v>
      </c>
    </row>
    <row r="1826" spans="1:8" x14ac:dyDescent="0.2">
      <c r="A1826" s="3">
        <v>9404</v>
      </c>
      <c r="B1826" s="3" t="s">
        <v>1977</v>
      </c>
      <c r="C1826" s="3" t="s">
        <v>1977</v>
      </c>
      <c r="D1826" s="3" t="s">
        <v>1966</v>
      </c>
      <c r="E1826" s="3" t="str">
        <v>Servion</v>
      </c>
      <c r="G1826" s="17">
        <v>6085</v>
      </c>
      <c r="H1826" s="17" t="s">
        <v>4554</v>
      </c>
    </row>
    <row r="1827" spans="1:8" x14ac:dyDescent="0.2">
      <c r="A1827" s="3">
        <v>9323</v>
      </c>
      <c r="B1827" s="3" t="s">
        <v>1978</v>
      </c>
      <c r="C1827" s="3" t="s">
        <v>1978</v>
      </c>
      <c r="D1827" s="3" t="s">
        <v>1966</v>
      </c>
      <c r="E1827" s="3" t="str">
        <v>Vulliens</v>
      </c>
      <c r="G1827" s="17">
        <v>6086</v>
      </c>
      <c r="H1827" s="17" t="s">
        <v>4554</v>
      </c>
    </row>
    <row r="1828" spans="1:8" x14ac:dyDescent="0.2">
      <c r="A1828" s="3">
        <v>9327</v>
      </c>
      <c r="B1828" s="3" t="s">
        <v>1979</v>
      </c>
      <c r="C1828" s="3" t="s">
        <v>1979</v>
      </c>
      <c r="D1828" s="3" t="s">
        <v>1966</v>
      </c>
      <c r="E1828" s="3" t="str">
        <v>Jorat-Menthue</v>
      </c>
      <c r="G1828" s="17">
        <v>6102</v>
      </c>
      <c r="H1828" s="17" t="s">
        <v>4556</v>
      </c>
    </row>
    <row r="1829" spans="1:8" x14ac:dyDescent="0.2">
      <c r="A1829" s="3">
        <v>9033</v>
      </c>
      <c r="B1829" s="3" t="s">
        <v>1980</v>
      </c>
      <c r="C1829" s="3" t="s">
        <v>1980</v>
      </c>
      <c r="D1829" s="3" t="s">
        <v>1966</v>
      </c>
      <c r="E1829" s="3" t="str">
        <v>Oron</v>
      </c>
      <c r="G1829" s="17">
        <v>6103</v>
      </c>
      <c r="H1829" s="17" t="s">
        <v>4556</v>
      </c>
    </row>
    <row r="1830" spans="1:8" x14ac:dyDescent="0.2">
      <c r="A1830" s="3">
        <v>9434</v>
      </c>
      <c r="B1830" s="3" t="s">
        <v>1981</v>
      </c>
      <c r="C1830" s="3" t="s">
        <v>1982</v>
      </c>
      <c r="D1830" s="3" t="s">
        <v>1966</v>
      </c>
      <c r="E1830" s="3" t="str">
        <v>Jorat-Mézières</v>
      </c>
      <c r="G1830" s="17">
        <v>6105</v>
      </c>
      <c r="H1830" s="17" t="s">
        <v>4556</v>
      </c>
    </row>
    <row r="1831" spans="1:8" x14ac:dyDescent="0.2">
      <c r="A1831" s="3">
        <v>9435</v>
      </c>
      <c r="B1831" s="3" t="s">
        <v>1983</v>
      </c>
      <c r="C1831" s="3" t="s">
        <v>1982</v>
      </c>
      <c r="D1831" s="3" t="s">
        <v>1966</v>
      </c>
      <c r="E1831" s="3" t="str">
        <v>Champtauroz</v>
      </c>
      <c r="G1831" s="17">
        <v>6106</v>
      </c>
      <c r="H1831" s="17" t="s">
        <v>4556</v>
      </c>
    </row>
    <row r="1832" spans="1:8" x14ac:dyDescent="0.2">
      <c r="A1832" s="3">
        <v>9436</v>
      </c>
      <c r="B1832" s="3" t="s">
        <v>1984</v>
      </c>
      <c r="C1832" s="3" t="s">
        <v>1984</v>
      </c>
      <c r="D1832" s="3" t="s">
        <v>1966</v>
      </c>
      <c r="E1832" s="3" t="str">
        <v>Chevroux</v>
      </c>
      <c r="G1832" s="17">
        <v>6110</v>
      </c>
      <c r="H1832" s="17" t="s">
        <v>4556</v>
      </c>
    </row>
    <row r="1833" spans="1:8" x14ac:dyDescent="0.2">
      <c r="A1833" s="3">
        <v>9411</v>
      </c>
      <c r="B1833" s="3" t="s">
        <v>1938</v>
      </c>
      <c r="C1833" s="3" t="s">
        <v>1985</v>
      </c>
      <c r="D1833" s="3" t="s">
        <v>1966</v>
      </c>
      <c r="E1833" s="3" t="str">
        <v>Corcelles-près-Payerne</v>
      </c>
      <c r="G1833" s="17">
        <v>6112</v>
      </c>
      <c r="H1833" s="17" t="s">
        <v>4556</v>
      </c>
    </row>
    <row r="1834" spans="1:8" x14ac:dyDescent="0.2">
      <c r="A1834" s="3">
        <v>9442</v>
      </c>
      <c r="B1834" s="3" t="s">
        <v>1985</v>
      </c>
      <c r="C1834" s="3" t="s">
        <v>1985</v>
      </c>
      <c r="D1834" s="3" t="s">
        <v>1966</v>
      </c>
      <c r="E1834" s="3" t="str">
        <v>Grandcour</v>
      </c>
      <c r="G1834" s="17">
        <v>6113</v>
      </c>
      <c r="H1834" s="17" t="s">
        <v>4556</v>
      </c>
    </row>
    <row r="1835" spans="1:8" x14ac:dyDescent="0.2">
      <c r="A1835" s="3">
        <v>9444</v>
      </c>
      <c r="B1835" s="3" t="s">
        <v>1986</v>
      </c>
      <c r="C1835" s="3" t="s">
        <v>1986</v>
      </c>
      <c r="D1835" s="3" t="s">
        <v>1966</v>
      </c>
      <c r="E1835" s="3" t="str">
        <v>Henniez</v>
      </c>
      <c r="G1835" s="17">
        <v>6114</v>
      </c>
      <c r="H1835" s="17" t="s">
        <v>4556</v>
      </c>
    </row>
    <row r="1836" spans="1:8" x14ac:dyDescent="0.2">
      <c r="A1836" s="3">
        <v>9424</v>
      </c>
      <c r="B1836" s="3" t="s">
        <v>1987</v>
      </c>
      <c r="C1836" s="3" t="s">
        <v>1987</v>
      </c>
      <c r="D1836" s="3" t="s">
        <v>1966</v>
      </c>
      <c r="E1836" s="3" t="str">
        <v>Missy</v>
      </c>
      <c r="G1836" s="17">
        <v>6122</v>
      </c>
      <c r="H1836" s="17" t="s">
        <v>4556</v>
      </c>
    </row>
    <row r="1837" spans="1:8" x14ac:dyDescent="0.2">
      <c r="A1837" s="3">
        <v>9430</v>
      </c>
      <c r="B1837" s="3" t="s">
        <v>1988</v>
      </c>
      <c r="C1837" s="3" t="s">
        <v>1989</v>
      </c>
      <c r="D1837" s="3" t="s">
        <v>1966</v>
      </c>
      <c r="E1837" s="3" t="str">
        <v>Payerne</v>
      </c>
      <c r="G1837" s="17">
        <v>6123</v>
      </c>
      <c r="H1837" s="17" t="s">
        <v>4556</v>
      </c>
    </row>
    <row r="1838" spans="1:8" x14ac:dyDescent="0.2">
      <c r="A1838" s="3">
        <v>9422</v>
      </c>
      <c r="B1838" s="3" t="s">
        <v>1990</v>
      </c>
      <c r="C1838" s="3" t="s">
        <v>1991</v>
      </c>
      <c r="D1838" s="3" t="s">
        <v>1966</v>
      </c>
      <c r="E1838" s="3" t="str">
        <v>Trey</v>
      </c>
      <c r="G1838" s="17">
        <v>6125</v>
      </c>
      <c r="H1838" s="17" t="s">
        <v>4556</v>
      </c>
    </row>
    <row r="1839" spans="1:8" x14ac:dyDescent="0.2">
      <c r="A1839" s="3">
        <v>9423</v>
      </c>
      <c r="B1839" s="3" t="s">
        <v>1992</v>
      </c>
      <c r="C1839" s="3" t="s">
        <v>1991</v>
      </c>
      <c r="D1839" s="3" t="s">
        <v>1966</v>
      </c>
      <c r="E1839" s="3" t="str">
        <v>Treytorrens (Payerne)</v>
      </c>
      <c r="G1839" s="17">
        <v>6126</v>
      </c>
      <c r="H1839" s="17" t="s">
        <v>4556</v>
      </c>
    </row>
    <row r="1840" spans="1:8" x14ac:dyDescent="0.2">
      <c r="A1840" s="3">
        <v>9425</v>
      </c>
      <c r="B1840" s="3" t="s">
        <v>1991</v>
      </c>
      <c r="C1840" s="3" t="s">
        <v>1991</v>
      </c>
      <c r="D1840" s="3" t="s">
        <v>1966</v>
      </c>
      <c r="E1840" s="3" t="str">
        <v>Villarzel</v>
      </c>
      <c r="G1840" s="17">
        <v>6130</v>
      </c>
      <c r="H1840" s="17" t="s">
        <v>4555</v>
      </c>
    </row>
    <row r="1841" spans="1:8" x14ac:dyDescent="0.2">
      <c r="A1841" s="3">
        <v>9443</v>
      </c>
      <c r="B1841" s="3" t="s">
        <v>1993</v>
      </c>
      <c r="C1841" s="3" t="s">
        <v>1993</v>
      </c>
      <c r="D1841" s="3" t="s">
        <v>1966</v>
      </c>
      <c r="E1841" s="3" t="str">
        <v>Valbroye</v>
      </c>
      <c r="G1841" s="17">
        <v>6132</v>
      </c>
      <c r="H1841" s="17" t="s">
        <v>4555</v>
      </c>
    </row>
    <row r="1842" spans="1:8" x14ac:dyDescent="0.2">
      <c r="A1842" s="3">
        <v>9450</v>
      </c>
      <c r="B1842" s="3" t="s">
        <v>1994</v>
      </c>
      <c r="C1842" s="3" t="s">
        <v>1995</v>
      </c>
      <c r="D1842" s="3" t="s">
        <v>1966</v>
      </c>
      <c r="E1842" s="3" t="str">
        <v>Château-d'Oex</v>
      </c>
      <c r="G1842" s="17">
        <v>6133</v>
      </c>
      <c r="H1842" s="17" t="s">
        <v>4555</v>
      </c>
    </row>
    <row r="1843" spans="1:8" x14ac:dyDescent="0.2">
      <c r="A1843" s="3">
        <v>9450</v>
      </c>
      <c r="B1843" s="3" t="s">
        <v>1996</v>
      </c>
      <c r="C1843" s="3" t="s">
        <v>1995</v>
      </c>
      <c r="D1843" s="3" t="s">
        <v>1966</v>
      </c>
      <c r="E1843" s="3" t="str">
        <v>Rossinière</v>
      </c>
      <c r="G1843" s="17">
        <v>6142</v>
      </c>
      <c r="H1843" s="17" t="s">
        <v>4555</v>
      </c>
    </row>
    <row r="1844" spans="1:8" x14ac:dyDescent="0.2">
      <c r="A1844" s="3">
        <v>9452</v>
      </c>
      <c r="B1844" s="3" t="s">
        <v>1997</v>
      </c>
      <c r="C1844" s="3" t="s">
        <v>1995</v>
      </c>
      <c r="D1844" s="3" t="s">
        <v>1966</v>
      </c>
      <c r="E1844" s="3" t="str">
        <v>Rougemont</v>
      </c>
      <c r="G1844" s="17">
        <v>6143</v>
      </c>
      <c r="H1844" s="17" t="s">
        <v>4555</v>
      </c>
    </row>
    <row r="1845" spans="1:8" x14ac:dyDescent="0.2">
      <c r="A1845" s="3">
        <v>9464</v>
      </c>
      <c r="B1845" s="3" t="s">
        <v>1998</v>
      </c>
      <c r="C1845" s="3" t="s">
        <v>1995</v>
      </c>
      <c r="D1845" s="3" t="s">
        <v>1966</v>
      </c>
      <c r="E1845" s="3" t="str">
        <v>Allaman</v>
      </c>
      <c r="G1845" s="17">
        <v>6144</v>
      </c>
      <c r="H1845" s="17" t="s">
        <v>4555</v>
      </c>
    </row>
    <row r="1846" spans="1:8" x14ac:dyDescent="0.2">
      <c r="A1846" s="3">
        <v>9453</v>
      </c>
      <c r="B1846" s="3" t="s">
        <v>1999</v>
      </c>
      <c r="C1846" s="3" t="s">
        <v>1999</v>
      </c>
      <c r="D1846" s="3" t="s">
        <v>1966</v>
      </c>
      <c r="E1846" s="3" t="str">
        <v>Bursinel</v>
      </c>
      <c r="G1846" s="17">
        <v>6145</v>
      </c>
      <c r="H1846" s="17" t="s">
        <v>4555</v>
      </c>
    </row>
    <row r="1847" spans="1:8" x14ac:dyDescent="0.2">
      <c r="A1847" s="3">
        <v>9437</v>
      </c>
      <c r="B1847" s="3" t="s">
        <v>2000</v>
      </c>
      <c r="C1847" s="3" t="s">
        <v>2001</v>
      </c>
      <c r="D1847" s="3" t="s">
        <v>1966</v>
      </c>
      <c r="E1847" s="3" t="str">
        <v>Bursins</v>
      </c>
      <c r="G1847" s="17">
        <v>6146</v>
      </c>
      <c r="H1847" s="17" t="s">
        <v>4555</v>
      </c>
    </row>
    <row r="1848" spans="1:8" x14ac:dyDescent="0.2">
      <c r="A1848" s="3">
        <v>9451</v>
      </c>
      <c r="B1848" s="3" t="s">
        <v>2002</v>
      </c>
      <c r="C1848" s="3" t="s">
        <v>2003</v>
      </c>
      <c r="D1848" s="3" t="s">
        <v>1966</v>
      </c>
      <c r="E1848" s="3" t="str">
        <v>Burtigny</v>
      </c>
      <c r="G1848" s="17">
        <v>6147</v>
      </c>
      <c r="H1848" s="17" t="s">
        <v>4555</v>
      </c>
    </row>
    <row r="1849" spans="1:8" x14ac:dyDescent="0.2">
      <c r="A1849" s="3">
        <v>9462</v>
      </c>
      <c r="B1849" s="3" t="s">
        <v>2004</v>
      </c>
      <c r="C1849" s="3" t="s">
        <v>2003</v>
      </c>
      <c r="D1849" s="3" t="s">
        <v>1966</v>
      </c>
      <c r="E1849" s="3" t="str">
        <v>Dully</v>
      </c>
      <c r="G1849" s="17">
        <v>6152</v>
      </c>
      <c r="H1849" s="17" t="s">
        <v>4555</v>
      </c>
    </row>
    <row r="1850" spans="1:8" x14ac:dyDescent="0.2">
      <c r="A1850" s="3">
        <v>9463</v>
      </c>
      <c r="B1850" s="3" t="s">
        <v>2005</v>
      </c>
      <c r="C1850" s="3" t="s">
        <v>2003</v>
      </c>
      <c r="D1850" s="3" t="s">
        <v>1966</v>
      </c>
      <c r="E1850" s="3" t="str">
        <v>Essertines-sur-Rolle</v>
      </c>
      <c r="G1850" s="17">
        <v>6153</v>
      </c>
      <c r="H1850" s="17" t="s">
        <v>4555</v>
      </c>
    </row>
    <row r="1851" spans="1:8" x14ac:dyDescent="0.2">
      <c r="A1851" s="3">
        <v>9445</v>
      </c>
      <c r="B1851" s="3" t="s">
        <v>2006</v>
      </c>
      <c r="C1851" s="3" t="s">
        <v>2006</v>
      </c>
      <c r="D1851" s="3" t="s">
        <v>1966</v>
      </c>
      <c r="E1851" s="3" t="str">
        <v>Gilly</v>
      </c>
      <c r="G1851" s="17">
        <v>6154</v>
      </c>
      <c r="H1851" s="17" t="s">
        <v>4555</v>
      </c>
    </row>
    <row r="1852" spans="1:8" x14ac:dyDescent="0.2">
      <c r="A1852" s="3">
        <v>9464</v>
      </c>
      <c r="B1852" s="3" t="s">
        <v>2007</v>
      </c>
      <c r="C1852" s="3" t="s">
        <v>2008</v>
      </c>
      <c r="D1852" s="3" t="s">
        <v>1966</v>
      </c>
      <c r="E1852" s="3" t="str">
        <v>Luins</v>
      </c>
      <c r="G1852" s="17">
        <v>6156</v>
      </c>
      <c r="H1852" s="17" t="s">
        <v>4555</v>
      </c>
    </row>
    <row r="1853" spans="1:8" x14ac:dyDescent="0.2">
      <c r="A1853" s="3">
        <v>9470</v>
      </c>
      <c r="B1853" s="3" t="s">
        <v>2009</v>
      </c>
      <c r="C1853" s="3" t="s">
        <v>2010</v>
      </c>
      <c r="D1853" s="3" t="s">
        <v>1966</v>
      </c>
      <c r="E1853" s="3" t="str">
        <v>Mont-sur-Rolle</v>
      </c>
      <c r="G1853" s="17">
        <v>6162</v>
      </c>
      <c r="H1853" s="17" t="s">
        <v>4556</v>
      </c>
    </row>
    <row r="1854" spans="1:8" x14ac:dyDescent="0.2">
      <c r="A1854" s="3">
        <v>9473</v>
      </c>
      <c r="B1854" s="3" t="s">
        <v>2011</v>
      </c>
      <c r="C1854" s="3" t="s">
        <v>2011</v>
      </c>
      <c r="D1854" s="3" t="s">
        <v>1966</v>
      </c>
      <c r="E1854" s="3" t="str">
        <v>Perroy</v>
      </c>
      <c r="G1854" s="17">
        <v>6163</v>
      </c>
      <c r="H1854" s="17" t="s">
        <v>4556</v>
      </c>
    </row>
    <row r="1855" spans="1:8" x14ac:dyDescent="0.2">
      <c r="A1855" s="3">
        <v>9470</v>
      </c>
      <c r="B1855" s="3" t="s">
        <v>2012</v>
      </c>
      <c r="C1855" s="3" t="s">
        <v>2013</v>
      </c>
      <c r="D1855" s="3" t="s">
        <v>1966</v>
      </c>
      <c r="E1855" s="3" t="str">
        <v>Rolle</v>
      </c>
      <c r="G1855" s="17">
        <v>6166</v>
      </c>
      <c r="H1855" s="17" t="s">
        <v>4556</v>
      </c>
    </row>
    <row r="1856" spans="1:8" x14ac:dyDescent="0.2">
      <c r="A1856" s="3">
        <v>9472</v>
      </c>
      <c r="B1856" s="3" t="s">
        <v>2013</v>
      </c>
      <c r="C1856" s="3" t="s">
        <v>2013</v>
      </c>
      <c r="D1856" s="3" t="s">
        <v>1966</v>
      </c>
      <c r="E1856" s="3" t="str">
        <v>Tartegnin</v>
      </c>
      <c r="G1856" s="17">
        <v>6167</v>
      </c>
      <c r="H1856" s="17" t="s">
        <v>4556</v>
      </c>
    </row>
    <row r="1857" spans="1:8" x14ac:dyDescent="0.2">
      <c r="A1857" s="3">
        <v>9472</v>
      </c>
      <c r="B1857" s="3" t="s">
        <v>2014</v>
      </c>
      <c r="C1857" s="3" t="s">
        <v>2013</v>
      </c>
      <c r="D1857" s="3" t="s">
        <v>1966</v>
      </c>
      <c r="E1857" s="3" t="str">
        <v>Vinzel</v>
      </c>
      <c r="G1857" s="17">
        <v>6170</v>
      </c>
      <c r="H1857" s="17" t="s">
        <v>4556</v>
      </c>
    </row>
    <row r="1858" spans="1:8" x14ac:dyDescent="0.2">
      <c r="A1858" s="3">
        <v>9465</v>
      </c>
      <c r="B1858" s="3" t="s">
        <v>2015</v>
      </c>
      <c r="C1858" s="3" t="s">
        <v>2016</v>
      </c>
      <c r="D1858" s="3" t="s">
        <v>1966</v>
      </c>
      <c r="E1858" s="3" t="str">
        <v>L'Abbaye</v>
      </c>
      <c r="G1858" s="17">
        <v>6173</v>
      </c>
      <c r="H1858" s="17" t="s">
        <v>4556</v>
      </c>
    </row>
    <row r="1859" spans="1:8" x14ac:dyDescent="0.2">
      <c r="A1859" s="3">
        <v>9466</v>
      </c>
      <c r="B1859" s="3" t="s">
        <v>2016</v>
      </c>
      <c r="C1859" s="3" t="s">
        <v>2016</v>
      </c>
      <c r="D1859" s="3" t="s">
        <v>1966</v>
      </c>
      <c r="E1859" s="3" t="str">
        <v>Le Chenit</v>
      </c>
      <c r="G1859" s="17">
        <v>6174</v>
      </c>
      <c r="H1859" s="17" t="s">
        <v>4562</v>
      </c>
    </row>
    <row r="1860" spans="1:8" x14ac:dyDescent="0.2">
      <c r="A1860" s="3">
        <v>9467</v>
      </c>
      <c r="B1860" s="3" t="s">
        <v>2017</v>
      </c>
      <c r="C1860" s="3" t="s">
        <v>2016</v>
      </c>
      <c r="D1860" s="3" t="s">
        <v>1966</v>
      </c>
      <c r="E1860" s="3" t="str">
        <v>Le Lieu</v>
      </c>
      <c r="G1860" s="17">
        <v>6182</v>
      </c>
      <c r="H1860" s="17" t="s">
        <v>4556</v>
      </c>
    </row>
    <row r="1861" spans="1:8" x14ac:dyDescent="0.2">
      <c r="A1861" s="3">
        <v>9468</v>
      </c>
      <c r="B1861" s="3" t="s">
        <v>2018</v>
      </c>
      <c r="C1861" s="3" t="s">
        <v>2016</v>
      </c>
      <c r="D1861" s="3" t="s">
        <v>1966</v>
      </c>
      <c r="E1861" s="3" t="str">
        <v>Chardonne</v>
      </c>
      <c r="G1861" s="17">
        <v>6192</v>
      </c>
      <c r="H1861" s="17" t="s">
        <v>4547</v>
      </c>
    </row>
    <row r="1862" spans="1:8" x14ac:dyDescent="0.2">
      <c r="A1862" s="3">
        <v>9469</v>
      </c>
      <c r="B1862" s="3" t="s">
        <v>2019</v>
      </c>
      <c r="C1862" s="3" t="s">
        <v>2016</v>
      </c>
      <c r="D1862" s="3" t="s">
        <v>1966</v>
      </c>
      <c r="E1862" s="3" t="str">
        <v>Corseaux</v>
      </c>
      <c r="G1862" s="17">
        <v>6196</v>
      </c>
      <c r="H1862" s="17" t="s">
        <v>4547</v>
      </c>
    </row>
    <row r="1863" spans="1:8" x14ac:dyDescent="0.2">
      <c r="A1863" s="3">
        <v>9475</v>
      </c>
      <c r="B1863" s="3" t="s">
        <v>2020</v>
      </c>
      <c r="C1863" s="3" t="s">
        <v>2020</v>
      </c>
      <c r="D1863" s="3" t="s">
        <v>1966</v>
      </c>
      <c r="E1863" s="3" t="str">
        <v>Corsier-sur-Vevey</v>
      </c>
      <c r="G1863" s="17">
        <v>6197</v>
      </c>
      <c r="H1863" s="17" t="s">
        <v>4547</v>
      </c>
    </row>
    <row r="1864" spans="1:8" x14ac:dyDescent="0.2">
      <c r="A1864" s="3">
        <v>9476</v>
      </c>
      <c r="B1864" s="3" t="s">
        <v>2021</v>
      </c>
      <c r="C1864" s="3" t="s">
        <v>2022</v>
      </c>
      <c r="D1864" s="3" t="s">
        <v>1966</v>
      </c>
      <c r="E1864" s="3" t="str">
        <v>Jongny</v>
      </c>
      <c r="G1864" s="17">
        <v>6203</v>
      </c>
      <c r="H1864" s="17" t="s">
        <v>4556</v>
      </c>
    </row>
    <row r="1865" spans="1:8" x14ac:dyDescent="0.2">
      <c r="A1865" s="3">
        <v>9476</v>
      </c>
      <c r="B1865" s="3" t="s">
        <v>2023</v>
      </c>
      <c r="C1865" s="3" t="s">
        <v>2022</v>
      </c>
      <c r="D1865" s="3" t="s">
        <v>1966</v>
      </c>
      <c r="E1865" s="3" t="str">
        <v>Montreux</v>
      </c>
      <c r="G1865" s="17">
        <v>6204</v>
      </c>
      <c r="H1865" s="17" t="s">
        <v>4556</v>
      </c>
    </row>
    <row r="1866" spans="1:8" x14ac:dyDescent="0.2">
      <c r="A1866" s="3">
        <v>9477</v>
      </c>
      <c r="B1866" s="3" t="s">
        <v>2024</v>
      </c>
      <c r="C1866" s="3" t="s">
        <v>2022</v>
      </c>
      <c r="D1866" s="3" t="s">
        <v>1966</v>
      </c>
      <c r="E1866" s="3" t="str">
        <v>La Tour-de-Peilz</v>
      </c>
      <c r="G1866" s="17">
        <v>6205</v>
      </c>
      <c r="H1866" s="17" t="s">
        <v>4556</v>
      </c>
    </row>
    <row r="1867" spans="1:8" x14ac:dyDescent="0.2">
      <c r="A1867" s="3">
        <v>9478</v>
      </c>
      <c r="B1867" s="3" t="s">
        <v>2025</v>
      </c>
      <c r="C1867" s="3" t="s">
        <v>2022</v>
      </c>
      <c r="D1867" s="3" t="s">
        <v>1966</v>
      </c>
      <c r="E1867" s="3" t="str">
        <v>Vevey</v>
      </c>
      <c r="G1867" s="17">
        <v>6206</v>
      </c>
      <c r="H1867" s="17" t="s">
        <v>4556</v>
      </c>
    </row>
    <row r="1868" spans="1:8" x14ac:dyDescent="0.2">
      <c r="A1868" s="3">
        <v>9479</v>
      </c>
      <c r="B1868" s="3" t="s">
        <v>2026</v>
      </c>
      <c r="C1868" s="3" t="s">
        <v>2022</v>
      </c>
      <c r="D1868" s="3" t="s">
        <v>1966</v>
      </c>
      <c r="E1868" s="3" t="str">
        <v>Veytaux</v>
      </c>
      <c r="G1868" s="17">
        <v>6207</v>
      </c>
      <c r="H1868" s="17" t="s">
        <v>4556</v>
      </c>
    </row>
    <row r="1869" spans="1:8" x14ac:dyDescent="0.2">
      <c r="A1869" s="3">
        <v>9479</v>
      </c>
      <c r="B1869" s="3" t="s">
        <v>2027</v>
      </c>
      <c r="C1869" s="3" t="s">
        <v>2022</v>
      </c>
      <c r="D1869" s="3" t="s">
        <v>1966</v>
      </c>
      <c r="E1869" s="3" t="str">
        <v>Blonay - Saint-Légier</v>
      </c>
      <c r="G1869" s="17">
        <v>6208</v>
      </c>
      <c r="H1869" s="17" t="s">
        <v>4556</v>
      </c>
    </row>
    <row r="1870" spans="1:8" x14ac:dyDescent="0.2">
      <c r="A1870" s="3">
        <v>9479</v>
      </c>
      <c r="B1870" s="3" t="s">
        <v>2028</v>
      </c>
      <c r="C1870" s="3" t="s">
        <v>2022</v>
      </c>
      <c r="D1870" s="3" t="s">
        <v>1966</v>
      </c>
      <c r="E1870" s="3" t="str">
        <v>Belmont-sur-Yverdon</v>
      </c>
      <c r="G1870" s="17">
        <v>6210</v>
      </c>
      <c r="H1870" s="17" t="s">
        <v>4556</v>
      </c>
    </row>
    <row r="1871" spans="1:8" x14ac:dyDescent="0.2">
      <c r="A1871" s="3">
        <v>7310</v>
      </c>
      <c r="B1871" s="3" t="s">
        <v>2029</v>
      </c>
      <c r="C1871" s="3" t="s">
        <v>2029</v>
      </c>
      <c r="D1871" s="3" t="s">
        <v>1966</v>
      </c>
      <c r="E1871" s="3" t="str">
        <v>Bioley-Magnoux</v>
      </c>
      <c r="G1871" s="17">
        <v>6211</v>
      </c>
      <c r="H1871" s="17" t="s">
        <v>4559</v>
      </c>
    </row>
    <row r="1872" spans="1:8" x14ac:dyDescent="0.2">
      <c r="A1872" s="3">
        <v>8890</v>
      </c>
      <c r="B1872" s="3" t="s">
        <v>2030</v>
      </c>
      <c r="C1872" s="3" t="s">
        <v>2030</v>
      </c>
      <c r="D1872" s="3" t="s">
        <v>1966</v>
      </c>
      <c r="E1872" s="3" t="str">
        <v>Chamblon</v>
      </c>
      <c r="G1872" s="17">
        <v>6212</v>
      </c>
      <c r="H1872" s="17" t="s">
        <v>4559</v>
      </c>
    </row>
    <row r="1873" spans="1:8" x14ac:dyDescent="0.2">
      <c r="A1873" s="3">
        <v>8893</v>
      </c>
      <c r="B1873" s="3" t="s">
        <v>2031</v>
      </c>
      <c r="C1873" s="3" t="s">
        <v>2030</v>
      </c>
      <c r="D1873" s="3" t="s">
        <v>1966</v>
      </c>
      <c r="E1873" s="3" t="str">
        <v>Champvent</v>
      </c>
      <c r="G1873" s="17">
        <v>6213</v>
      </c>
      <c r="H1873" s="17" t="s">
        <v>4559</v>
      </c>
    </row>
    <row r="1874" spans="1:8" x14ac:dyDescent="0.2">
      <c r="A1874" s="3">
        <v>8894</v>
      </c>
      <c r="B1874" s="3" t="s">
        <v>2032</v>
      </c>
      <c r="C1874" s="3" t="s">
        <v>2030</v>
      </c>
      <c r="D1874" s="3" t="s">
        <v>1966</v>
      </c>
      <c r="E1874" s="3" t="str">
        <v>Chavannes-le-Chêne</v>
      </c>
      <c r="G1874" s="17">
        <v>6214</v>
      </c>
      <c r="H1874" s="17" t="s">
        <v>4556</v>
      </c>
    </row>
    <row r="1875" spans="1:8" x14ac:dyDescent="0.2">
      <c r="A1875" s="3">
        <v>8895</v>
      </c>
      <c r="B1875" s="3" t="s">
        <v>2033</v>
      </c>
      <c r="C1875" s="3" t="s">
        <v>2030</v>
      </c>
      <c r="D1875" s="3" t="s">
        <v>1966</v>
      </c>
      <c r="E1875" s="3" t="str">
        <v>Chêne-Pâquier</v>
      </c>
      <c r="G1875" s="17">
        <v>6215</v>
      </c>
      <c r="H1875" s="17" t="s">
        <v>4556</v>
      </c>
    </row>
    <row r="1876" spans="1:8" x14ac:dyDescent="0.2">
      <c r="A1876" s="3">
        <v>8896</v>
      </c>
      <c r="B1876" s="3" t="s">
        <v>2034</v>
      </c>
      <c r="C1876" s="3" t="s">
        <v>2030</v>
      </c>
      <c r="D1876" s="3" t="s">
        <v>1966</v>
      </c>
      <c r="E1876" s="3" t="str">
        <v>Cheseaux-Noréaz</v>
      </c>
      <c r="G1876" s="17">
        <v>6216</v>
      </c>
      <c r="H1876" s="17" t="s">
        <v>4556</v>
      </c>
    </row>
    <row r="1877" spans="1:8" x14ac:dyDescent="0.2">
      <c r="A1877" s="3">
        <v>8897</v>
      </c>
      <c r="B1877" s="3" t="s">
        <v>2035</v>
      </c>
      <c r="C1877" s="3" t="s">
        <v>2030</v>
      </c>
      <c r="D1877" s="3" t="s">
        <v>1966</v>
      </c>
      <c r="E1877" s="3" t="str">
        <v>Cronay</v>
      </c>
      <c r="G1877" s="17">
        <v>6217</v>
      </c>
      <c r="H1877" s="17" t="s">
        <v>4556</v>
      </c>
    </row>
    <row r="1878" spans="1:8" x14ac:dyDescent="0.2">
      <c r="A1878" s="3">
        <v>8898</v>
      </c>
      <c r="B1878" s="3" t="s">
        <v>2036</v>
      </c>
      <c r="C1878" s="3" t="s">
        <v>2030</v>
      </c>
      <c r="D1878" s="3" t="s">
        <v>1966</v>
      </c>
      <c r="E1878" s="3" t="str">
        <v>Cuarny</v>
      </c>
      <c r="G1878" s="17">
        <v>6218</v>
      </c>
      <c r="H1878" s="17" t="s">
        <v>4555</v>
      </c>
    </row>
    <row r="1879" spans="1:8" x14ac:dyDescent="0.2">
      <c r="A1879" s="3">
        <v>7325</v>
      </c>
      <c r="B1879" s="3" t="s">
        <v>2037</v>
      </c>
      <c r="C1879" s="3" t="s">
        <v>2038</v>
      </c>
      <c r="D1879" s="3" t="s">
        <v>1966</v>
      </c>
      <c r="E1879" s="3" t="str">
        <v>Démoret</v>
      </c>
      <c r="G1879" s="17">
        <v>6221</v>
      </c>
      <c r="H1879" s="17" t="s">
        <v>4559</v>
      </c>
    </row>
    <row r="1880" spans="1:8" x14ac:dyDescent="0.2">
      <c r="A1880" s="3">
        <v>7326</v>
      </c>
      <c r="B1880" s="3" t="s">
        <v>2039</v>
      </c>
      <c r="C1880" s="3" t="s">
        <v>2038</v>
      </c>
      <c r="D1880" s="3" t="s">
        <v>1966</v>
      </c>
      <c r="E1880" s="3" t="str">
        <v>Donneloye</v>
      </c>
      <c r="G1880" s="17">
        <v>6222</v>
      </c>
      <c r="H1880" s="17" t="s">
        <v>4559</v>
      </c>
    </row>
    <row r="1881" spans="1:8" x14ac:dyDescent="0.2">
      <c r="A1881" s="3">
        <v>8886</v>
      </c>
      <c r="B1881" s="3" t="s">
        <v>2040</v>
      </c>
      <c r="C1881" s="3" t="s">
        <v>2038</v>
      </c>
      <c r="D1881" s="3" t="s">
        <v>1966</v>
      </c>
      <c r="E1881" s="3" t="str">
        <v>Ependes (VD)</v>
      </c>
      <c r="G1881" s="17">
        <v>6231</v>
      </c>
      <c r="H1881" s="17" t="s">
        <v>4559</v>
      </c>
    </row>
    <row r="1882" spans="1:8" x14ac:dyDescent="0.2">
      <c r="A1882" s="3">
        <v>8887</v>
      </c>
      <c r="B1882" s="3" t="s">
        <v>2038</v>
      </c>
      <c r="C1882" s="3" t="s">
        <v>2038</v>
      </c>
      <c r="D1882" s="3" t="s">
        <v>1966</v>
      </c>
      <c r="E1882" s="3" t="str">
        <v>Mathod</v>
      </c>
      <c r="G1882" s="17">
        <v>6232</v>
      </c>
      <c r="H1882" s="17" t="s">
        <v>4559</v>
      </c>
    </row>
    <row r="1883" spans="1:8" x14ac:dyDescent="0.2">
      <c r="A1883" s="3">
        <v>8888</v>
      </c>
      <c r="B1883" s="3" t="s">
        <v>2041</v>
      </c>
      <c r="C1883" s="3" t="s">
        <v>2038</v>
      </c>
      <c r="D1883" s="3" t="s">
        <v>1966</v>
      </c>
      <c r="E1883" s="3" t="str">
        <v>Molondin</v>
      </c>
      <c r="G1883" s="17">
        <v>6233</v>
      </c>
      <c r="H1883" s="17" t="s">
        <v>4559</v>
      </c>
    </row>
    <row r="1884" spans="1:8" x14ac:dyDescent="0.2">
      <c r="A1884" s="3">
        <v>8889</v>
      </c>
      <c r="B1884" s="3" t="s">
        <v>2042</v>
      </c>
      <c r="C1884" s="3" t="s">
        <v>2038</v>
      </c>
      <c r="D1884" s="3" t="s">
        <v>1966</v>
      </c>
      <c r="E1884" s="3" t="str">
        <v>Montagny-près-Yverdon</v>
      </c>
      <c r="G1884" s="17">
        <v>6234</v>
      </c>
      <c r="H1884" s="17" t="s">
        <v>4559</v>
      </c>
    </row>
    <row r="1885" spans="1:8" x14ac:dyDescent="0.2">
      <c r="A1885" s="3">
        <v>7312</v>
      </c>
      <c r="B1885" s="3" t="s">
        <v>2043</v>
      </c>
      <c r="C1885" s="3" t="s">
        <v>2043</v>
      </c>
      <c r="D1885" s="3" t="s">
        <v>1966</v>
      </c>
      <c r="E1885" s="3" t="str">
        <v>Oppens</v>
      </c>
      <c r="G1885" s="17">
        <v>6235</v>
      </c>
      <c r="H1885" s="17" t="s">
        <v>4559</v>
      </c>
    </row>
    <row r="1886" spans="1:8" x14ac:dyDescent="0.2">
      <c r="A1886" s="3">
        <v>7313</v>
      </c>
      <c r="B1886" s="3" t="s">
        <v>2044</v>
      </c>
      <c r="C1886" s="3" t="s">
        <v>2043</v>
      </c>
      <c r="D1886" s="3" t="s">
        <v>1966</v>
      </c>
      <c r="E1886" s="3" t="str">
        <v>Orges</v>
      </c>
      <c r="G1886" s="17">
        <v>6236</v>
      </c>
      <c r="H1886" s="17" t="s">
        <v>4559</v>
      </c>
    </row>
    <row r="1887" spans="1:8" x14ac:dyDescent="0.2">
      <c r="A1887" s="3">
        <v>7314</v>
      </c>
      <c r="B1887" s="3" t="s">
        <v>2045</v>
      </c>
      <c r="C1887" s="3" t="s">
        <v>2043</v>
      </c>
      <c r="D1887" s="3" t="s">
        <v>1966</v>
      </c>
      <c r="E1887" s="3" t="str">
        <v>Orzens</v>
      </c>
      <c r="G1887" s="17">
        <v>6242</v>
      </c>
      <c r="H1887" s="17" t="s">
        <v>4559</v>
      </c>
    </row>
    <row r="1888" spans="1:8" x14ac:dyDescent="0.2">
      <c r="A1888" s="3">
        <v>7315</v>
      </c>
      <c r="B1888" s="3" t="s">
        <v>2046</v>
      </c>
      <c r="C1888" s="3" t="s">
        <v>2043</v>
      </c>
      <c r="D1888" s="3" t="s">
        <v>1966</v>
      </c>
      <c r="E1888" s="3" t="str">
        <v>Pomy</v>
      </c>
      <c r="G1888" s="17">
        <v>6243</v>
      </c>
      <c r="H1888" s="17" t="s">
        <v>4555</v>
      </c>
    </row>
    <row r="1889" spans="1:8" x14ac:dyDescent="0.2">
      <c r="A1889" s="3">
        <v>7317</v>
      </c>
      <c r="B1889" s="3" t="s">
        <v>2047</v>
      </c>
      <c r="C1889" s="3" t="s">
        <v>2043</v>
      </c>
      <c r="D1889" s="3" t="s">
        <v>1966</v>
      </c>
      <c r="E1889" s="3" t="str">
        <v>Rovray</v>
      </c>
      <c r="G1889" s="17">
        <v>6244</v>
      </c>
      <c r="H1889" s="17" t="s">
        <v>4555</v>
      </c>
    </row>
    <row r="1890" spans="1:8" x14ac:dyDescent="0.2">
      <c r="A1890" s="3">
        <v>7317</v>
      </c>
      <c r="B1890" s="3" t="s">
        <v>2048</v>
      </c>
      <c r="C1890" s="3" t="s">
        <v>2043</v>
      </c>
      <c r="D1890" s="3" t="s">
        <v>1966</v>
      </c>
      <c r="E1890" s="3" t="str">
        <v>Suchy</v>
      </c>
      <c r="G1890" s="17">
        <v>6245</v>
      </c>
      <c r="H1890" s="17" t="s">
        <v>4555</v>
      </c>
    </row>
    <row r="1891" spans="1:8" x14ac:dyDescent="0.2">
      <c r="A1891" s="3">
        <v>8877</v>
      </c>
      <c r="B1891" s="3" t="s">
        <v>2049</v>
      </c>
      <c r="C1891" s="3" t="s">
        <v>2050</v>
      </c>
      <c r="D1891" s="3" t="s">
        <v>1966</v>
      </c>
      <c r="E1891" s="3" t="str">
        <v>Suscévaz</v>
      </c>
      <c r="G1891" s="17">
        <v>6246</v>
      </c>
      <c r="H1891" s="17" t="s">
        <v>4555</v>
      </c>
    </row>
    <row r="1892" spans="1:8" x14ac:dyDescent="0.2">
      <c r="A1892" s="3">
        <v>8878</v>
      </c>
      <c r="B1892" s="3" t="s">
        <v>2051</v>
      </c>
      <c r="C1892" s="3" t="s">
        <v>2050</v>
      </c>
      <c r="D1892" s="3" t="s">
        <v>1966</v>
      </c>
      <c r="E1892" s="3" t="str">
        <v>Treycovagnes</v>
      </c>
      <c r="G1892" s="17">
        <v>6247</v>
      </c>
      <c r="H1892" s="17" t="s">
        <v>4555</v>
      </c>
    </row>
    <row r="1893" spans="1:8" x14ac:dyDescent="0.2">
      <c r="A1893" s="3">
        <v>8882</v>
      </c>
      <c r="B1893" s="3" t="s">
        <v>2052</v>
      </c>
      <c r="C1893" s="3" t="s">
        <v>2050</v>
      </c>
      <c r="D1893" s="3" t="s">
        <v>1966</v>
      </c>
      <c r="E1893" s="3" t="str">
        <v>Ursins</v>
      </c>
      <c r="G1893" s="17">
        <v>6248</v>
      </c>
      <c r="H1893" s="17" t="s">
        <v>4555</v>
      </c>
    </row>
    <row r="1894" spans="1:8" x14ac:dyDescent="0.2">
      <c r="A1894" s="3">
        <v>8883</v>
      </c>
      <c r="B1894" s="3" t="s">
        <v>2050</v>
      </c>
      <c r="C1894" s="3" t="s">
        <v>2050</v>
      </c>
      <c r="D1894" s="3" t="s">
        <v>1966</v>
      </c>
      <c r="E1894" s="3" t="str">
        <v>Valeyres-sous-Montagny</v>
      </c>
      <c r="G1894" s="17">
        <v>6252</v>
      </c>
      <c r="H1894" s="17" t="s">
        <v>4555</v>
      </c>
    </row>
    <row r="1895" spans="1:8" x14ac:dyDescent="0.2">
      <c r="A1895" s="3">
        <v>8884</v>
      </c>
      <c r="B1895" s="3" t="s">
        <v>2053</v>
      </c>
      <c r="C1895" s="3" t="s">
        <v>2050</v>
      </c>
      <c r="D1895" s="3" t="s">
        <v>1966</v>
      </c>
      <c r="E1895" s="3" t="str">
        <v>Valeyres-sous-Ursins</v>
      </c>
      <c r="G1895" s="17">
        <v>6253</v>
      </c>
      <c r="H1895" s="17" t="s">
        <v>4559</v>
      </c>
    </row>
    <row r="1896" spans="1:8" x14ac:dyDescent="0.2">
      <c r="A1896" s="3">
        <v>8885</v>
      </c>
      <c r="B1896" s="3" t="s">
        <v>2054</v>
      </c>
      <c r="C1896" s="3" t="s">
        <v>2050</v>
      </c>
      <c r="D1896" s="3" t="s">
        <v>1966</v>
      </c>
      <c r="E1896" s="3" t="str">
        <v>Villars-Epeney</v>
      </c>
      <c r="G1896" s="17">
        <v>6260</v>
      </c>
      <c r="H1896" s="17" t="s">
        <v>4559</v>
      </c>
    </row>
    <row r="1897" spans="1:8" x14ac:dyDescent="0.2">
      <c r="A1897" s="3">
        <v>7320</v>
      </c>
      <c r="B1897" s="3" t="s">
        <v>2055</v>
      </c>
      <c r="C1897" s="3" t="s">
        <v>2055</v>
      </c>
      <c r="D1897" s="3" t="s">
        <v>1966</v>
      </c>
      <c r="E1897" s="3" t="str">
        <v>Vugelles-La Mothe</v>
      </c>
      <c r="G1897" s="17">
        <v>6262</v>
      </c>
      <c r="H1897" s="17" t="s">
        <v>4555</v>
      </c>
    </row>
    <row r="1898" spans="1:8" x14ac:dyDescent="0.2">
      <c r="A1898" s="3">
        <v>7323</v>
      </c>
      <c r="B1898" s="3" t="s">
        <v>2056</v>
      </c>
      <c r="C1898" s="3" t="s">
        <v>2057</v>
      </c>
      <c r="D1898" s="3" t="s">
        <v>1966</v>
      </c>
      <c r="E1898" s="3" t="str">
        <v>Yverdon-les-Bains</v>
      </c>
      <c r="G1898" s="17">
        <v>6263</v>
      </c>
      <c r="H1898" s="17" t="s">
        <v>4555</v>
      </c>
    </row>
    <row r="1899" spans="1:8" x14ac:dyDescent="0.2">
      <c r="A1899" s="3">
        <v>7323</v>
      </c>
      <c r="B1899" s="3" t="s">
        <v>2056</v>
      </c>
      <c r="C1899" s="3" t="s">
        <v>2057</v>
      </c>
      <c r="D1899" s="3" t="s">
        <v>1966</v>
      </c>
      <c r="E1899" s="3" t="str">
        <v>Yvonand</v>
      </c>
      <c r="G1899" s="17">
        <v>6264</v>
      </c>
      <c r="H1899" s="17" t="s">
        <v>4555</v>
      </c>
    </row>
    <row r="1900" spans="1:8" x14ac:dyDescent="0.2">
      <c r="A1900" s="3">
        <v>7324</v>
      </c>
      <c r="B1900" s="3" t="s">
        <v>2058</v>
      </c>
      <c r="C1900" s="3" t="s">
        <v>2057</v>
      </c>
      <c r="D1900" s="3" t="s">
        <v>1966</v>
      </c>
      <c r="E1900" s="3" t="str">
        <v>Brig-Glis</v>
      </c>
      <c r="G1900" s="17">
        <v>6265</v>
      </c>
      <c r="H1900" s="17" t="s">
        <v>4555</v>
      </c>
    </row>
    <row r="1901" spans="1:8" x14ac:dyDescent="0.2">
      <c r="A1901" s="3">
        <v>8880</v>
      </c>
      <c r="B1901" s="3" t="s">
        <v>2059</v>
      </c>
      <c r="C1901" s="3" t="s">
        <v>2059</v>
      </c>
      <c r="D1901" s="3" t="s">
        <v>1966</v>
      </c>
      <c r="E1901" s="3" t="str">
        <v>Eggerberg</v>
      </c>
      <c r="G1901" s="17">
        <v>6274</v>
      </c>
      <c r="H1901" s="17" t="s">
        <v>4556</v>
      </c>
    </row>
    <row r="1902" spans="1:8" x14ac:dyDescent="0.2">
      <c r="A1902" s="3">
        <v>8881</v>
      </c>
      <c r="B1902" s="3" t="s">
        <v>2060</v>
      </c>
      <c r="C1902" s="3" t="s">
        <v>2059</v>
      </c>
      <c r="D1902" s="3" t="s">
        <v>1966</v>
      </c>
      <c r="E1902" s="3" t="str">
        <v>Naters</v>
      </c>
      <c r="G1902" s="17">
        <v>6275</v>
      </c>
      <c r="H1902" s="17" t="s">
        <v>4556</v>
      </c>
    </row>
    <row r="1903" spans="1:8" x14ac:dyDescent="0.2">
      <c r="A1903" s="3">
        <v>8881</v>
      </c>
      <c r="B1903" s="3" t="s">
        <v>2061</v>
      </c>
      <c r="C1903" s="3" t="s">
        <v>2059</v>
      </c>
      <c r="D1903" s="3" t="s">
        <v>1966</v>
      </c>
      <c r="E1903" s="3" t="str">
        <v>Ried-Brig</v>
      </c>
      <c r="G1903" s="17">
        <v>6276</v>
      </c>
      <c r="H1903" s="17" t="s">
        <v>4556</v>
      </c>
    </row>
    <row r="1904" spans="1:8" x14ac:dyDescent="0.2">
      <c r="A1904" s="3">
        <v>8892</v>
      </c>
      <c r="B1904" s="3" t="s">
        <v>2062</v>
      </c>
      <c r="C1904" s="3" t="s">
        <v>2059</v>
      </c>
      <c r="D1904" s="3" t="s">
        <v>1966</v>
      </c>
      <c r="E1904" s="3" t="str">
        <v>Simplon</v>
      </c>
      <c r="G1904" s="17">
        <v>6277</v>
      </c>
      <c r="H1904" s="17" t="s">
        <v>4556</v>
      </c>
    </row>
    <row r="1905" spans="1:8" x14ac:dyDescent="0.2">
      <c r="A1905" s="3">
        <v>8873</v>
      </c>
      <c r="B1905" s="3" t="s">
        <v>2063</v>
      </c>
      <c r="C1905" s="3" t="s">
        <v>2063</v>
      </c>
      <c r="D1905" s="3" t="s">
        <v>1966</v>
      </c>
      <c r="E1905" s="3" t="str">
        <v>Termen</v>
      </c>
      <c r="G1905" s="17">
        <v>6280</v>
      </c>
      <c r="H1905" s="17" t="s">
        <v>4556</v>
      </c>
    </row>
    <row r="1906" spans="1:8" x14ac:dyDescent="0.2">
      <c r="A1906" s="3">
        <v>8717</v>
      </c>
      <c r="B1906" s="3" t="s">
        <v>2064</v>
      </c>
      <c r="C1906" s="3" t="s">
        <v>2065</v>
      </c>
      <c r="D1906" s="3" t="s">
        <v>1966</v>
      </c>
      <c r="E1906" s="3" t="str">
        <v>Zwischbergen</v>
      </c>
      <c r="G1906" s="17">
        <v>6283</v>
      </c>
      <c r="H1906" s="17" t="s">
        <v>4556</v>
      </c>
    </row>
    <row r="1907" spans="1:8" x14ac:dyDescent="0.2">
      <c r="A1907" s="3">
        <v>8722</v>
      </c>
      <c r="B1907" s="3" t="s">
        <v>2066</v>
      </c>
      <c r="C1907" s="3" t="s">
        <v>2066</v>
      </c>
      <c r="D1907" s="3" t="s">
        <v>1966</v>
      </c>
      <c r="E1907" s="3" t="str">
        <v>Ardon</v>
      </c>
      <c r="G1907" s="17">
        <v>6284</v>
      </c>
      <c r="H1907" s="17" t="s">
        <v>4556</v>
      </c>
    </row>
    <row r="1908" spans="1:8" x14ac:dyDescent="0.2">
      <c r="A1908" s="3">
        <v>8718</v>
      </c>
      <c r="B1908" s="3" t="s">
        <v>2067</v>
      </c>
      <c r="C1908" s="3" t="s">
        <v>2067</v>
      </c>
      <c r="D1908" s="3" t="s">
        <v>1966</v>
      </c>
      <c r="E1908" s="3" t="str">
        <v>Chamoson</v>
      </c>
      <c r="G1908" s="17">
        <v>6285</v>
      </c>
      <c r="H1908" s="17" t="s">
        <v>4556</v>
      </c>
    </row>
    <row r="1909" spans="1:8" x14ac:dyDescent="0.2">
      <c r="A1909" s="3">
        <v>8723</v>
      </c>
      <c r="B1909" s="3" t="s">
        <v>2068</v>
      </c>
      <c r="C1909" s="3" t="s">
        <v>2067</v>
      </c>
      <c r="D1909" s="3" t="s">
        <v>1966</v>
      </c>
      <c r="E1909" s="3" t="str">
        <v>Conthey</v>
      </c>
      <c r="G1909" s="17">
        <v>6286</v>
      </c>
      <c r="H1909" s="17" t="s">
        <v>4559</v>
      </c>
    </row>
    <row r="1910" spans="1:8" x14ac:dyDescent="0.2">
      <c r="A1910" s="3">
        <v>8723</v>
      </c>
      <c r="B1910" s="3" t="s">
        <v>2069</v>
      </c>
      <c r="C1910" s="3" t="s">
        <v>2067</v>
      </c>
      <c r="D1910" s="3" t="s">
        <v>1966</v>
      </c>
      <c r="E1910" s="3" t="str">
        <v>Nendaz</v>
      </c>
      <c r="G1910" s="17">
        <v>6287</v>
      </c>
      <c r="H1910" s="17" t="s">
        <v>4559</v>
      </c>
    </row>
    <row r="1911" spans="1:8" x14ac:dyDescent="0.2">
      <c r="A1911" s="3">
        <v>8866</v>
      </c>
      <c r="B1911" s="3" t="s">
        <v>2070</v>
      </c>
      <c r="C1911" s="3" t="s">
        <v>2067</v>
      </c>
      <c r="D1911" s="3" t="s">
        <v>1966</v>
      </c>
      <c r="E1911" s="3" t="str">
        <v>Vétroz</v>
      </c>
      <c r="G1911" s="17">
        <v>6288</v>
      </c>
      <c r="H1911" s="17" t="s">
        <v>4559</v>
      </c>
    </row>
    <row r="1912" spans="1:8" x14ac:dyDescent="0.2">
      <c r="A1912" s="3">
        <v>8872</v>
      </c>
      <c r="B1912" s="3" t="s">
        <v>2071</v>
      </c>
      <c r="C1912" s="3" t="s">
        <v>2071</v>
      </c>
      <c r="D1912" s="3" t="s">
        <v>1966</v>
      </c>
      <c r="E1912" s="3" t="str">
        <v>Bourg-Saint-Pierre</v>
      </c>
      <c r="G1912" s="17">
        <v>6289</v>
      </c>
      <c r="H1912" s="17" t="s">
        <v>4559</v>
      </c>
    </row>
    <row r="1913" spans="1:8" x14ac:dyDescent="0.2">
      <c r="A1913" s="3">
        <v>8716</v>
      </c>
      <c r="B1913" s="3" t="s">
        <v>2072</v>
      </c>
      <c r="C1913" s="3" t="s">
        <v>2072</v>
      </c>
      <c r="D1913" s="3" t="s">
        <v>1966</v>
      </c>
      <c r="E1913" s="3" t="str">
        <v>Liddes</v>
      </c>
      <c r="G1913" s="17">
        <v>6294</v>
      </c>
      <c r="H1913" s="17" t="s">
        <v>4559</v>
      </c>
    </row>
    <row r="1914" spans="1:8" x14ac:dyDescent="0.2">
      <c r="A1914" s="3">
        <v>8730</v>
      </c>
      <c r="B1914" s="3" t="s">
        <v>2073</v>
      </c>
      <c r="C1914" s="3" t="s">
        <v>2073</v>
      </c>
      <c r="D1914" s="3" t="s">
        <v>1966</v>
      </c>
      <c r="E1914" s="3" t="str">
        <v>Orsières</v>
      </c>
      <c r="G1914" s="17">
        <v>6295</v>
      </c>
      <c r="H1914" s="17" t="s">
        <v>4559</v>
      </c>
    </row>
    <row r="1915" spans="1:8" x14ac:dyDescent="0.2">
      <c r="A1915" s="3">
        <v>8640</v>
      </c>
      <c r="B1915" s="3" t="s">
        <v>2074</v>
      </c>
      <c r="C1915" s="3" t="s">
        <v>2075</v>
      </c>
      <c r="D1915" s="3" t="s">
        <v>1966</v>
      </c>
      <c r="E1915" s="3" t="str">
        <v>Sembrancher</v>
      </c>
      <c r="G1915" s="17">
        <v>6300</v>
      </c>
      <c r="H1915" s="17" t="s">
        <v>4556</v>
      </c>
    </row>
    <row r="1916" spans="1:8" x14ac:dyDescent="0.2">
      <c r="A1916" s="3">
        <v>8645</v>
      </c>
      <c r="B1916" s="3" t="s">
        <v>2076</v>
      </c>
      <c r="C1916" s="3" t="s">
        <v>2075</v>
      </c>
      <c r="D1916" s="3" t="s">
        <v>1966</v>
      </c>
      <c r="E1916" s="3" t="str">
        <v>Val de Bagnes</v>
      </c>
      <c r="G1916" s="17">
        <v>6312</v>
      </c>
      <c r="H1916" s="17" t="s">
        <v>4556</v>
      </c>
    </row>
    <row r="1917" spans="1:8" x14ac:dyDescent="0.2">
      <c r="A1917" s="3">
        <v>8646</v>
      </c>
      <c r="B1917" s="3" t="s">
        <v>2077</v>
      </c>
      <c r="C1917" s="3" t="s">
        <v>2075</v>
      </c>
      <c r="D1917" s="3" t="s">
        <v>1966</v>
      </c>
      <c r="E1917" s="3" t="str">
        <v>Bellwald</v>
      </c>
      <c r="G1917" s="17">
        <v>6313</v>
      </c>
      <c r="H1917" s="17" t="s">
        <v>4561</v>
      </c>
    </row>
    <row r="1918" spans="1:8" x14ac:dyDescent="0.2">
      <c r="A1918" s="3">
        <v>8715</v>
      </c>
      <c r="B1918" s="3" t="s">
        <v>2078</v>
      </c>
      <c r="C1918" s="3" t="s">
        <v>2075</v>
      </c>
      <c r="D1918" s="3" t="s">
        <v>1966</v>
      </c>
      <c r="E1918" s="3" t="str">
        <v>Binn</v>
      </c>
      <c r="G1918" s="17">
        <v>6314</v>
      </c>
      <c r="H1918" s="17" t="s">
        <v>4556</v>
      </c>
    </row>
    <row r="1919" spans="1:8" x14ac:dyDescent="0.2">
      <c r="A1919" s="3">
        <v>8725</v>
      </c>
      <c r="B1919" s="3" t="s">
        <v>2079</v>
      </c>
      <c r="C1919" s="3" t="s">
        <v>2080</v>
      </c>
      <c r="D1919" s="3" t="s">
        <v>1966</v>
      </c>
      <c r="E1919" s="3" t="str">
        <v>Ernen</v>
      </c>
      <c r="G1919" s="17">
        <v>6315</v>
      </c>
      <c r="H1919" s="17" t="s">
        <v>4556</v>
      </c>
    </row>
    <row r="1920" spans="1:8" x14ac:dyDescent="0.2">
      <c r="A1920" s="3">
        <v>8725</v>
      </c>
      <c r="B1920" s="3" t="s">
        <v>2081</v>
      </c>
      <c r="C1920" s="3" t="s">
        <v>2080</v>
      </c>
      <c r="D1920" s="3" t="s">
        <v>1966</v>
      </c>
      <c r="E1920" s="3" t="str">
        <v>Fiesch</v>
      </c>
      <c r="G1920" s="17">
        <v>6317</v>
      </c>
      <c r="H1920" s="17" t="s">
        <v>4556</v>
      </c>
    </row>
    <row r="1921" spans="1:8" x14ac:dyDescent="0.2">
      <c r="A1921" s="3">
        <v>8737</v>
      </c>
      <c r="B1921" s="3" t="s">
        <v>2080</v>
      </c>
      <c r="C1921" s="3" t="s">
        <v>2080</v>
      </c>
      <c r="D1921" s="3" t="s">
        <v>1966</v>
      </c>
      <c r="E1921" s="3" t="str">
        <v>Fieschertal</v>
      </c>
      <c r="G1921" s="17">
        <v>6318</v>
      </c>
      <c r="H1921" s="17" t="s">
        <v>4556</v>
      </c>
    </row>
    <row r="1922" spans="1:8" x14ac:dyDescent="0.2">
      <c r="A1922" s="3">
        <v>8738</v>
      </c>
      <c r="B1922" s="3" t="s">
        <v>2082</v>
      </c>
      <c r="C1922" s="3" t="s">
        <v>2080</v>
      </c>
      <c r="D1922" s="3" t="s">
        <v>1966</v>
      </c>
      <c r="E1922" s="3" t="str">
        <v>Lax</v>
      </c>
      <c r="G1922" s="17">
        <v>6319</v>
      </c>
      <c r="H1922" s="17" t="s">
        <v>4561</v>
      </c>
    </row>
    <row r="1923" spans="1:8" x14ac:dyDescent="0.2">
      <c r="A1923" s="3">
        <v>8739</v>
      </c>
      <c r="B1923" s="3" t="s">
        <v>2083</v>
      </c>
      <c r="C1923" s="3" t="s">
        <v>2080</v>
      </c>
      <c r="D1923" s="3" t="s">
        <v>1966</v>
      </c>
      <c r="E1923" s="3" t="str">
        <v>Obergoms</v>
      </c>
      <c r="G1923" s="17">
        <v>6330</v>
      </c>
      <c r="H1923" s="17" t="s">
        <v>4556</v>
      </c>
    </row>
    <row r="1924" spans="1:8" x14ac:dyDescent="0.2">
      <c r="A1924" s="3">
        <v>8638</v>
      </c>
      <c r="B1924" s="3" t="s">
        <v>2084</v>
      </c>
      <c r="C1924" s="3" t="s">
        <v>2085</v>
      </c>
      <c r="D1924" s="3" t="s">
        <v>1966</v>
      </c>
      <c r="E1924" s="3" t="str">
        <v>Goms</v>
      </c>
      <c r="G1924" s="17">
        <v>6331</v>
      </c>
      <c r="H1924" s="17" t="s">
        <v>4556</v>
      </c>
    </row>
    <row r="1925" spans="1:8" x14ac:dyDescent="0.2">
      <c r="A1925" s="3">
        <v>8727</v>
      </c>
      <c r="B1925" s="3" t="s">
        <v>2086</v>
      </c>
      <c r="C1925" s="3" t="s">
        <v>2085</v>
      </c>
      <c r="D1925" s="3" t="s">
        <v>1966</v>
      </c>
      <c r="E1925" s="3" t="str">
        <v>Ayent</v>
      </c>
      <c r="G1925" s="17">
        <v>6332</v>
      </c>
      <c r="H1925" s="17" t="s">
        <v>4556</v>
      </c>
    </row>
    <row r="1926" spans="1:8" x14ac:dyDescent="0.2">
      <c r="A1926" s="3">
        <v>8732</v>
      </c>
      <c r="B1926" s="3" t="s">
        <v>2087</v>
      </c>
      <c r="C1926" s="3" t="s">
        <v>2085</v>
      </c>
      <c r="D1926" s="3" t="s">
        <v>1966</v>
      </c>
      <c r="E1926" s="3" t="str">
        <v>Evolène</v>
      </c>
      <c r="G1926" s="17">
        <v>6333</v>
      </c>
      <c r="H1926" s="17" t="s">
        <v>4556</v>
      </c>
    </row>
    <row r="1927" spans="1:8" x14ac:dyDescent="0.2">
      <c r="A1927" s="3">
        <v>8733</v>
      </c>
      <c r="B1927" s="3" t="s">
        <v>2088</v>
      </c>
      <c r="C1927" s="3" t="s">
        <v>2085</v>
      </c>
      <c r="D1927" s="3" t="s">
        <v>1966</v>
      </c>
      <c r="E1927" s="3" t="str">
        <v>Hérémence</v>
      </c>
      <c r="G1927" s="17">
        <v>6340</v>
      </c>
      <c r="H1927" s="17" t="s">
        <v>4561</v>
      </c>
    </row>
    <row r="1928" spans="1:8" x14ac:dyDescent="0.2">
      <c r="A1928" s="3">
        <v>8734</v>
      </c>
      <c r="B1928" s="3" t="s">
        <v>2089</v>
      </c>
      <c r="C1928" s="3" t="s">
        <v>2085</v>
      </c>
      <c r="D1928" s="3" t="s">
        <v>1966</v>
      </c>
      <c r="E1928" s="3" t="str">
        <v>Saint-Martin (VS)</v>
      </c>
      <c r="G1928" s="17">
        <v>6343</v>
      </c>
      <c r="H1928" s="17" t="s">
        <v>4556</v>
      </c>
    </row>
    <row r="1929" spans="1:8" x14ac:dyDescent="0.2">
      <c r="A1929" s="3">
        <v>8735</v>
      </c>
      <c r="B1929" s="3" t="s">
        <v>2090</v>
      </c>
      <c r="C1929" s="3" t="s">
        <v>2085</v>
      </c>
      <c r="D1929" s="3" t="s">
        <v>1966</v>
      </c>
      <c r="E1929" s="3" t="str">
        <v>Vex</v>
      </c>
      <c r="G1929" s="17">
        <v>6344</v>
      </c>
      <c r="H1929" s="17" t="s">
        <v>4556</v>
      </c>
    </row>
    <row r="1930" spans="1:8" x14ac:dyDescent="0.2">
      <c r="A1930" s="3">
        <v>8735</v>
      </c>
      <c r="B1930" s="3" t="s">
        <v>2091</v>
      </c>
      <c r="C1930" s="3" t="s">
        <v>2085</v>
      </c>
      <c r="D1930" s="3" t="s">
        <v>1966</v>
      </c>
      <c r="E1930" s="3" t="str">
        <v>Mont-Noble</v>
      </c>
      <c r="G1930" s="17">
        <v>6345</v>
      </c>
      <c r="H1930" s="17" t="s">
        <v>4561</v>
      </c>
    </row>
    <row r="1931" spans="1:8" x14ac:dyDescent="0.2">
      <c r="A1931" s="3">
        <v>9642</v>
      </c>
      <c r="B1931" s="3" t="s">
        <v>2092</v>
      </c>
      <c r="C1931" s="3" t="s">
        <v>2092</v>
      </c>
      <c r="D1931" s="3" t="s">
        <v>1966</v>
      </c>
      <c r="E1931" s="3" t="str">
        <v>Agarn</v>
      </c>
      <c r="G1931" s="17">
        <v>6353</v>
      </c>
      <c r="H1931" s="17" t="s">
        <v>4556</v>
      </c>
    </row>
    <row r="1932" spans="1:8" x14ac:dyDescent="0.2">
      <c r="A1932" s="3">
        <v>9656</v>
      </c>
      <c r="B1932" s="3" t="s">
        <v>2093</v>
      </c>
      <c r="C1932" s="3" t="s">
        <v>2094</v>
      </c>
      <c r="D1932" s="3" t="s">
        <v>1966</v>
      </c>
      <c r="E1932" s="3" t="str">
        <v>Albinen</v>
      </c>
      <c r="G1932" s="17">
        <v>6354</v>
      </c>
      <c r="H1932" s="17" t="s">
        <v>4556</v>
      </c>
    </row>
    <row r="1933" spans="1:8" x14ac:dyDescent="0.2">
      <c r="A1933" s="3">
        <v>9657</v>
      </c>
      <c r="B1933" s="3" t="s">
        <v>2095</v>
      </c>
      <c r="C1933" s="3" t="s">
        <v>2094</v>
      </c>
      <c r="D1933" s="3" t="s">
        <v>1966</v>
      </c>
      <c r="E1933" s="3" t="str">
        <v>Ergisch</v>
      </c>
      <c r="G1933" s="17">
        <v>6356</v>
      </c>
      <c r="H1933" s="17" t="s">
        <v>4562</v>
      </c>
    </row>
    <row r="1934" spans="1:8" x14ac:dyDescent="0.2">
      <c r="A1934" s="3">
        <v>9658</v>
      </c>
      <c r="B1934" s="3" t="s">
        <v>2096</v>
      </c>
      <c r="C1934" s="3" t="s">
        <v>2094</v>
      </c>
      <c r="D1934" s="3" t="s">
        <v>1966</v>
      </c>
      <c r="E1934" s="3" t="str">
        <v>Inden</v>
      </c>
      <c r="G1934" s="17">
        <v>6362</v>
      </c>
      <c r="H1934" s="17" t="s">
        <v>4556</v>
      </c>
    </row>
    <row r="1935" spans="1:8" x14ac:dyDescent="0.2">
      <c r="A1935" s="3">
        <v>9643</v>
      </c>
      <c r="B1935" s="3" t="s">
        <v>2097</v>
      </c>
      <c r="C1935" s="3" t="s">
        <v>2098</v>
      </c>
      <c r="D1935" s="3" t="s">
        <v>1966</v>
      </c>
      <c r="E1935" s="3" t="str">
        <v>Leuk</v>
      </c>
      <c r="G1935" s="17">
        <v>6363</v>
      </c>
      <c r="H1935" s="17" t="s">
        <v>4556</v>
      </c>
    </row>
    <row r="1936" spans="1:8" x14ac:dyDescent="0.2">
      <c r="A1936" s="3">
        <v>9650</v>
      </c>
      <c r="B1936" s="3" t="s">
        <v>2098</v>
      </c>
      <c r="C1936" s="3" t="s">
        <v>2098</v>
      </c>
      <c r="D1936" s="3" t="s">
        <v>1966</v>
      </c>
      <c r="E1936" s="3" t="str">
        <v>Leukerbad</v>
      </c>
      <c r="G1936" s="17">
        <v>6365</v>
      </c>
      <c r="H1936" s="17" t="s">
        <v>4556</v>
      </c>
    </row>
    <row r="1937" spans="1:8" x14ac:dyDescent="0.2">
      <c r="A1937" s="3">
        <v>9651</v>
      </c>
      <c r="B1937" s="3" t="s">
        <v>2099</v>
      </c>
      <c r="C1937" s="3" t="s">
        <v>2098</v>
      </c>
      <c r="D1937" s="3" t="s">
        <v>1966</v>
      </c>
      <c r="E1937" s="3" t="str">
        <v>Oberems</v>
      </c>
      <c r="G1937" s="17">
        <v>6370</v>
      </c>
      <c r="H1937" s="17" t="s">
        <v>4556</v>
      </c>
    </row>
    <row r="1938" spans="1:8" x14ac:dyDescent="0.2">
      <c r="A1938" s="3">
        <v>9652</v>
      </c>
      <c r="B1938" s="3" t="s">
        <v>2100</v>
      </c>
      <c r="C1938" s="3" t="s">
        <v>2098</v>
      </c>
      <c r="D1938" s="3" t="s">
        <v>1966</v>
      </c>
      <c r="E1938" s="3" t="str">
        <v>Salgesch</v>
      </c>
      <c r="G1938" s="17">
        <v>6372</v>
      </c>
      <c r="H1938" s="17" t="s">
        <v>4556</v>
      </c>
    </row>
    <row r="1939" spans="1:8" x14ac:dyDescent="0.2">
      <c r="A1939" s="3">
        <v>9655</v>
      </c>
      <c r="B1939" s="3" t="s">
        <v>2101</v>
      </c>
      <c r="C1939" s="3" t="s">
        <v>2098</v>
      </c>
      <c r="D1939" s="3" t="s">
        <v>1966</v>
      </c>
      <c r="E1939" s="3" t="str">
        <v>Varen</v>
      </c>
      <c r="G1939" s="17">
        <v>6373</v>
      </c>
      <c r="H1939" s="17" t="s">
        <v>4556</v>
      </c>
    </row>
    <row r="1940" spans="1:8" x14ac:dyDescent="0.2">
      <c r="A1940" s="3">
        <v>9633</v>
      </c>
      <c r="B1940" s="3" t="s">
        <v>2102</v>
      </c>
      <c r="C1940" s="3" t="s">
        <v>2102</v>
      </c>
      <c r="D1940" s="3" t="s">
        <v>1966</v>
      </c>
      <c r="E1940" s="3" t="str">
        <v>Guttet-Feschel</v>
      </c>
      <c r="G1940" s="17">
        <v>6374</v>
      </c>
      <c r="H1940" s="17" t="s">
        <v>4556</v>
      </c>
    </row>
    <row r="1941" spans="1:8" x14ac:dyDescent="0.2">
      <c r="A1941" s="3">
        <v>9633</v>
      </c>
      <c r="B1941" s="3" t="s">
        <v>2103</v>
      </c>
      <c r="C1941" s="3" t="s">
        <v>2102</v>
      </c>
      <c r="D1941" s="3" t="s">
        <v>1966</v>
      </c>
      <c r="E1941" s="3" t="str">
        <v>Gampel-Bratsch</v>
      </c>
      <c r="G1941" s="17">
        <v>6375</v>
      </c>
      <c r="H1941" s="17" t="s">
        <v>4563</v>
      </c>
    </row>
    <row r="1942" spans="1:8" x14ac:dyDescent="0.2">
      <c r="A1942" s="3">
        <v>9620</v>
      </c>
      <c r="B1942" s="3" t="s">
        <v>2104</v>
      </c>
      <c r="C1942" s="3" t="s">
        <v>2104</v>
      </c>
      <c r="D1942" s="3" t="s">
        <v>1966</v>
      </c>
      <c r="E1942" s="3" t="str">
        <v>Turtmann-Unterems</v>
      </c>
      <c r="G1942" s="17">
        <v>6376</v>
      </c>
      <c r="H1942" s="17" t="s">
        <v>4563</v>
      </c>
    </row>
    <row r="1943" spans="1:8" x14ac:dyDescent="0.2">
      <c r="A1943" s="3">
        <v>9621</v>
      </c>
      <c r="B1943" s="3" t="s">
        <v>2105</v>
      </c>
      <c r="C1943" s="3" t="s">
        <v>2105</v>
      </c>
      <c r="D1943" s="3" t="s">
        <v>1966</v>
      </c>
      <c r="E1943" s="3" t="str">
        <v>Bovernier</v>
      </c>
      <c r="G1943" s="17">
        <v>6377</v>
      </c>
      <c r="H1943" s="17" t="s">
        <v>4563</v>
      </c>
    </row>
    <row r="1944" spans="1:8" x14ac:dyDescent="0.2">
      <c r="A1944" s="3">
        <v>9114</v>
      </c>
      <c r="B1944" s="3" t="s">
        <v>2106</v>
      </c>
      <c r="C1944" s="3" t="s">
        <v>2107</v>
      </c>
      <c r="D1944" s="3" t="s">
        <v>1966</v>
      </c>
      <c r="E1944" s="3" t="str">
        <v>Fully</v>
      </c>
      <c r="G1944" s="17">
        <v>6382</v>
      </c>
      <c r="H1944" s="17" t="s">
        <v>4556</v>
      </c>
    </row>
    <row r="1945" spans="1:8" x14ac:dyDescent="0.2">
      <c r="A1945" s="3">
        <v>9115</v>
      </c>
      <c r="B1945" s="3" t="s">
        <v>2108</v>
      </c>
      <c r="C1945" s="3" t="s">
        <v>2107</v>
      </c>
      <c r="D1945" s="3" t="s">
        <v>1966</v>
      </c>
      <c r="E1945" s="3" t="str">
        <v>Isérables</v>
      </c>
      <c r="G1945" s="17">
        <v>6383</v>
      </c>
      <c r="H1945" s="17" t="s">
        <v>4556</v>
      </c>
    </row>
    <row r="1946" spans="1:8" x14ac:dyDescent="0.2">
      <c r="A1946" s="3">
        <v>9122</v>
      </c>
      <c r="B1946" s="3" t="s">
        <v>2109</v>
      </c>
      <c r="C1946" s="3" t="s">
        <v>2107</v>
      </c>
      <c r="D1946" s="3" t="s">
        <v>1966</v>
      </c>
      <c r="E1946" s="3" t="str">
        <v>Leytron</v>
      </c>
      <c r="G1946" s="17">
        <v>6386</v>
      </c>
      <c r="H1946" s="17" t="s">
        <v>4563</v>
      </c>
    </row>
    <row r="1947" spans="1:8" x14ac:dyDescent="0.2">
      <c r="A1947" s="3">
        <v>9122</v>
      </c>
      <c r="B1947" s="3" t="s">
        <v>2110</v>
      </c>
      <c r="C1947" s="3" t="s">
        <v>2107</v>
      </c>
      <c r="D1947" s="3" t="s">
        <v>1966</v>
      </c>
      <c r="E1947" s="3" t="str">
        <v>Martigny</v>
      </c>
      <c r="G1947" s="17">
        <v>6387</v>
      </c>
      <c r="H1947" s="17" t="s">
        <v>4562</v>
      </c>
    </row>
    <row r="1948" spans="1:8" x14ac:dyDescent="0.2">
      <c r="A1948" s="3">
        <v>9123</v>
      </c>
      <c r="B1948" s="3" t="s">
        <v>2111</v>
      </c>
      <c r="C1948" s="3" t="s">
        <v>2107</v>
      </c>
      <c r="D1948" s="3" t="s">
        <v>1966</v>
      </c>
      <c r="E1948" s="3" t="str">
        <v>Martigny-Combe</v>
      </c>
      <c r="G1948" s="17">
        <v>6388</v>
      </c>
      <c r="H1948" s="17" t="s">
        <v>4556</v>
      </c>
    </row>
    <row r="1949" spans="1:8" x14ac:dyDescent="0.2">
      <c r="A1949" s="3">
        <v>9125</v>
      </c>
      <c r="B1949" s="3" t="s">
        <v>2112</v>
      </c>
      <c r="C1949" s="3" t="s">
        <v>2107</v>
      </c>
      <c r="D1949" s="3" t="s">
        <v>1966</v>
      </c>
      <c r="E1949" s="3" t="str">
        <v>Riddes</v>
      </c>
      <c r="G1949" s="17">
        <v>6390</v>
      </c>
      <c r="H1949" s="17" t="s">
        <v>4562</v>
      </c>
    </row>
    <row r="1950" spans="1:8" x14ac:dyDescent="0.2">
      <c r="A1950" s="3">
        <v>9126</v>
      </c>
      <c r="B1950" s="3" t="s">
        <v>2113</v>
      </c>
      <c r="C1950" s="3" t="s">
        <v>2107</v>
      </c>
      <c r="D1950" s="3" t="s">
        <v>1966</v>
      </c>
      <c r="E1950" s="3" t="str">
        <v>Saillon</v>
      </c>
      <c r="G1950" s="17">
        <v>6402</v>
      </c>
      <c r="H1950" s="17" t="s">
        <v>4556</v>
      </c>
    </row>
    <row r="1951" spans="1:8" x14ac:dyDescent="0.2">
      <c r="A1951" s="3">
        <v>9127</v>
      </c>
      <c r="B1951" s="3" t="s">
        <v>2114</v>
      </c>
      <c r="C1951" s="3" t="s">
        <v>2107</v>
      </c>
      <c r="D1951" s="3" t="s">
        <v>1966</v>
      </c>
      <c r="E1951" s="3" t="str">
        <v>Saxon</v>
      </c>
      <c r="G1951" s="17">
        <v>6403</v>
      </c>
      <c r="H1951" s="17" t="s">
        <v>4556</v>
      </c>
    </row>
    <row r="1952" spans="1:8" x14ac:dyDescent="0.2">
      <c r="A1952" s="3">
        <v>8726</v>
      </c>
      <c r="B1952" s="3" t="s">
        <v>2115</v>
      </c>
      <c r="C1952" s="3" t="s">
        <v>2116</v>
      </c>
      <c r="D1952" s="3" t="s">
        <v>1966</v>
      </c>
      <c r="E1952" s="3" t="str">
        <v>Trient</v>
      </c>
      <c r="G1952" s="17">
        <v>6404</v>
      </c>
      <c r="H1952" s="17" t="s">
        <v>4556</v>
      </c>
    </row>
    <row r="1953" spans="1:8" x14ac:dyDescent="0.2">
      <c r="A1953" s="3">
        <v>9622</v>
      </c>
      <c r="B1953" s="3" t="s">
        <v>2117</v>
      </c>
      <c r="C1953" s="3" t="s">
        <v>2116</v>
      </c>
      <c r="D1953" s="3" t="s">
        <v>1966</v>
      </c>
      <c r="E1953" s="3" t="str">
        <v>Champéry</v>
      </c>
      <c r="G1953" s="17">
        <v>6405</v>
      </c>
      <c r="H1953" s="17" t="s">
        <v>4556</v>
      </c>
    </row>
    <row r="1954" spans="1:8" x14ac:dyDescent="0.2">
      <c r="A1954" s="3">
        <v>9630</v>
      </c>
      <c r="B1954" s="3" t="s">
        <v>2116</v>
      </c>
      <c r="C1954" s="3" t="s">
        <v>2116</v>
      </c>
      <c r="D1954" s="3" t="s">
        <v>1966</v>
      </c>
      <c r="E1954" s="3" t="str">
        <v>Collombey-Muraz</v>
      </c>
      <c r="G1954" s="17">
        <v>6410</v>
      </c>
      <c r="H1954" s="17" t="s">
        <v>4563</v>
      </c>
    </row>
    <row r="1955" spans="1:8" x14ac:dyDescent="0.2">
      <c r="A1955" s="3">
        <v>9631</v>
      </c>
      <c r="B1955" s="3" t="s">
        <v>2118</v>
      </c>
      <c r="C1955" s="3" t="s">
        <v>2116</v>
      </c>
      <c r="D1955" s="3" t="s">
        <v>1966</v>
      </c>
      <c r="E1955" s="3" t="str">
        <v>Monthey</v>
      </c>
      <c r="G1955" s="17">
        <v>6414</v>
      </c>
      <c r="H1955" s="17" t="s">
        <v>4563</v>
      </c>
    </row>
    <row r="1956" spans="1:8" x14ac:dyDescent="0.2">
      <c r="A1956" s="3">
        <v>9500</v>
      </c>
      <c r="B1956" s="3" t="s">
        <v>2119</v>
      </c>
      <c r="C1956" s="3" t="s">
        <v>2120</v>
      </c>
      <c r="D1956" s="3" t="s">
        <v>1966</v>
      </c>
      <c r="E1956" s="3" t="str">
        <v>Port-Valais</v>
      </c>
      <c r="G1956" s="17">
        <v>6415</v>
      </c>
      <c r="H1956" s="17" t="s">
        <v>4556</v>
      </c>
    </row>
    <row r="1957" spans="1:8" x14ac:dyDescent="0.2">
      <c r="A1957" s="3">
        <v>9533</v>
      </c>
      <c r="B1957" s="3" t="s">
        <v>2121</v>
      </c>
      <c r="C1957" s="3" t="s">
        <v>2120</v>
      </c>
      <c r="D1957" s="3" t="s">
        <v>1966</v>
      </c>
      <c r="E1957" s="3" t="str">
        <v>Saint-Gingolph</v>
      </c>
      <c r="G1957" s="17">
        <v>6416</v>
      </c>
      <c r="H1957" s="17" t="s">
        <v>4563</v>
      </c>
    </row>
    <row r="1958" spans="1:8" x14ac:dyDescent="0.2">
      <c r="A1958" s="3">
        <v>9533</v>
      </c>
      <c r="B1958" s="3" t="s">
        <v>2122</v>
      </c>
      <c r="C1958" s="3" t="s">
        <v>2120</v>
      </c>
      <c r="D1958" s="3" t="s">
        <v>1966</v>
      </c>
      <c r="E1958" s="3" t="str">
        <v>Troistorrents</v>
      </c>
      <c r="G1958" s="17">
        <v>6417</v>
      </c>
      <c r="H1958" s="17" t="s">
        <v>4563</v>
      </c>
    </row>
    <row r="1959" spans="1:8" x14ac:dyDescent="0.2">
      <c r="A1959" s="3">
        <v>9534</v>
      </c>
      <c r="B1959" s="3" t="s">
        <v>2123</v>
      </c>
      <c r="C1959" s="3" t="s">
        <v>2120</v>
      </c>
      <c r="D1959" s="3" t="s">
        <v>1966</v>
      </c>
      <c r="E1959" s="3" t="str">
        <v>Val-d'Illiez</v>
      </c>
      <c r="G1959" s="17">
        <v>6418</v>
      </c>
      <c r="H1959" s="17" t="s">
        <v>4563</v>
      </c>
    </row>
    <row r="1960" spans="1:8" x14ac:dyDescent="0.2">
      <c r="A1960" s="3">
        <v>9602</v>
      </c>
      <c r="B1960" s="3" t="s">
        <v>2124</v>
      </c>
      <c r="C1960" s="3" t="s">
        <v>2120</v>
      </c>
      <c r="D1960" s="3" t="s">
        <v>1966</v>
      </c>
      <c r="E1960" s="3" t="str">
        <v>Vionnaz</v>
      </c>
      <c r="G1960" s="17">
        <v>6422</v>
      </c>
      <c r="H1960" s="17" t="s">
        <v>4563</v>
      </c>
    </row>
    <row r="1961" spans="1:8" x14ac:dyDescent="0.2">
      <c r="A1961" s="3">
        <v>9602</v>
      </c>
      <c r="B1961" s="3" t="s">
        <v>2125</v>
      </c>
      <c r="C1961" s="3" t="s">
        <v>2120</v>
      </c>
      <c r="D1961" s="3" t="s">
        <v>1966</v>
      </c>
      <c r="E1961" s="3" t="str">
        <v>Vouvry</v>
      </c>
      <c r="G1961" s="17">
        <v>6423</v>
      </c>
      <c r="H1961" s="17" t="s">
        <v>4563</v>
      </c>
    </row>
    <row r="1962" spans="1:8" x14ac:dyDescent="0.2">
      <c r="A1962" s="3">
        <v>9601</v>
      </c>
      <c r="B1962" s="3" t="s">
        <v>2126</v>
      </c>
      <c r="C1962" s="3" t="s">
        <v>2127</v>
      </c>
      <c r="D1962" s="3" t="s">
        <v>1966</v>
      </c>
      <c r="E1962" s="3" t="str">
        <v>Bister</v>
      </c>
      <c r="G1962" s="17">
        <v>6424</v>
      </c>
      <c r="H1962" s="17" t="s">
        <v>4563</v>
      </c>
    </row>
    <row r="1963" spans="1:8" x14ac:dyDescent="0.2">
      <c r="A1963" s="3">
        <v>9604</v>
      </c>
      <c r="B1963" s="3" t="s">
        <v>2127</v>
      </c>
      <c r="C1963" s="3" t="s">
        <v>2127</v>
      </c>
      <c r="D1963" s="3" t="s">
        <v>1966</v>
      </c>
      <c r="E1963" s="3" t="str">
        <v>Bitsch</v>
      </c>
      <c r="G1963" s="17">
        <v>6430</v>
      </c>
      <c r="H1963" s="17" t="s">
        <v>4563</v>
      </c>
    </row>
    <row r="1964" spans="1:8" x14ac:dyDescent="0.2">
      <c r="A1964" s="3">
        <v>9604</v>
      </c>
      <c r="B1964" s="3" t="s">
        <v>2128</v>
      </c>
      <c r="C1964" s="3" t="s">
        <v>2127</v>
      </c>
      <c r="D1964" s="3" t="s">
        <v>1966</v>
      </c>
      <c r="E1964" s="3" t="str">
        <v>Grengiols</v>
      </c>
      <c r="G1964" s="17">
        <v>6432</v>
      </c>
      <c r="H1964" s="17" t="s">
        <v>4563</v>
      </c>
    </row>
    <row r="1965" spans="1:8" x14ac:dyDescent="0.2">
      <c r="A1965" s="3">
        <v>9607</v>
      </c>
      <c r="B1965" s="3" t="s">
        <v>2129</v>
      </c>
      <c r="C1965" s="3" t="s">
        <v>2129</v>
      </c>
      <c r="D1965" s="3" t="s">
        <v>1966</v>
      </c>
      <c r="E1965" s="3" t="str">
        <v>Riederalp</v>
      </c>
      <c r="G1965" s="17">
        <v>6433</v>
      </c>
      <c r="H1965" s="17" t="s">
        <v>4562</v>
      </c>
    </row>
    <row r="1966" spans="1:8" x14ac:dyDescent="0.2">
      <c r="A1966" s="3">
        <v>9612</v>
      </c>
      <c r="B1966" s="3" t="s">
        <v>2130</v>
      </c>
      <c r="C1966" s="3" t="s">
        <v>2129</v>
      </c>
      <c r="D1966" s="3" t="s">
        <v>1966</v>
      </c>
      <c r="E1966" s="3" t="str">
        <v>Ausserberg</v>
      </c>
      <c r="G1966" s="17">
        <v>6434</v>
      </c>
      <c r="H1966" s="17" t="s">
        <v>4563</v>
      </c>
    </row>
    <row r="1967" spans="1:8" x14ac:dyDescent="0.2">
      <c r="A1967" s="3">
        <v>9613</v>
      </c>
      <c r="B1967" s="3" t="s">
        <v>2131</v>
      </c>
      <c r="C1967" s="3" t="s">
        <v>2129</v>
      </c>
      <c r="D1967" s="3" t="s">
        <v>1966</v>
      </c>
      <c r="E1967" s="3" t="str">
        <v>Blatten</v>
      </c>
      <c r="G1967" s="17">
        <v>6436</v>
      </c>
      <c r="H1967" s="17" t="s">
        <v>4563</v>
      </c>
    </row>
    <row r="1968" spans="1:8" x14ac:dyDescent="0.2">
      <c r="A1968" s="3">
        <v>9614</v>
      </c>
      <c r="B1968" s="3" t="s">
        <v>2132</v>
      </c>
      <c r="C1968" s="3" t="s">
        <v>2129</v>
      </c>
      <c r="D1968" s="3" t="s">
        <v>1966</v>
      </c>
      <c r="E1968" s="3" t="str">
        <v>Bürchen</v>
      </c>
      <c r="G1968" s="17">
        <v>6438</v>
      </c>
      <c r="H1968" s="17" t="s">
        <v>4563</v>
      </c>
    </row>
    <row r="1969" spans="1:8" x14ac:dyDescent="0.2">
      <c r="A1969" s="3">
        <v>9606</v>
      </c>
      <c r="B1969" s="3" t="s">
        <v>2133</v>
      </c>
      <c r="C1969" s="3" t="s">
        <v>2134</v>
      </c>
      <c r="D1969" s="3" t="s">
        <v>1966</v>
      </c>
      <c r="E1969" s="3" t="str">
        <v>Eischoll</v>
      </c>
      <c r="G1969" s="17">
        <v>6440</v>
      </c>
      <c r="H1969" s="17" t="s">
        <v>4563</v>
      </c>
    </row>
    <row r="1970" spans="1:8" x14ac:dyDescent="0.2">
      <c r="A1970" s="3">
        <v>9608</v>
      </c>
      <c r="B1970" s="3" t="s">
        <v>2135</v>
      </c>
      <c r="C1970" s="3" t="s">
        <v>2134</v>
      </c>
      <c r="D1970" s="3" t="s">
        <v>1966</v>
      </c>
      <c r="E1970" s="3" t="str">
        <v>Ferden</v>
      </c>
      <c r="G1970" s="17">
        <v>6441</v>
      </c>
      <c r="H1970" s="17" t="s">
        <v>4563</v>
      </c>
    </row>
    <row r="1971" spans="1:8" x14ac:dyDescent="0.2">
      <c r="A1971" s="3">
        <v>9615</v>
      </c>
      <c r="B1971" s="3" t="s">
        <v>2136</v>
      </c>
      <c r="C1971" s="3" t="s">
        <v>2134</v>
      </c>
      <c r="D1971" s="3" t="s">
        <v>1966</v>
      </c>
      <c r="E1971" s="3" t="str">
        <v>Kippel</v>
      </c>
      <c r="G1971" s="17">
        <v>6442</v>
      </c>
      <c r="H1971" s="17" t="s">
        <v>4563</v>
      </c>
    </row>
    <row r="1972" spans="1:8" x14ac:dyDescent="0.2">
      <c r="A1972" s="3">
        <v>9113</v>
      </c>
      <c r="B1972" s="3" t="s">
        <v>2137</v>
      </c>
      <c r="C1972" s="3" t="s">
        <v>2137</v>
      </c>
      <c r="D1972" s="3" t="s">
        <v>1966</v>
      </c>
      <c r="E1972" s="3" t="str">
        <v>Niedergesteln</v>
      </c>
      <c r="G1972" s="17">
        <v>6443</v>
      </c>
      <c r="H1972" s="17" t="s">
        <v>4563</v>
      </c>
    </row>
    <row r="1973" spans="1:8" x14ac:dyDescent="0.2">
      <c r="A1973" s="3">
        <v>9116</v>
      </c>
      <c r="B1973" s="3" t="s">
        <v>2138</v>
      </c>
      <c r="C1973" s="3" t="s">
        <v>2137</v>
      </c>
      <c r="D1973" s="3" t="s">
        <v>1966</v>
      </c>
      <c r="E1973" s="3" t="str">
        <v>Raron</v>
      </c>
      <c r="G1973" s="17">
        <v>6452</v>
      </c>
      <c r="H1973" s="17" t="s">
        <v>4563</v>
      </c>
    </row>
    <row r="1974" spans="1:8" x14ac:dyDescent="0.2">
      <c r="A1974" s="3">
        <v>9230</v>
      </c>
      <c r="B1974" s="3" t="s">
        <v>2139</v>
      </c>
      <c r="C1974" s="3" t="s">
        <v>2139</v>
      </c>
      <c r="D1974" s="3" t="s">
        <v>1966</v>
      </c>
      <c r="E1974" s="3" t="str">
        <v>Unterbäch</v>
      </c>
      <c r="G1974" s="17">
        <v>6454</v>
      </c>
      <c r="H1974" s="17" t="s">
        <v>4563</v>
      </c>
    </row>
    <row r="1975" spans="1:8" x14ac:dyDescent="0.2">
      <c r="A1975" s="3">
        <v>9231</v>
      </c>
      <c r="B1975" s="3" t="s">
        <v>2140</v>
      </c>
      <c r="C1975" s="3" t="s">
        <v>2139</v>
      </c>
      <c r="D1975" s="3" t="s">
        <v>1966</v>
      </c>
      <c r="E1975" s="3" t="str">
        <v>Wiler (Lötschen)</v>
      </c>
      <c r="G1975" s="17">
        <v>6460</v>
      </c>
      <c r="H1975" s="17" t="s">
        <v>4563</v>
      </c>
    </row>
    <row r="1976" spans="1:8" x14ac:dyDescent="0.2">
      <c r="A1976" s="3">
        <v>9243</v>
      </c>
      <c r="B1976" s="3" t="s">
        <v>2141</v>
      </c>
      <c r="C1976" s="3" t="s">
        <v>2141</v>
      </c>
      <c r="D1976" s="3" t="s">
        <v>1966</v>
      </c>
      <c r="E1976" s="3" t="str">
        <v>Mörel-Filet</v>
      </c>
      <c r="G1976" s="17">
        <v>6461</v>
      </c>
      <c r="H1976" s="17" t="s">
        <v>4563</v>
      </c>
    </row>
    <row r="1977" spans="1:8" x14ac:dyDescent="0.2">
      <c r="A1977" s="3">
        <v>9532</v>
      </c>
      <c r="B1977" s="3" t="s">
        <v>2142</v>
      </c>
      <c r="C1977" s="3" t="s">
        <v>2141</v>
      </c>
      <c r="D1977" s="3" t="s">
        <v>1966</v>
      </c>
      <c r="E1977" s="3" t="str">
        <v>Steg-Hohtenn</v>
      </c>
      <c r="G1977" s="17">
        <v>6462</v>
      </c>
      <c r="H1977" s="17" t="s">
        <v>4563</v>
      </c>
    </row>
    <row r="1978" spans="1:8" x14ac:dyDescent="0.2">
      <c r="A1978" s="3">
        <v>9536</v>
      </c>
      <c r="B1978" s="3" t="s">
        <v>2143</v>
      </c>
      <c r="C1978" s="3" t="s">
        <v>2141</v>
      </c>
      <c r="D1978" s="3" t="s">
        <v>1966</v>
      </c>
      <c r="E1978" s="3" t="str">
        <v>Bettmeralp</v>
      </c>
      <c r="G1978" s="17">
        <v>6463</v>
      </c>
      <c r="H1978" s="17" t="s">
        <v>4563</v>
      </c>
    </row>
    <row r="1979" spans="1:8" x14ac:dyDescent="0.2">
      <c r="A1979" s="3">
        <v>9604</v>
      </c>
      <c r="B1979" s="3" t="s">
        <v>2144</v>
      </c>
      <c r="C1979" s="3" t="s">
        <v>2141</v>
      </c>
      <c r="D1979" s="3" t="s">
        <v>1966</v>
      </c>
      <c r="E1979" s="3" t="str">
        <v>Collonges</v>
      </c>
      <c r="G1979" s="17">
        <v>6464</v>
      </c>
      <c r="H1979" s="17" t="s">
        <v>4563</v>
      </c>
    </row>
    <row r="1980" spans="1:8" x14ac:dyDescent="0.2">
      <c r="A1980" s="3">
        <v>9240</v>
      </c>
      <c r="B1980" s="3" t="s">
        <v>2145</v>
      </c>
      <c r="C1980" s="3" t="s">
        <v>2146</v>
      </c>
      <c r="D1980" s="3" t="s">
        <v>1966</v>
      </c>
      <c r="E1980" s="3" t="str">
        <v>Dorénaz</v>
      </c>
      <c r="G1980" s="17">
        <v>6465</v>
      </c>
      <c r="H1980" s="17" t="s">
        <v>4563</v>
      </c>
    </row>
    <row r="1981" spans="1:8" x14ac:dyDescent="0.2">
      <c r="A1981" s="3">
        <v>9242</v>
      </c>
      <c r="B1981" s="3" t="s">
        <v>2146</v>
      </c>
      <c r="C1981" s="3" t="s">
        <v>2146</v>
      </c>
      <c r="D1981" s="3" t="s">
        <v>1966</v>
      </c>
      <c r="E1981" s="3" t="str">
        <v>Evionnaz</v>
      </c>
      <c r="G1981" s="17">
        <v>6466</v>
      </c>
      <c r="H1981" s="17" t="s">
        <v>4563</v>
      </c>
    </row>
    <row r="1982" spans="1:8" x14ac:dyDescent="0.2">
      <c r="A1982" s="3">
        <v>9248</v>
      </c>
      <c r="B1982" s="3" t="s">
        <v>2147</v>
      </c>
      <c r="C1982" s="3" t="s">
        <v>2146</v>
      </c>
      <c r="D1982" s="3" t="s">
        <v>1966</v>
      </c>
      <c r="E1982" s="3" t="str">
        <v>Finhaut</v>
      </c>
      <c r="G1982" s="17">
        <v>6467</v>
      </c>
      <c r="H1982" s="17" t="s">
        <v>4563</v>
      </c>
    </row>
    <row r="1983" spans="1:8" x14ac:dyDescent="0.2">
      <c r="A1983" s="3">
        <v>9240</v>
      </c>
      <c r="B1983" s="3" t="s">
        <v>2148</v>
      </c>
      <c r="C1983" s="3" t="s">
        <v>2148</v>
      </c>
      <c r="D1983" s="3" t="s">
        <v>1966</v>
      </c>
      <c r="E1983" s="3" t="str">
        <v>Massongex</v>
      </c>
      <c r="G1983" s="17">
        <v>6468</v>
      </c>
      <c r="H1983" s="17" t="s">
        <v>4563</v>
      </c>
    </row>
    <row r="1984" spans="1:8" x14ac:dyDescent="0.2">
      <c r="A1984" s="3">
        <v>9244</v>
      </c>
      <c r="B1984" s="3" t="s">
        <v>2149</v>
      </c>
      <c r="C1984" s="3" t="s">
        <v>2148</v>
      </c>
      <c r="D1984" s="3" t="s">
        <v>1966</v>
      </c>
      <c r="E1984" s="3" t="str">
        <v>Saint-Maurice</v>
      </c>
      <c r="G1984" s="17">
        <v>6469</v>
      </c>
      <c r="H1984" s="17" t="s">
        <v>4563</v>
      </c>
    </row>
    <row r="1985" spans="1:8" x14ac:dyDescent="0.2">
      <c r="A1985" s="3">
        <v>9247</v>
      </c>
      <c r="B1985" s="3" t="s">
        <v>2150</v>
      </c>
      <c r="C1985" s="3" t="s">
        <v>2148</v>
      </c>
      <c r="D1985" s="3" t="s">
        <v>1966</v>
      </c>
      <c r="E1985" s="3" t="str">
        <v>Salvan</v>
      </c>
      <c r="G1985" s="17">
        <v>6472</v>
      </c>
      <c r="H1985" s="17" t="s">
        <v>4563</v>
      </c>
    </row>
    <row r="1986" spans="1:8" x14ac:dyDescent="0.2">
      <c r="A1986" s="3">
        <v>9249</v>
      </c>
      <c r="B1986" s="3" t="s">
        <v>2151</v>
      </c>
      <c r="C1986" s="3" t="s">
        <v>2148</v>
      </c>
      <c r="D1986" s="3" t="s">
        <v>1966</v>
      </c>
      <c r="E1986" s="3" t="str">
        <v>Vernayaz</v>
      </c>
      <c r="G1986" s="17">
        <v>6473</v>
      </c>
      <c r="H1986" s="17" t="s">
        <v>4563</v>
      </c>
    </row>
    <row r="1987" spans="1:8" x14ac:dyDescent="0.2">
      <c r="A1987" s="3">
        <v>9249</v>
      </c>
      <c r="B1987" s="3" t="s">
        <v>2152</v>
      </c>
      <c r="C1987" s="3" t="s">
        <v>2148</v>
      </c>
      <c r="D1987" s="3" t="s">
        <v>1966</v>
      </c>
      <c r="E1987" s="3" t="str">
        <v>Vérossaz</v>
      </c>
      <c r="G1987" s="17">
        <v>6474</v>
      </c>
      <c r="H1987" s="17" t="s">
        <v>4563</v>
      </c>
    </row>
    <row r="1988" spans="1:8" x14ac:dyDescent="0.2">
      <c r="A1988" s="3">
        <v>9249</v>
      </c>
      <c r="B1988" s="3" t="s">
        <v>2153</v>
      </c>
      <c r="C1988" s="3" t="s">
        <v>2148</v>
      </c>
      <c r="D1988" s="3" t="s">
        <v>1966</v>
      </c>
      <c r="E1988" s="3" t="str">
        <v>Chalais</v>
      </c>
      <c r="G1988" s="17">
        <v>6475</v>
      </c>
      <c r="H1988" s="17" t="s">
        <v>4563</v>
      </c>
    </row>
    <row r="1989" spans="1:8" x14ac:dyDescent="0.2">
      <c r="A1989" s="3">
        <v>9246</v>
      </c>
      <c r="B1989" s="3" t="s">
        <v>2154</v>
      </c>
      <c r="C1989" s="3" t="s">
        <v>2154</v>
      </c>
      <c r="D1989" s="3" t="s">
        <v>1966</v>
      </c>
      <c r="E1989" s="3" t="str">
        <v>Chippis</v>
      </c>
      <c r="G1989" s="17">
        <v>6476</v>
      </c>
      <c r="H1989" s="17" t="s">
        <v>4563</v>
      </c>
    </row>
    <row r="1990" spans="1:8" x14ac:dyDescent="0.2">
      <c r="A1990" s="3">
        <v>9525</v>
      </c>
      <c r="B1990" s="3" t="s">
        <v>2155</v>
      </c>
      <c r="C1990" s="3" t="s">
        <v>2156</v>
      </c>
      <c r="D1990" s="3" t="s">
        <v>1966</v>
      </c>
      <c r="E1990" s="3" t="str">
        <v>Grône</v>
      </c>
      <c r="G1990" s="17">
        <v>6482</v>
      </c>
      <c r="H1990" s="17" t="s">
        <v>4563</v>
      </c>
    </row>
    <row r="1991" spans="1:8" x14ac:dyDescent="0.2">
      <c r="A1991" s="3">
        <v>9526</v>
      </c>
      <c r="B1991" s="3" t="s">
        <v>2157</v>
      </c>
      <c r="C1991" s="3" t="s">
        <v>2156</v>
      </c>
      <c r="D1991" s="3" t="s">
        <v>1966</v>
      </c>
      <c r="E1991" s="3" t="str">
        <v>Icogne</v>
      </c>
      <c r="G1991" s="17">
        <v>6484</v>
      </c>
      <c r="H1991" s="17" t="s">
        <v>4562</v>
      </c>
    </row>
    <row r="1992" spans="1:8" x14ac:dyDescent="0.2">
      <c r="A1992" s="3">
        <v>9527</v>
      </c>
      <c r="B1992" s="3" t="s">
        <v>2156</v>
      </c>
      <c r="C1992" s="3" t="s">
        <v>2156</v>
      </c>
      <c r="D1992" s="3" t="s">
        <v>1966</v>
      </c>
      <c r="E1992" s="3" t="str">
        <v>Lens</v>
      </c>
      <c r="G1992" s="17">
        <v>6485</v>
      </c>
      <c r="H1992" s="17" t="s">
        <v>4562</v>
      </c>
    </row>
    <row r="1993" spans="1:8" x14ac:dyDescent="0.2">
      <c r="A1993" s="3">
        <v>9203</v>
      </c>
      <c r="B1993" s="3" t="s">
        <v>2158</v>
      </c>
      <c r="C1993" s="3" t="s">
        <v>2159</v>
      </c>
      <c r="D1993" s="3" t="s">
        <v>1966</v>
      </c>
      <c r="E1993" s="3" t="str">
        <v>Saint-Léonard</v>
      </c>
      <c r="G1993" s="17">
        <v>6487</v>
      </c>
      <c r="H1993" s="17" t="s">
        <v>4562</v>
      </c>
    </row>
    <row r="1994" spans="1:8" x14ac:dyDescent="0.2">
      <c r="A1994" s="3">
        <v>9245</v>
      </c>
      <c r="B1994" s="3" t="s">
        <v>2159</v>
      </c>
      <c r="C1994" s="3" t="s">
        <v>2159</v>
      </c>
      <c r="D1994" s="3" t="s">
        <v>1966</v>
      </c>
      <c r="E1994" s="3" t="str">
        <v>Sierre</v>
      </c>
      <c r="G1994" s="17">
        <v>6490</v>
      </c>
      <c r="H1994" s="17" t="s">
        <v>4562</v>
      </c>
    </row>
    <row r="1995" spans="1:8" x14ac:dyDescent="0.2">
      <c r="A1995" s="3">
        <v>9245</v>
      </c>
      <c r="B1995" s="3" t="s">
        <v>2160</v>
      </c>
      <c r="C1995" s="3" t="s">
        <v>2159</v>
      </c>
      <c r="D1995" s="3" t="s">
        <v>1966</v>
      </c>
      <c r="E1995" s="3" t="str">
        <v>Anniviers</v>
      </c>
      <c r="G1995" s="17">
        <v>6491</v>
      </c>
      <c r="H1995" s="17" t="s">
        <v>4562</v>
      </c>
    </row>
    <row r="1996" spans="1:8" x14ac:dyDescent="0.2">
      <c r="A1996" s="3">
        <v>9523</v>
      </c>
      <c r="B1996" s="3" t="s">
        <v>2161</v>
      </c>
      <c r="C1996" s="3" t="s">
        <v>2162</v>
      </c>
      <c r="D1996" s="3" t="s">
        <v>1966</v>
      </c>
      <c r="E1996" s="3" t="str">
        <v>Crans-Montana</v>
      </c>
      <c r="G1996" s="17">
        <v>6493</v>
      </c>
      <c r="H1996" s="17" t="s">
        <v>4562</v>
      </c>
    </row>
    <row r="1997" spans="1:8" x14ac:dyDescent="0.2">
      <c r="A1997" s="3">
        <v>9524</v>
      </c>
      <c r="B1997" s="3" t="s">
        <v>2163</v>
      </c>
      <c r="C1997" s="3" t="s">
        <v>2162</v>
      </c>
      <c r="D1997" s="3" t="s">
        <v>1966</v>
      </c>
      <c r="E1997" s="3" t="str">
        <v>Noble-Contrée</v>
      </c>
      <c r="G1997" s="17">
        <v>6500</v>
      </c>
      <c r="H1997" s="17" t="s">
        <v>4564</v>
      </c>
    </row>
    <row r="1998" spans="1:8" x14ac:dyDescent="0.2">
      <c r="A1998" s="3">
        <v>9500</v>
      </c>
      <c r="B1998" s="3" t="s">
        <v>2119</v>
      </c>
      <c r="C1998" s="3" t="s">
        <v>2164</v>
      </c>
      <c r="D1998" s="3" t="s">
        <v>1966</v>
      </c>
      <c r="E1998" s="3" t="str">
        <v>Arbaz</v>
      </c>
      <c r="G1998" s="17">
        <v>6503</v>
      </c>
      <c r="H1998" s="17" t="s">
        <v>4564</v>
      </c>
    </row>
    <row r="1999" spans="1:8" x14ac:dyDescent="0.2">
      <c r="A1999" s="3">
        <v>9512</v>
      </c>
      <c r="B1999" s="3" t="s">
        <v>2165</v>
      </c>
      <c r="C1999" s="3" t="s">
        <v>2164</v>
      </c>
      <c r="D1999" s="3" t="s">
        <v>1966</v>
      </c>
      <c r="E1999" s="3" t="str">
        <v>Grimisuat</v>
      </c>
      <c r="G1999" s="17">
        <v>6512</v>
      </c>
      <c r="H1999" s="17" t="s">
        <v>4564</v>
      </c>
    </row>
    <row r="2000" spans="1:8" x14ac:dyDescent="0.2">
      <c r="A2000" s="3">
        <v>9552</v>
      </c>
      <c r="B2000" s="3" t="s">
        <v>2166</v>
      </c>
      <c r="C2000" s="3" t="s">
        <v>2164</v>
      </c>
      <c r="D2000" s="3" t="s">
        <v>1966</v>
      </c>
      <c r="E2000" s="3" t="str">
        <v>Savièse</v>
      </c>
      <c r="G2000" s="17">
        <v>6513</v>
      </c>
      <c r="H2000" s="17" t="s">
        <v>4564</v>
      </c>
    </row>
    <row r="2001" spans="1:8" x14ac:dyDescent="0.2">
      <c r="A2001" s="3">
        <v>9204</v>
      </c>
      <c r="B2001" s="3" t="s">
        <v>2167</v>
      </c>
      <c r="C2001" s="3" t="s">
        <v>2168</v>
      </c>
      <c r="D2001" s="3" t="s">
        <v>1966</v>
      </c>
      <c r="E2001" s="3" t="str">
        <v>Sion</v>
      </c>
      <c r="G2001" s="17">
        <v>6514</v>
      </c>
      <c r="H2001" s="17" t="s">
        <v>4564</v>
      </c>
    </row>
    <row r="2002" spans="1:8" x14ac:dyDescent="0.2">
      <c r="A2002" s="3">
        <v>9030</v>
      </c>
      <c r="B2002" s="3" t="s">
        <v>2169</v>
      </c>
      <c r="C2002" s="3" t="s">
        <v>2170</v>
      </c>
      <c r="D2002" s="3" t="s">
        <v>1966</v>
      </c>
      <c r="E2002" s="3" t="str">
        <v>Veysonnaz</v>
      </c>
      <c r="G2002" s="17">
        <v>6515</v>
      </c>
      <c r="H2002" s="17" t="s">
        <v>4564</v>
      </c>
    </row>
    <row r="2003" spans="1:8" x14ac:dyDescent="0.2">
      <c r="A2003" s="3">
        <v>9030</v>
      </c>
      <c r="B2003" s="3" t="s">
        <v>2171</v>
      </c>
      <c r="C2003" s="3" t="s">
        <v>2170</v>
      </c>
      <c r="D2003" s="3" t="s">
        <v>1966</v>
      </c>
      <c r="E2003" s="3" t="str">
        <v>Baltschieder</v>
      </c>
      <c r="G2003" s="17">
        <v>6516</v>
      </c>
      <c r="H2003" s="17" t="s">
        <v>4564</v>
      </c>
    </row>
    <row r="2004" spans="1:8" x14ac:dyDescent="0.2">
      <c r="A2004" s="3">
        <v>9032</v>
      </c>
      <c r="B2004" s="3" t="s">
        <v>2172</v>
      </c>
      <c r="C2004" s="3" t="s">
        <v>2170</v>
      </c>
      <c r="D2004" s="3" t="s">
        <v>1966</v>
      </c>
      <c r="E2004" s="3" t="str">
        <v>Eisten</v>
      </c>
      <c r="G2004" s="17">
        <v>6517</v>
      </c>
      <c r="H2004" s="17" t="s">
        <v>4564</v>
      </c>
    </row>
    <row r="2005" spans="1:8" x14ac:dyDescent="0.2">
      <c r="A2005" s="3">
        <v>9200</v>
      </c>
      <c r="B2005" s="3" t="s">
        <v>2173</v>
      </c>
      <c r="C2005" s="3" t="s">
        <v>2174</v>
      </c>
      <c r="D2005" s="3" t="s">
        <v>1966</v>
      </c>
      <c r="E2005" s="3" t="str">
        <v>Embd</v>
      </c>
      <c r="G2005" s="17">
        <v>6518</v>
      </c>
      <c r="H2005" s="17" t="s">
        <v>4564</v>
      </c>
    </row>
    <row r="2006" spans="1:8" x14ac:dyDescent="0.2">
      <c r="A2006" s="3">
        <v>9212</v>
      </c>
      <c r="B2006" s="3" t="s">
        <v>2175</v>
      </c>
      <c r="C2006" s="3" t="s">
        <v>2174</v>
      </c>
      <c r="D2006" s="3" t="s">
        <v>1966</v>
      </c>
      <c r="E2006" s="3" t="str">
        <v>Grächen</v>
      </c>
      <c r="G2006" s="17">
        <v>6523</v>
      </c>
      <c r="H2006" s="17" t="s">
        <v>4564</v>
      </c>
    </row>
    <row r="2007" spans="1:8" x14ac:dyDescent="0.2">
      <c r="A2007" s="3">
        <v>9205</v>
      </c>
      <c r="B2007" s="3" t="s">
        <v>2176</v>
      </c>
      <c r="C2007" s="3" t="s">
        <v>2176</v>
      </c>
      <c r="D2007" s="3" t="s">
        <v>1966</v>
      </c>
      <c r="E2007" s="3" t="str">
        <v>Lalden</v>
      </c>
      <c r="G2007" s="17">
        <v>6524</v>
      </c>
      <c r="H2007" s="17" t="s">
        <v>4564</v>
      </c>
    </row>
    <row r="2008" spans="1:8" x14ac:dyDescent="0.2">
      <c r="A2008" s="3">
        <v>9304</v>
      </c>
      <c r="B2008" s="3" t="s">
        <v>2177</v>
      </c>
      <c r="C2008" s="3" t="s">
        <v>2176</v>
      </c>
      <c r="D2008" s="3" t="s">
        <v>1966</v>
      </c>
      <c r="E2008" s="3" t="str">
        <v>Randa</v>
      </c>
      <c r="G2008" s="17">
        <v>6525</v>
      </c>
      <c r="H2008" s="17" t="s">
        <v>4564</v>
      </c>
    </row>
    <row r="2009" spans="1:8" x14ac:dyDescent="0.2">
      <c r="A2009" s="3">
        <v>7077</v>
      </c>
      <c r="B2009" s="3" t="s">
        <v>2178</v>
      </c>
      <c r="C2009" s="3" t="s">
        <v>2179</v>
      </c>
      <c r="D2009" s="3" t="s">
        <v>2180</v>
      </c>
      <c r="E2009" s="3" t="str">
        <v>Saas-Almagell</v>
      </c>
      <c r="G2009" s="17">
        <v>6526</v>
      </c>
      <c r="H2009" s="17" t="s">
        <v>4564</v>
      </c>
    </row>
    <row r="2010" spans="1:8" x14ac:dyDescent="0.2">
      <c r="A2010" s="3">
        <v>7078</v>
      </c>
      <c r="B2010" s="3" t="s">
        <v>2181</v>
      </c>
      <c r="C2010" s="3" t="s">
        <v>2179</v>
      </c>
      <c r="D2010" s="3" t="s">
        <v>2180</v>
      </c>
      <c r="E2010" s="3" t="str">
        <v>Saas-Balen</v>
      </c>
      <c r="G2010" s="17">
        <v>6527</v>
      </c>
      <c r="H2010" s="17" t="s">
        <v>4564</v>
      </c>
    </row>
    <row r="2011" spans="1:8" x14ac:dyDescent="0.2">
      <c r="A2011" s="3">
        <v>7082</v>
      </c>
      <c r="B2011" s="3" t="s">
        <v>2179</v>
      </c>
      <c r="C2011" s="3" t="s">
        <v>2179</v>
      </c>
      <c r="D2011" s="3" t="s">
        <v>2180</v>
      </c>
      <c r="E2011" s="3" t="str">
        <v>Saas-Fee</v>
      </c>
      <c r="G2011" s="17">
        <v>6528</v>
      </c>
      <c r="H2011" s="17" t="s">
        <v>4564</v>
      </c>
    </row>
    <row r="2012" spans="1:8" x14ac:dyDescent="0.2">
      <c r="A2012" s="3">
        <v>7450</v>
      </c>
      <c r="B2012" s="3" t="s">
        <v>2182</v>
      </c>
      <c r="C2012" s="3" t="s">
        <v>2179</v>
      </c>
      <c r="D2012" s="3" t="s">
        <v>2180</v>
      </c>
      <c r="E2012" s="3" t="str">
        <v>Saas-Grund</v>
      </c>
      <c r="G2012" s="17">
        <v>6532</v>
      </c>
      <c r="H2012" s="17" t="s">
        <v>4564</v>
      </c>
    </row>
    <row r="2013" spans="1:8" x14ac:dyDescent="0.2">
      <c r="A2013" s="3">
        <v>7083</v>
      </c>
      <c r="B2013" s="3" t="s">
        <v>2183</v>
      </c>
      <c r="C2013" s="3" t="s">
        <v>2183</v>
      </c>
      <c r="D2013" s="3" t="s">
        <v>2180</v>
      </c>
      <c r="E2013" s="3" t="str">
        <v>St. Niklaus</v>
      </c>
      <c r="G2013" s="17">
        <v>6533</v>
      </c>
      <c r="H2013" s="17" t="s">
        <v>4564</v>
      </c>
    </row>
    <row r="2014" spans="1:8" x14ac:dyDescent="0.2">
      <c r="A2014" s="3">
        <v>7493</v>
      </c>
      <c r="B2014" s="3" t="s">
        <v>2184</v>
      </c>
      <c r="C2014" s="3" t="s">
        <v>2185</v>
      </c>
      <c r="D2014" s="3" t="s">
        <v>2180</v>
      </c>
      <c r="E2014" s="3" t="str">
        <v>Stalden (VS)</v>
      </c>
      <c r="G2014" s="17">
        <v>6534</v>
      </c>
      <c r="H2014" s="17" t="s">
        <v>4564</v>
      </c>
    </row>
    <row r="2015" spans="1:8" x14ac:dyDescent="0.2">
      <c r="A2015" s="3">
        <v>7084</v>
      </c>
      <c r="B2015" s="3" t="s">
        <v>2186</v>
      </c>
      <c r="C2015" s="3" t="s">
        <v>2187</v>
      </c>
      <c r="D2015" s="3" t="s">
        <v>2180</v>
      </c>
      <c r="E2015" s="3" t="str">
        <v>Staldenried</v>
      </c>
      <c r="G2015" s="17">
        <v>6535</v>
      </c>
      <c r="H2015" s="17" t="s">
        <v>4564</v>
      </c>
    </row>
    <row r="2016" spans="1:8" x14ac:dyDescent="0.2">
      <c r="A2016" s="3">
        <v>7450</v>
      </c>
      <c r="B2016" s="3" t="s">
        <v>2182</v>
      </c>
      <c r="C2016" s="3" t="s">
        <v>2187</v>
      </c>
      <c r="D2016" s="3" t="s">
        <v>2180</v>
      </c>
      <c r="E2016" s="3" t="str">
        <v>Täsch</v>
      </c>
      <c r="G2016" s="17">
        <v>6537</v>
      </c>
      <c r="H2016" s="17" t="s">
        <v>4564</v>
      </c>
    </row>
    <row r="2017" spans="1:8" x14ac:dyDescent="0.2">
      <c r="A2017" s="3">
        <v>7451</v>
      </c>
      <c r="B2017" s="3" t="s">
        <v>2188</v>
      </c>
      <c r="C2017" s="3" t="s">
        <v>2187</v>
      </c>
      <c r="D2017" s="3" t="s">
        <v>2180</v>
      </c>
      <c r="E2017" s="3" t="str">
        <v>Törbel</v>
      </c>
      <c r="G2017" s="17">
        <v>6538</v>
      </c>
      <c r="H2017" s="17" t="s">
        <v>4564</v>
      </c>
    </row>
    <row r="2018" spans="1:8" x14ac:dyDescent="0.2">
      <c r="A2018" s="3">
        <v>7458</v>
      </c>
      <c r="B2018" s="3" t="s">
        <v>2189</v>
      </c>
      <c r="C2018" s="3" t="s">
        <v>2187</v>
      </c>
      <c r="D2018" s="3" t="s">
        <v>2180</v>
      </c>
      <c r="E2018" s="3" t="str">
        <v>Visp</v>
      </c>
      <c r="G2018" s="17">
        <v>6540</v>
      </c>
      <c r="H2018" s="17" t="s">
        <v>4564</v>
      </c>
    </row>
    <row r="2019" spans="1:8" x14ac:dyDescent="0.2">
      <c r="A2019" s="3">
        <v>7459</v>
      </c>
      <c r="B2019" s="3" t="s">
        <v>2190</v>
      </c>
      <c r="C2019" s="3" t="s">
        <v>2187</v>
      </c>
      <c r="D2019" s="3" t="s">
        <v>2180</v>
      </c>
      <c r="E2019" s="3" t="str">
        <v>Visperterminen</v>
      </c>
      <c r="G2019" s="17">
        <v>6541</v>
      </c>
      <c r="H2019" s="17" t="s">
        <v>4564</v>
      </c>
    </row>
    <row r="2020" spans="1:8" x14ac:dyDescent="0.2">
      <c r="A2020" s="3">
        <v>7472</v>
      </c>
      <c r="B2020" s="3" t="s">
        <v>2191</v>
      </c>
      <c r="C2020" s="3" t="s">
        <v>2187</v>
      </c>
      <c r="D2020" s="3" t="s">
        <v>2180</v>
      </c>
      <c r="E2020" s="3" t="str">
        <v>Zeneggen</v>
      </c>
      <c r="G2020" s="17">
        <v>6542</v>
      </c>
      <c r="H2020" s="17" t="s">
        <v>4564</v>
      </c>
    </row>
    <row r="2021" spans="1:8" x14ac:dyDescent="0.2">
      <c r="A2021" s="3">
        <v>7473</v>
      </c>
      <c r="B2021" s="3" t="s">
        <v>2192</v>
      </c>
      <c r="C2021" s="3" t="s">
        <v>2187</v>
      </c>
      <c r="D2021" s="3" t="s">
        <v>2180</v>
      </c>
      <c r="E2021" s="3" t="str">
        <v>Zermatt</v>
      </c>
      <c r="G2021" s="17">
        <v>6543</v>
      </c>
      <c r="H2021" s="17" t="s">
        <v>4564</v>
      </c>
    </row>
    <row r="2022" spans="1:8" x14ac:dyDescent="0.2">
      <c r="A2022" s="3">
        <v>7492</v>
      </c>
      <c r="B2022" s="3" t="s">
        <v>2193</v>
      </c>
      <c r="C2022" s="3" t="s">
        <v>2187</v>
      </c>
      <c r="D2022" s="3" t="s">
        <v>2180</v>
      </c>
      <c r="E2022" s="3" t="str">
        <v>Boudry</v>
      </c>
      <c r="G2022" s="17">
        <v>6544</v>
      </c>
      <c r="H2022" s="17" t="s">
        <v>4565</v>
      </c>
    </row>
    <row r="2023" spans="1:8" x14ac:dyDescent="0.2">
      <c r="A2023" s="3">
        <v>7452</v>
      </c>
      <c r="B2023" s="3" t="s">
        <v>2194</v>
      </c>
      <c r="C2023" s="3" t="s">
        <v>2195</v>
      </c>
      <c r="D2023" s="3" t="s">
        <v>2180</v>
      </c>
      <c r="E2023" s="3" t="str">
        <v>Cortaillod</v>
      </c>
      <c r="G2023" s="17">
        <v>6545</v>
      </c>
      <c r="H2023" s="17" t="s">
        <v>4564</v>
      </c>
    </row>
    <row r="2024" spans="1:8" x14ac:dyDescent="0.2">
      <c r="A2024" s="3">
        <v>7453</v>
      </c>
      <c r="B2024" s="3" t="s">
        <v>2196</v>
      </c>
      <c r="C2024" s="3" t="s">
        <v>2195</v>
      </c>
      <c r="D2024" s="3" t="s">
        <v>2180</v>
      </c>
      <c r="E2024" s="3" t="str">
        <v>Rochefort</v>
      </c>
      <c r="G2024" s="17">
        <v>6546</v>
      </c>
      <c r="H2024" s="17" t="s">
        <v>4564</v>
      </c>
    </row>
    <row r="2025" spans="1:8" x14ac:dyDescent="0.2">
      <c r="A2025" s="3">
        <v>7454</v>
      </c>
      <c r="B2025" s="3" t="s">
        <v>2197</v>
      </c>
      <c r="C2025" s="3" t="s">
        <v>2195</v>
      </c>
      <c r="D2025" s="3" t="s">
        <v>2180</v>
      </c>
      <c r="E2025" s="3" t="str">
        <v>Milvignes</v>
      </c>
      <c r="G2025" s="17">
        <v>6548</v>
      </c>
      <c r="H2025" s="17" t="s">
        <v>4557</v>
      </c>
    </row>
    <row r="2026" spans="1:8" x14ac:dyDescent="0.2">
      <c r="A2026" s="3">
        <v>7455</v>
      </c>
      <c r="B2026" s="3" t="s">
        <v>2198</v>
      </c>
      <c r="C2026" s="3" t="s">
        <v>2195</v>
      </c>
      <c r="D2026" s="3" t="s">
        <v>2180</v>
      </c>
      <c r="E2026" s="3" t="str">
        <v>La Grande Béroche</v>
      </c>
      <c r="G2026" s="17">
        <v>6549</v>
      </c>
      <c r="H2026" s="17" t="s">
        <v>4564</v>
      </c>
    </row>
    <row r="2027" spans="1:8" x14ac:dyDescent="0.2">
      <c r="A2027" s="3">
        <v>7456</v>
      </c>
      <c r="B2027" s="3" t="s">
        <v>2199</v>
      </c>
      <c r="C2027" s="3" t="s">
        <v>2195</v>
      </c>
      <c r="D2027" s="3" t="s">
        <v>2180</v>
      </c>
      <c r="E2027" s="3" t="str">
        <v>La Chaux-de-Fonds</v>
      </c>
      <c r="G2027" s="17">
        <v>6556</v>
      </c>
      <c r="H2027" s="17" t="s">
        <v>4564</v>
      </c>
    </row>
    <row r="2028" spans="1:8" x14ac:dyDescent="0.2">
      <c r="A2028" s="3">
        <v>7456</v>
      </c>
      <c r="B2028" s="3" t="s">
        <v>2200</v>
      </c>
      <c r="C2028" s="3" t="s">
        <v>2195</v>
      </c>
      <c r="D2028" s="3" t="s">
        <v>2180</v>
      </c>
      <c r="E2028" s="3" t="str">
        <v>Les Planchettes</v>
      </c>
      <c r="G2028" s="17">
        <v>6557</v>
      </c>
      <c r="H2028" s="17" t="s">
        <v>4564</v>
      </c>
    </row>
    <row r="2029" spans="1:8" x14ac:dyDescent="0.2">
      <c r="A2029" s="3">
        <v>7457</v>
      </c>
      <c r="B2029" s="3" t="s">
        <v>2201</v>
      </c>
      <c r="C2029" s="3" t="s">
        <v>2195</v>
      </c>
      <c r="D2029" s="3" t="s">
        <v>2180</v>
      </c>
      <c r="E2029" s="3" t="str">
        <v>La Sagne</v>
      </c>
      <c r="G2029" s="17">
        <v>6558</v>
      </c>
      <c r="H2029" s="17" t="s">
        <v>4564</v>
      </c>
    </row>
    <row r="2030" spans="1:8" x14ac:dyDescent="0.2">
      <c r="A2030" s="3">
        <v>7460</v>
      </c>
      <c r="B2030" s="3" t="s">
        <v>2202</v>
      </c>
      <c r="C2030" s="3" t="s">
        <v>2195</v>
      </c>
      <c r="D2030" s="3" t="s">
        <v>2180</v>
      </c>
      <c r="E2030" s="3" t="str">
        <v>La Brévine</v>
      </c>
      <c r="G2030" s="17">
        <v>6562</v>
      </c>
      <c r="H2030" s="17" t="s">
        <v>4564</v>
      </c>
    </row>
    <row r="2031" spans="1:8" x14ac:dyDescent="0.2">
      <c r="A2031" s="3">
        <v>7462</v>
      </c>
      <c r="B2031" s="3" t="s">
        <v>2203</v>
      </c>
      <c r="C2031" s="3" t="s">
        <v>2195</v>
      </c>
      <c r="D2031" s="3" t="s">
        <v>2180</v>
      </c>
      <c r="E2031" s="3" t="str">
        <v>Brot-Plamboz</v>
      </c>
      <c r="G2031" s="17">
        <v>6563</v>
      </c>
      <c r="H2031" s="17" t="s">
        <v>4565</v>
      </c>
    </row>
    <row r="2032" spans="1:8" x14ac:dyDescent="0.2">
      <c r="A2032" s="3">
        <v>7463</v>
      </c>
      <c r="B2032" s="3" t="s">
        <v>2204</v>
      </c>
      <c r="C2032" s="3" t="s">
        <v>2195</v>
      </c>
      <c r="D2032" s="3" t="s">
        <v>2180</v>
      </c>
      <c r="E2032" s="3" t="str">
        <v>Le Cerneux-Péquignot</v>
      </c>
      <c r="G2032" s="17">
        <v>6565</v>
      </c>
      <c r="H2032" s="17" t="s">
        <v>4565</v>
      </c>
    </row>
    <row r="2033" spans="1:8" x14ac:dyDescent="0.2">
      <c r="A2033" s="3">
        <v>7463</v>
      </c>
      <c r="B2033" s="3" t="s">
        <v>2204</v>
      </c>
      <c r="C2033" s="3" t="s">
        <v>2195</v>
      </c>
      <c r="D2033" s="3" t="s">
        <v>2180</v>
      </c>
      <c r="E2033" s="3" t="str">
        <v>La Chaux-du-Milieu</v>
      </c>
      <c r="G2033" s="17">
        <v>6571</v>
      </c>
      <c r="H2033" s="17" t="s">
        <v>4564</v>
      </c>
    </row>
    <row r="2034" spans="1:8" x14ac:dyDescent="0.2">
      <c r="A2034" s="3">
        <v>7464</v>
      </c>
      <c r="B2034" s="3" t="s">
        <v>2205</v>
      </c>
      <c r="C2034" s="3" t="s">
        <v>2195</v>
      </c>
      <c r="D2034" s="3" t="s">
        <v>2180</v>
      </c>
      <c r="E2034" s="3" t="str">
        <v>Le Locle</v>
      </c>
      <c r="G2034" s="17">
        <v>6572</v>
      </c>
      <c r="H2034" s="17" t="s">
        <v>4564</v>
      </c>
    </row>
    <row r="2035" spans="1:8" x14ac:dyDescent="0.2">
      <c r="A2035" s="3">
        <v>7477</v>
      </c>
      <c r="B2035" s="3" t="s">
        <v>2206</v>
      </c>
      <c r="C2035" s="3" t="s">
        <v>2207</v>
      </c>
      <c r="D2035" s="3" t="s">
        <v>2180</v>
      </c>
      <c r="E2035" s="3" t="str">
        <v>Les Ponts-de-Martel</v>
      </c>
      <c r="G2035" s="17">
        <v>6573</v>
      </c>
      <c r="H2035" s="17" t="s">
        <v>4566</v>
      </c>
    </row>
    <row r="2036" spans="1:8" x14ac:dyDescent="0.2">
      <c r="A2036" s="3">
        <v>7482</v>
      </c>
      <c r="B2036" s="3" t="s">
        <v>2208</v>
      </c>
      <c r="C2036" s="3" t="s">
        <v>2207</v>
      </c>
      <c r="D2036" s="3" t="s">
        <v>2180</v>
      </c>
      <c r="E2036" s="3" t="str">
        <v>Cornaux</v>
      </c>
      <c r="G2036" s="17">
        <v>6574</v>
      </c>
      <c r="H2036" s="17" t="s">
        <v>4566</v>
      </c>
    </row>
    <row r="2037" spans="1:8" x14ac:dyDescent="0.2">
      <c r="A2037" s="3">
        <v>7482</v>
      </c>
      <c r="B2037" s="3" t="s">
        <v>2209</v>
      </c>
      <c r="C2037" s="3" t="s">
        <v>2207</v>
      </c>
      <c r="D2037" s="3" t="s">
        <v>2180</v>
      </c>
      <c r="E2037" s="3" t="str">
        <v>Cressier (NE)</v>
      </c>
      <c r="G2037" s="17">
        <v>6575</v>
      </c>
      <c r="H2037" s="17" t="s">
        <v>4566</v>
      </c>
    </row>
    <row r="2038" spans="1:8" x14ac:dyDescent="0.2">
      <c r="A2038" s="3">
        <v>7482</v>
      </c>
      <c r="B2038" s="3" t="s">
        <v>2210</v>
      </c>
      <c r="C2038" s="3" t="s">
        <v>2207</v>
      </c>
      <c r="D2038" s="3" t="s">
        <v>2180</v>
      </c>
      <c r="E2038" s="3" t="str">
        <v>Enges</v>
      </c>
      <c r="G2038" s="17">
        <v>6576</v>
      </c>
      <c r="H2038" s="17" t="s">
        <v>4566</v>
      </c>
    </row>
    <row r="2039" spans="1:8" x14ac:dyDescent="0.2">
      <c r="A2039" s="3">
        <v>7484</v>
      </c>
      <c r="B2039" s="3" t="s">
        <v>2211</v>
      </c>
      <c r="C2039" s="3" t="s">
        <v>2207</v>
      </c>
      <c r="D2039" s="3" t="s">
        <v>2180</v>
      </c>
      <c r="E2039" s="3" t="str">
        <v>Hauterive (NE)</v>
      </c>
      <c r="G2039" s="17">
        <v>6577</v>
      </c>
      <c r="H2039" s="17" t="s">
        <v>4566</v>
      </c>
    </row>
    <row r="2040" spans="1:8" x14ac:dyDescent="0.2">
      <c r="A2040" s="3">
        <v>7743</v>
      </c>
      <c r="B2040" s="3" t="s">
        <v>2212</v>
      </c>
      <c r="C2040" s="3" t="s">
        <v>2212</v>
      </c>
      <c r="D2040" s="3" t="s">
        <v>2180</v>
      </c>
      <c r="E2040" s="3" t="str">
        <v>Le Landeron</v>
      </c>
      <c r="G2040" s="17">
        <v>6578</v>
      </c>
      <c r="H2040" s="17" t="s">
        <v>4566</v>
      </c>
    </row>
    <row r="2041" spans="1:8" x14ac:dyDescent="0.2">
      <c r="A2041" s="3">
        <v>7744</v>
      </c>
      <c r="B2041" s="3" t="s">
        <v>2213</v>
      </c>
      <c r="C2041" s="3" t="s">
        <v>2212</v>
      </c>
      <c r="D2041" s="3" t="s">
        <v>2180</v>
      </c>
      <c r="E2041" s="3" t="str">
        <v>Lignières</v>
      </c>
      <c r="G2041" s="17">
        <v>6579</v>
      </c>
      <c r="H2041" s="17" t="s">
        <v>4566</v>
      </c>
    </row>
    <row r="2042" spans="1:8" x14ac:dyDescent="0.2">
      <c r="A2042" s="3">
        <v>7747</v>
      </c>
      <c r="B2042" s="3" t="s">
        <v>2214</v>
      </c>
      <c r="C2042" s="3" t="s">
        <v>2212</v>
      </c>
      <c r="D2042" s="3" t="s">
        <v>2180</v>
      </c>
      <c r="E2042" s="3" t="str">
        <v>Neuchâtel</v>
      </c>
      <c r="G2042" s="17">
        <v>6582</v>
      </c>
      <c r="H2042" s="17" t="s">
        <v>4564</v>
      </c>
    </row>
    <row r="2043" spans="1:8" x14ac:dyDescent="0.2">
      <c r="A2043" s="3">
        <v>7748</v>
      </c>
      <c r="B2043" s="3" t="s">
        <v>2215</v>
      </c>
      <c r="C2043" s="3" t="s">
        <v>2212</v>
      </c>
      <c r="D2043" s="3" t="s">
        <v>2180</v>
      </c>
      <c r="E2043" s="3" t="str">
        <v>Saint-Blaise</v>
      </c>
      <c r="G2043" s="17">
        <v>6583</v>
      </c>
      <c r="H2043" s="17" t="s">
        <v>4564</v>
      </c>
    </row>
    <row r="2044" spans="1:8" x14ac:dyDescent="0.2">
      <c r="A2044" s="3">
        <v>7710</v>
      </c>
      <c r="B2044" s="3" t="s">
        <v>2216</v>
      </c>
      <c r="C2044" s="3" t="s">
        <v>2217</v>
      </c>
      <c r="D2044" s="3" t="s">
        <v>2180</v>
      </c>
      <c r="E2044" s="3" t="str">
        <v>La Tène</v>
      </c>
      <c r="G2044" s="17">
        <v>6584</v>
      </c>
      <c r="H2044" s="17" t="s">
        <v>4564</v>
      </c>
    </row>
    <row r="2045" spans="1:8" x14ac:dyDescent="0.2">
      <c r="A2045" s="3">
        <v>7710</v>
      </c>
      <c r="B2045" s="3" t="s">
        <v>2218</v>
      </c>
      <c r="C2045" s="3" t="s">
        <v>2217</v>
      </c>
      <c r="D2045" s="3" t="s">
        <v>2180</v>
      </c>
      <c r="E2045" s="3" t="str">
        <v>Val-de-Ruz</v>
      </c>
      <c r="G2045" s="17">
        <v>6592</v>
      </c>
      <c r="H2045" s="17" t="s">
        <v>4564</v>
      </c>
    </row>
    <row r="2046" spans="1:8" x14ac:dyDescent="0.2">
      <c r="A2046" s="3">
        <v>7741</v>
      </c>
      <c r="B2046" s="3" t="s">
        <v>2219</v>
      </c>
      <c r="C2046" s="3" t="s">
        <v>2217</v>
      </c>
      <c r="D2046" s="3" t="s">
        <v>2180</v>
      </c>
      <c r="E2046" s="3" t="str">
        <v>La Côte-aux-Fées</v>
      </c>
      <c r="G2046" s="17">
        <v>6593</v>
      </c>
      <c r="H2046" s="17" t="s">
        <v>4564</v>
      </c>
    </row>
    <row r="2047" spans="1:8" x14ac:dyDescent="0.2">
      <c r="A2047" s="3">
        <v>7742</v>
      </c>
      <c r="B2047" s="3" t="s">
        <v>2217</v>
      </c>
      <c r="C2047" s="3" t="s">
        <v>2217</v>
      </c>
      <c r="D2047" s="3" t="s">
        <v>2180</v>
      </c>
      <c r="E2047" s="3" t="str">
        <v>Les Verrières</v>
      </c>
      <c r="G2047" s="17">
        <v>6594</v>
      </c>
      <c r="H2047" s="17" t="s">
        <v>4564</v>
      </c>
    </row>
    <row r="2048" spans="1:8" x14ac:dyDescent="0.2">
      <c r="A2048" s="3">
        <v>7742</v>
      </c>
      <c r="B2048" s="3" t="s">
        <v>2220</v>
      </c>
      <c r="C2048" s="3" t="s">
        <v>2217</v>
      </c>
      <c r="D2048" s="3" t="s">
        <v>2180</v>
      </c>
      <c r="E2048" s="3" t="str">
        <v>Val-de-Travers</v>
      </c>
      <c r="G2048" s="17">
        <v>6595</v>
      </c>
      <c r="H2048" s="17" t="s">
        <v>4564</v>
      </c>
    </row>
    <row r="2049" spans="1:8" x14ac:dyDescent="0.2">
      <c r="A2049" s="3">
        <v>7742</v>
      </c>
      <c r="B2049" s="3" t="s">
        <v>2221</v>
      </c>
      <c r="C2049" s="3" t="s">
        <v>2217</v>
      </c>
      <c r="D2049" s="3" t="s">
        <v>2180</v>
      </c>
      <c r="E2049" s="3" t="str">
        <v>Aire-la-Ville</v>
      </c>
      <c r="G2049" s="17">
        <v>6596</v>
      </c>
      <c r="H2049" s="17" t="s">
        <v>4566</v>
      </c>
    </row>
    <row r="2050" spans="1:8" x14ac:dyDescent="0.2">
      <c r="A2050" s="3">
        <v>7743</v>
      </c>
      <c r="B2050" s="3" t="s">
        <v>2222</v>
      </c>
      <c r="C2050" s="3" t="s">
        <v>2217</v>
      </c>
      <c r="D2050" s="3" t="s">
        <v>2180</v>
      </c>
      <c r="E2050" s="3" t="str">
        <v>Anières</v>
      </c>
      <c r="G2050" s="17">
        <v>6597</v>
      </c>
      <c r="H2050" s="17" t="s">
        <v>4564</v>
      </c>
    </row>
    <row r="2051" spans="1:8" x14ac:dyDescent="0.2">
      <c r="A2051" s="3">
        <v>7745</v>
      </c>
      <c r="B2051" s="3" t="s">
        <v>2223</v>
      </c>
      <c r="C2051" s="3" t="s">
        <v>2217</v>
      </c>
      <c r="D2051" s="3" t="s">
        <v>2180</v>
      </c>
      <c r="E2051" s="3" t="str">
        <v>Avully</v>
      </c>
      <c r="G2051" s="17">
        <v>6598</v>
      </c>
      <c r="H2051" s="17" t="s">
        <v>4566</v>
      </c>
    </row>
    <row r="2052" spans="1:8" x14ac:dyDescent="0.2">
      <c r="A2052" s="3">
        <v>7746</v>
      </c>
      <c r="B2052" s="3" t="s">
        <v>2224</v>
      </c>
      <c r="C2052" s="3" t="s">
        <v>2217</v>
      </c>
      <c r="D2052" s="3" t="s">
        <v>2180</v>
      </c>
      <c r="E2052" s="3" t="str">
        <v>Avusy</v>
      </c>
      <c r="G2052" s="17">
        <v>6599</v>
      </c>
      <c r="H2052" s="17" t="s">
        <v>4564</v>
      </c>
    </row>
    <row r="2053" spans="1:8" x14ac:dyDescent="0.2">
      <c r="A2053" s="3">
        <v>7153</v>
      </c>
      <c r="B2053" s="3" t="s">
        <v>2225</v>
      </c>
      <c r="C2053" s="3" t="s">
        <v>2225</v>
      </c>
      <c r="D2053" s="3" t="s">
        <v>2180</v>
      </c>
      <c r="E2053" s="3" t="str">
        <v>Bardonnex</v>
      </c>
      <c r="G2053" s="17">
        <v>6600</v>
      </c>
      <c r="H2053" s="17" t="s">
        <v>4566</v>
      </c>
    </row>
    <row r="2054" spans="1:8" x14ac:dyDescent="0.2">
      <c r="A2054" s="3">
        <v>7031</v>
      </c>
      <c r="B2054" s="3" t="s">
        <v>2226</v>
      </c>
      <c r="C2054" s="3" t="s">
        <v>2227</v>
      </c>
      <c r="D2054" s="3" t="s">
        <v>2180</v>
      </c>
      <c r="E2054" s="3" t="str">
        <v>Bellevue</v>
      </c>
      <c r="G2054" s="17">
        <v>6605</v>
      </c>
      <c r="H2054" s="17" t="s">
        <v>4566</v>
      </c>
    </row>
    <row r="2055" spans="1:8" x14ac:dyDescent="0.2">
      <c r="A2055" s="3">
        <v>7032</v>
      </c>
      <c r="B2055" s="3" t="s">
        <v>2228</v>
      </c>
      <c r="C2055" s="3" t="s">
        <v>2227</v>
      </c>
      <c r="D2055" s="3" t="s">
        <v>2180</v>
      </c>
      <c r="E2055" s="3" t="str">
        <v>Bernex</v>
      </c>
      <c r="G2055" s="17">
        <v>6611</v>
      </c>
      <c r="H2055" s="17" t="s">
        <v>4566</v>
      </c>
    </row>
    <row r="2056" spans="1:8" x14ac:dyDescent="0.2">
      <c r="A2056" s="3">
        <v>7152</v>
      </c>
      <c r="B2056" s="3" t="s">
        <v>2229</v>
      </c>
      <c r="C2056" s="3" t="s">
        <v>2229</v>
      </c>
      <c r="D2056" s="3" t="s">
        <v>2180</v>
      </c>
      <c r="E2056" s="3" t="str">
        <v>Carouge (GE)</v>
      </c>
      <c r="G2056" s="17">
        <v>6612</v>
      </c>
      <c r="H2056" s="17" t="s">
        <v>4566</v>
      </c>
    </row>
    <row r="2057" spans="1:8" x14ac:dyDescent="0.2">
      <c r="A2057" s="3">
        <v>7151</v>
      </c>
      <c r="B2057" s="3" t="s">
        <v>2230</v>
      </c>
      <c r="C2057" s="3" t="s">
        <v>2230</v>
      </c>
      <c r="D2057" s="3" t="s">
        <v>2180</v>
      </c>
      <c r="E2057" s="3" t="str">
        <v>Cartigny</v>
      </c>
      <c r="G2057" s="17">
        <v>6613</v>
      </c>
      <c r="H2057" s="17" t="s">
        <v>4566</v>
      </c>
    </row>
    <row r="2058" spans="1:8" x14ac:dyDescent="0.2">
      <c r="A2058" s="3">
        <v>7116</v>
      </c>
      <c r="B2058" s="3" t="s">
        <v>2231</v>
      </c>
      <c r="C2058" s="3" t="s">
        <v>2232</v>
      </c>
      <c r="D2058" s="3" t="s">
        <v>2180</v>
      </c>
      <c r="E2058" s="3" t="str">
        <v>Céligny</v>
      </c>
      <c r="G2058" s="17">
        <v>6614</v>
      </c>
      <c r="H2058" s="17" t="s">
        <v>4566</v>
      </c>
    </row>
    <row r="2059" spans="1:8" x14ac:dyDescent="0.2">
      <c r="A2059" s="3">
        <v>7132</v>
      </c>
      <c r="B2059" s="3" t="s">
        <v>2232</v>
      </c>
      <c r="C2059" s="3" t="s">
        <v>2232</v>
      </c>
      <c r="D2059" s="3" t="s">
        <v>2180</v>
      </c>
      <c r="E2059" s="3" t="str">
        <v>Chancy</v>
      </c>
      <c r="G2059" s="17">
        <v>6616</v>
      </c>
      <c r="H2059" s="17" t="s">
        <v>4566</v>
      </c>
    </row>
    <row r="2060" spans="1:8" x14ac:dyDescent="0.2">
      <c r="A2060" s="3">
        <v>7110</v>
      </c>
      <c r="B2060" s="3" t="s">
        <v>2233</v>
      </c>
      <c r="C2060" s="3" t="s">
        <v>2234</v>
      </c>
      <c r="D2060" s="3" t="s">
        <v>2180</v>
      </c>
      <c r="E2060" s="3" t="str">
        <v>Chêne-Bougeries</v>
      </c>
      <c r="G2060" s="17">
        <v>6618</v>
      </c>
      <c r="H2060" s="17" t="s">
        <v>4566</v>
      </c>
    </row>
    <row r="2061" spans="1:8" x14ac:dyDescent="0.2">
      <c r="A2061" s="3">
        <v>7113</v>
      </c>
      <c r="B2061" s="3" t="s">
        <v>2235</v>
      </c>
      <c r="C2061" s="3" t="s">
        <v>2234</v>
      </c>
      <c r="D2061" s="3" t="s">
        <v>2180</v>
      </c>
      <c r="E2061" s="3" t="str">
        <v>Chêne-Bourg</v>
      </c>
      <c r="G2061" s="17">
        <v>6622</v>
      </c>
      <c r="H2061" s="17" t="s">
        <v>4566</v>
      </c>
    </row>
    <row r="2062" spans="1:8" x14ac:dyDescent="0.2">
      <c r="A2062" s="3">
        <v>7114</v>
      </c>
      <c r="B2062" s="3" t="s">
        <v>2236</v>
      </c>
      <c r="C2062" s="3" t="s">
        <v>2234</v>
      </c>
      <c r="D2062" s="3" t="s">
        <v>2180</v>
      </c>
      <c r="E2062" s="3" t="str">
        <v>Choulex</v>
      </c>
      <c r="G2062" s="17">
        <v>6631</v>
      </c>
      <c r="H2062" s="17" t="s">
        <v>4564</v>
      </c>
    </row>
    <row r="2063" spans="1:8" x14ac:dyDescent="0.2">
      <c r="A2063" s="3">
        <v>7115</v>
      </c>
      <c r="B2063" s="3" t="s">
        <v>2237</v>
      </c>
      <c r="C2063" s="3" t="s">
        <v>2234</v>
      </c>
      <c r="D2063" s="3" t="s">
        <v>2180</v>
      </c>
      <c r="E2063" s="3" t="str">
        <v>Collex-Bossy</v>
      </c>
      <c r="G2063" s="17">
        <v>6632</v>
      </c>
      <c r="H2063" s="17" t="s">
        <v>4564</v>
      </c>
    </row>
    <row r="2064" spans="1:8" x14ac:dyDescent="0.2">
      <c r="A2064" s="3">
        <v>7116</v>
      </c>
      <c r="B2064" s="3" t="s">
        <v>2238</v>
      </c>
      <c r="C2064" s="3" t="s">
        <v>2234</v>
      </c>
      <c r="D2064" s="3" t="s">
        <v>2180</v>
      </c>
      <c r="E2064" s="3" t="str">
        <v>Collonge-Bellerive</v>
      </c>
      <c r="G2064" s="17">
        <v>6633</v>
      </c>
      <c r="H2064" s="17" t="s">
        <v>4564</v>
      </c>
    </row>
    <row r="2065" spans="1:8" x14ac:dyDescent="0.2">
      <c r="A2065" s="3">
        <v>7142</v>
      </c>
      <c r="B2065" s="3" t="s">
        <v>2239</v>
      </c>
      <c r="C2065" s="3" t="s">
        <v>2234</v>
      </c>
      <c r="D2065" s="3" t="s">
        <v>2180</v>
      </c>
      <c r="E2065" s="3" t="str">
        <v>Cologny</v>
      </c>
      <c r="G2065" s="17">
        <v>6634</v>
      </c>
      <c r="H2065" s="17" t="s">
        <v>4564</v>
      </c>
    </row>
    <row r="2066" spans="1:8" x14ac:dyDescent="0.2">
      <c r="A2066" s="3">
        <v>7143</v>
      </c>
      <c r="B2066" s="3" t="s">
        <v>2240</v>
      </c>
      <c r="C2066" s="3" t="s">
        <v>2234</v>
      </c>
      <c r="D2066" s="3" t="s">
        <v>2180</v>
      </c>
      <c r="E2066" s="3" t="str">
        <v>Confignon</v>
      </c>
      <c r="G2066" s="17">
        <v>6635</v>
      </c>
      <c r="H2066" s="17" t="s">
        <v>4564</v>
      </c>
    </row>
    <row r="2067" spans="1:8" x14ac:dyDescent="0.2">
      <c r="A2067" s="3">
        <v>7144</v>
      </c>
      <c r="B2067" s="3" t="s">
        <v>2241</v>
      </c>
      <c r="C2067" s="3" t="s">
        <v>2234</v>
      </c>
      <c r="D2067" s="3" t="s">
        <v>2180</v>
      </c>
      <c r="E2067" s="3" t="str">
        <v>Corsier (GE)</v>
      </c>
      <c r="G2067" s="17">
        <v>6636</v>
      </c>
      <c r="H2067" s="17" t="s">
        <v>4564</v>
      </c>
    </row>
    <row r="2068" spans="1:8" x14ac:dyDescent="0.2">
      <c r="A2068" s="3">
        <v>7145</v>
      </c>
      <c r="B2068" s="3" t="s">
        <v>2242</v>
      </c>
      <c r="C2068" s="3" t="s">
        <v>2234</v>
      </c>
      <c r="D2068" s="3" t="s">
        <v>2180</v>
      </c>
      <c r="E2068" s="3" t="str">
        <v>Dardagny</v>
      </c>
      <c r="G2068" s="17">
        <v>6637</v>
      </c>
      <c r="H2068" s="17" t="s">
        <v>4557</v>
      </c>
    </row>
    <row r="2069" spans="1:8" x14ac:dyDescent="0.2">
      <c r="A2069" s="3">
        <v>7146</v>
      </c>
      <c r="B2069" s="3" t="s">
        <v>2243</v>
      </c>
      <c r="C2069" s="3" t="s">
        <v>2234</v>
      </c>
      <c r="D2069" s="3" t="s">
        <v>2180</v>
      </c>
      <c r="E2069" s="3" t="str">
        <v>Genève</v>
      </c>
      <c r="G2069" s="17">
        <v>6644</v>
      </c>
      <c r="H2069" s="17" t="s">
        <v>4566</v>
      </c>
    </row>
    <row r="2070" spans="1:8" x14ac:dyDescent="0.2">
      <c r="A2070" s="3">
        <v>7147</v>
      </c>
      <c r="B2070" s="3" t="s">
        <v>2244</v>
      </c>
      <c r="C2070" s="3" t="s">
        <v>2234</v>
      </c>
      <c r="D2070" s="3" t="s">
        <v>2180</v>
      </c>
      <c r="E2070" s="3" t="str">
        <v>Genthod</v>
      </c>
      <c r="G2070" s="17">
        <v>6645</v>
      </c>
      <c r="H2070" s="17" t="s">
        <v>4566</v>
      </c>
    </row>
    <row r="2071" spans="1:8" x14ac:dyDescent="0.2">
      <c r="A2071" s="3">
        <v>7148</v>
      </c>
      <c r="B2071" s="3" t="s">
        <v>2245</v>
      </c>
      <c r="C2071" s="3" t="s">
        <v>2234</v>
      </c>
      <c r="D2071" s="3" t="s">
        <v>2180</v>
      </c>
      <c r="E2071" s="3" t="str">
        <v>Le Grand-Saconnex</v>
      </c>
      <c r="G2071" s="17">
        <v>6646</v>
      </c>
      <c r="H2071" s="17" t="s">
        <v>4566</v>
      </c>
    </row>
    <row r="2072" spans="1:8" x14ac:dyDescent="0.2">
      <c r="A2072" s="3">
        <v>7149</v>
      </c>
      <c r="B2072" s="3" t="s">
        <v>2246</v>
      </c>
      <c r="C2072" s="3" t="s">
        <v>2234</v>
      </c>
      <c r="D2072" s="3" t="s">
        <v>2180</v>
      </c>
      <c r="E2072" s="3" t="str">
        <v>Gy</v>
      </c>
      <c r="G2072" s="17">
        <v>6647</v>
      </c>
      <c r="H2072" s="17" t="s">
        <v>4564</v>
      </c>
    </row>
    <row r="2073" spans="1:8" x14ac:dyDescent="0.2">
      <c r="A2073" s="3">
        <v>7111</v>
      </c>
      <c r="B2073" s="3" t="s">
        <v>2247</v>
      </c>
      <c r="C2073" s="3" t="s">
        <v>2248</v>
      </c>
      <c r="D2073" s="3" t="s">
        <v>2180</v>
      </c>
      <c r="E2073" s="3" t="str">
        <v>Hermance</v>
      </c>
      <c r="G2073" s="17">
        <v>6648</v>
      </c>
      <c r="H2073" s="17" t="s">
        <v>4566</v>
      </c>
    </row>
    <row r="2074" spans="1:8" x14ac:dyDescent="0.2">
      <c r="A2074" s="3">
        <v>7112</v>
      </c>
      <c r="B2074" s="3" t="s">
        <v>2249</v>
      </c>
      <c r="C2074" s="3" t="s">
        <v>2248</v>
      </c>
      <c r="D2074" s="3" t="s">
        <v>2180</v>
      </c>
      <c r="E2074" s="3" t="str">
        <v>Jussy</v>
      </c>
      <c r="G2074" s="17">
        <v>6652</v>
      </c>
      <c r="H2074" s="17" t="s">
        <v>4566</v>
      </c>
    </row>
    <row r="2075" spans="1:8" x14ac:dyDescent="0.2">
      <c r="A2075" s="3">
        <v>7126</v>
      </c>
      <c r="B2075" s="3" t="s">
        <v>2250</v>
      </c>
      <c r="C2075" s="3" t="s">
        <v>2248</v>
      </c>
      <c r="D2075" s="3" t="s">
        <v>2180</v>
      </c>
      <c r="E2075" s="3" t="str">
        <v>Laconnex</v>
      </c>
      <c r="G2075" s="17">
        <v>6653</v>
      </c>
      <c r="H2075" s="17" t="s">
        <v>4566</v>
      </c>
    </row>
    <row r="2076" spans="1:8" x14ac:dyDescent="0.2">
      <c r="A2076" s="3">
        <v>7127</v>
      </c>
      <c r="B2076" s="3" t="s">
        <v>2251</v>
      </c>
      <c r="C2076" s="3" t="s">
        <v>2248</v>
      </c>
      <c r="D2076" s="3" t="s">
        <v>2180</v>
      </c>
      <c r="E2076" s="3" t="str">
        <v>Lancy</v>
      </c>
      <c r="G2076" s="17">
        <v>6654</v>
      </c>
      <c r="H2076" s="17" t="s">
        <v>4566</v>
      </c>
    </row>
    <row r="2077" spans="1:8" x14ac:dyDescent="0.2">
      <c r="A2077" s="3">
        <v>7128</v>
      </c>
      <c r="B2077" s="3" t="s">
        <v>2252</v>
      </c>
      <c r="C2077" s="3" t="s">
        <v>2248</v>
      </c>
      <c r="D2077" s="3" t="s">
        <v>2180</v>
      </c>
      <c r="E2077" s="3" t="str">
        <v>Meinier</v>
      </c>
      <c r="G2077" s="17">
        <v>6655</v>
      </c>
      <c r="H2077" s="17" t="s">
        <v>4566</v>
      </c>
    </row>
    <row r="2078" spans="1:8" x14ac:dyDescent="0.2">
      <c r="A2078" s="3">
        <v>7130</v>
      </c>
      <c r="B2078" s="3" t="s">
        <v>2253</v>
      </c>
      <c r="C2078" s="3" t="s">
        <v>2248</v>
      </c>
      <c r="D2078" s="3" t="s">
        <v>2180</v>
      </c>
      <c r="E2078" s="3" t="str">
        <v>Meyrin</v>
      </c>
      <c r="G2078" s="17">
        <v>6656</v>
      </c>
      <c r="H2078" s="17" t="s">
        <v>4566</v>
      </c>
    </row>
    <row r="2079" spans="1:8" x14ac:dyDescent="0.2">
      <c r="A2079" s="3">
        <v>7130</v>
      </c>
      <c r="B2079" s="3" t="s">
        <v>2254</v>
      </c>
      <c r="C2079" s="3" t="s">
        <v>2248</v>
      </c>
      <c r="D2079" s="3" t="s">
        <v>2180</v>
      </c>
      <c r="E2079" s="3" t="str">
        <v>Onex</v>
      </c>
      <c r="G2079" s="17">
        <v>6657</v>
      </c>
      <c r="H2079" s="17" t="s">
        <v>4566</v>
      </c>
    </row>
    <row r="2080" spans="1:8" x14ac:dyDescent="0.2">
      <c r="A2080" s="3">
        <v>7130</v>
      </c>
      <c r="B2080" s="3" t="s">
        <v>2254</v>
      </c>
      <c r="C2080" s="3" t="s">
        <v>2248</v>
      </c>
      <c r="D2080" s="3" t="s">
        <v>2180</v>
      </c>
      <c r="E2080" s="3" t="str">
        <v>Perly-Certoux</v>
      </c>
      <c r="G2080" s="17">
        <v>6658</v>
      </c>
      <c r="H2080" s="17" t="s">
        <v>4566</v>
      </c>
    </row>
    <row r="2081" spans="1:8" x14ac:dyDescent="0.2">
      <c r="A2081" s="3">
        <v>7141</v>
      </c>
      <c r="B2081" s="3" t="s">
        <v>2255</v>
      </c>
      <c r="C2081" s="3" t="s">
        <v>2248</v>
      </c>
      <c r="D2081" s="3" t="s">
        <v>2180</v>
      </c>
      <c r="E2081" s="3" t="str">
        <v>Plan-les-Ouates</v>
      </c>
      <c r="G2081" s="17">
        <v>6659</v>
      </c>
      <c r="H2081" s="17" t="s">
        <v>4566</v>
      </c>
    </row>
    <row r="2082" spans="1:8" x14ac:dyDescent="0.2">
      <c r="A2082" s="3">
        <v>7154</v>
      </c>
      <c r="B2082" s="3" t="s">
        <v>2256</v>
      </c>
      <c r="C2082" s="3" t="s">
        <v>2248</v>
      </c>
      <c r="D2082" s="3" t="s">
        <v>2180</v>
      </c>
      <c r="E2082" s="3" t="str">
        <v>Pregny-Chambésy</v>
      </c>
      <c r="G2082" s="17">
        <v>6661</v>
      </c>
      <c r="H2082" s="17" t="s">
        <v>4566</v>
      </c>
    </row>
    <row r="2083" spans="1:8" x14ac:dyDescent="0.2">
      <c r="A2083" s="3">
        <v>7155</v>
      </c>
      <c r="B2083" s="3" t="s">
        <v>2257</v>
      </c>
      <c r="C2083" s="3" t="s">
        <v>2248</v>
      </c>
      <c r="D2083" s="3" t="s">
        <v>2180</v>
      </c>
      <c r="E2083" s="3" t="str">
        <v>Presinge</v>
      </c>
      <c r="G2083" s="17">
        <v>6662</v>
      </c>
      <c r="H2083" s="17" t="s">
        <v>4566</v>
      </c>
    </row>
    <row r="2084" spans="1:8" x14ac:dyDescent="0.2">
      <c r="A2084" s="3">
        <v>7155</v>
      </c>
      <c r="B2084" s="3" t="s">
        <v>2257</v>
      </c>
      <c r="C2084" s="3" t="s">
        <v>2248</v>
      </c>
      <c r="D2084" s="3" t="s">
        <v>2180</v>
      </c>
      <c r="E2084" s="3" t="str">
        <v>Puplinge</v>
      </c>
      <c r="G2084" s="17">
        <v>6663</v>
      </c>
      <c r="H2084" s="17" t="s">
        <v>4566</v>
      </c>
    </row>
    <row r="2085" spans="1:8" x14ac:dyDescent="0.2">
      <c r="A2085" s="3">
        <v>7156</v>
      </c>
      <c r="B2085" s="3" t="s">
        <v>2258</v>
      </c>
      <c r="C2085" s="3" t="s">
        <v>2248</v>
      </c>
      <c r="D2085" s="3" t="s">
        <v>2180</v>
      </c>
      <c r="E2085" s="3" t="str">
        <v>Russin</v>
      </c>
      <c r="G2085" s="17">
        <v>6664</v>
      </c>
      <c r="H2085" s="17" t="s">
        <v>4566</v>
      </c>
    </row>
    <row r="2086" spans="1:8" x14ac:dyDescent="0.2">
      <c r="A2086" s="3">
        <v>7156</v>
      </c>
      <c r="B2086" s="3" t="s">
        <v>2259</v>
      </c>
      <c r="C2086" s="3" t="s">
        <v>2248</v>
      </c>
      <c r="D2086" s="3" t="s">
        <v>2180</v>
      </c>
      <c r="E2086" s="3" t="str">
        <v>Satigny</v>
      </c>
      <c r="G2086" s="17">
        <v>6670</v>
      </c>
      <c r="H2086" s="17" t="s">
        <v>4566</v>
      </c>
    </row>
    <row r="2087" spans="1:8" x14ac:dyDescent="0.2">
      <c r="A2087" s="3">
        <v>7157</v>
      </c>
      <c r="B2087" s="3" t="s">
        <v>2260</v>
      </c>
      <c r="C2087" s="3" t="s">
        <v>2248</v>
      </c>
      <c r="D2087" s="3" t="s">
        <v>2180</v>
      </c>
      <c r="E2087" s="3" t="str">
        <v>Soral</v>
      </c>
      <c r="G2087" s="17">
        <v>6672</v>
      </c>
      <c r="H2087" s="17" t="s">
        <v>4566</v>
      </c>
    </row>
    <row r="2088" spans="1:8" x14ac:dyDescent="0.2">
      <c r="A2088" s="3">
        <v>7413</v>
      </c>
      <c r="B2088" s="3" t="s">
        <v>2261</v>
      </c>
      <c r="C2088" s="3" t="s">
        <v>2262</v>
      </c>
      <c r="D2088" s="3" t="s">
        <v>2180</v>
      </c>
      <c r="E2088" s="3" t="str">
        <v>Thônex</v>
      </c>
      <c r="G2088" s="17">
        <v>6673</v>
      </c>
      <c r="H2088" s="17" t="s">
        <v>4566</v>
      </c>
    </row>
    <row r="2089" spans="1:8" x14ac:dyDescent="0.2">
      <c r="A2089" s="3">
        <v>7414</v>
      </c>
      <c r="B2089" s="3" t="s">
        <v>2262</v>
      </c>
      <c r="C2089" s="3" t="s">
        <v>2262</v>
      </c>
      <c r="D2089" s="3" t="s">
        <v>2180</v>
      </c>
      <c r="E2089" s="3" t="str">
        <v>Troinex</v>
      </c>
      <c r="G2089" s="17">
        <v>6674</v>
      </c>
      <c r="H2089" s="17" t="s">
        <v>4566</v>
      </c>
    </row>
    <row r="2090" spans="1:8" x14ac:dyDescent="0.2">
      <c r="A2090" s="3">
        <v>7405</v>
      </c>
      <c r="B2090" s="3" t="s">
        <v>2263</v>
      </c>
      <c r="C2090" s="3" t="s">
        <v>2263</v>
      </c>
      <c r="D2090" s="3" t="s">
        <v>2180</v>
      </c>
      <c r="E2090" s="3" t="str">
        <v>Vandoeuvres</v>
      </c>
      <c r="G2090" s="17">
        <v>6675</v>
      </c>
      <c r="H2090" s="17" t="s">
        <v>4566</v>
      </c>
    </row>
    <row r="2091" spans="1:8" x14ac:dyDescent="0.2">
      <c r="A2091" s="3">
        <v>7412</v>
      </c>
      <c r="B2091" s="3" t="s">
        <v>2264</v>
      </c>
      <c r="C2091" s="3" t="s">
        <v>2264</v>
      </c>
      <c r="D2091" s="3" t="s">
        <v>2180</v>
      </c>
      <c r="E2091" s="3" t="str">
        <v>Vernier</v>
      </c>
      <c r="G2091" s="17">
        <v>6676</v>
      </c>
      <c r="H2091" s="17" t="s">
        <v>4566</v>
      </c>
    </row>
    <row r="2092" spans="1:8" x14ac:dyDescent="0.2">
      <c r="A2092" s="3">
        <v>7411</v>
      </c>
      <c r="B2092" s="3" t="s">
        <v>2265</v>
      </c>
      <c r="C2092" s="3" t="s">
        <v>2265</v>
      </c>
      <c r="D2092" s="3" t="s">
        <v>2180</v>
      </c>
      <c r="E2092" s="3" t="str">
        <v>Versoix</v>
      </c>
      <c r="G2092" s="17">
        <v>6677</v>
      </c>
      <c r="H2092" s="17" t="s">
        <v>4566</v>
      </c>
    </row>
    <row r="2093" spans="1:8" x14ac:dyDescent="0.2">
      <c r="A2093" s="3">
        <v>7408</v>
      </c>
      <c r="B2093" s="3" t="s">
        <v>2266</v>
      </c>
      <c r="C2093" s="3" t="s">
        <v>2266</v>
      </c>
      <c r="D2093" s="3" t="s">
        <v>2180</v>
      </c>
      <c r="E2093" s="3" t="str">
        <v>Veyrier</v>
      </c>
      <c r="G2093" s="17">
        <v>6678</v>
      </c>
      <c r="H2093" s="17" t="s">
        <v>4566</v>
      </c>
    </row>
    <row r="2094" spans="1:8" x14ac:dyDescent="0.2">
      <c r="A2094" s="3">
        <v>7421</v>
      </c>
      <c r="B2094" s="3" t="s">
        <v>2267</v>
      </c>
      <c r="C2094" s="3" t="s">
        <v>2266</v>
      </c>
      <c r="D2094" s="3" t="s">
        <v>2180</v>
      </c>
      <c r="E2094" s="3" t="str">
        <v>Boécourt</v>
      </c>
      <c r="G2094" s="17">
        <v>6682</v>
      </c>
      <c r="H2094" s="17" t="s">
        <v>4566</v>
      </c>
    </row>
    <row r="2095" spans="1:8" x14ac:dyDescent="0.2">
      <c r="A2095" s="3">
        <v>7422</v>
      </c>
      <c r="B2095" s="3" t="s">
        <v>2268</v>
      </c>
      <c r="C2095" s="3" t="s">
        <v>2266</v>
      </c>
      <c r="D2095" s="3" t="s">
        <v>2180</v>
      </c>
      <c r="E2095" s="3" t="str">
        <v>Bourrignon</v>
      </c>
      <c r="G2095" s="17">
        <v>6683</v>
      </c>
      <c r="H2095" s="17" t="s">
        <v>4557</v>
      </c>
    </row>
    <row r="2096" spans="1:8" x14ac:dyDescent="0.2">
      <c r="A2096" s="3">
        <v>7423</v>
      </c>
      <c r="B2096" s="3" t="s">
        <v>2269</v>
      </c>
      <c r="C2096" s="3" t="s">
        <v>2266</v>
      </c>
      <c r="D2096" s="3" t="s">
        <v>2180</v>
      </c>
      <c r="E2096" s="3" t="str">
        <v>Châtillon (JU)</v>
      </c>
      <c r="G2096" s="17">
        <v>6684</v>
      </c>
      <c r="H2096" s="17" t="s">
        <v>4557</v>
      </c>
    </row>
    <row r="2097" spans="1:8" x14ac:dyDescent="0.2">
      <c r="A2097" s="3">
        <v>7423</v>
      </c>
      <c r="B2097" s="3" t="s">
        <v>2270</v>
      </c>
      <c r="C2097" s="3" t="s">
        <v>2266</v>
      </c>
      <c r="D2097" s="3" t="s">
        <v>2180</v>
      </c>
      <c r="E2097" s="3" t="str">
        <v>Courchapoix</v>
      </c>
      <c r="G2097" s="17">
        <v>6685</v>
      </c>
      <c r="H2097" s="17" t="s">
        <v>4557</v>
      </c>
    </row>
    <row r="2098" spans="1:8" x14ac:dyDescent="0.2">
      <c r="A2098" s="3">
        <v>7424</v>
      </c>
      <c r="B2098" s="3" t="s">
        <v>2271</v>
      </c>
      <c r="C2098" s="3" t="s">
        <v>2266</v>
      </c>
      <c r="D2098" s="3" t="s">
        <v>2180</v>
      </c>
      <c r="E2098" s="3" t="str">
        <v>Courrendlin</v>
      </c>
      <c r="G2098" s="17">
        <v>6690</v>
      </c>
      <c r="H2098" s="17" t="s">
        <v>4566</v>
      </c>
    </row>
    <row r="2099" spans="1:8" x14ac:dyDescent="0.2">
      <c r="A2099" s="3">
        <v>7424</v>
      </c>
      <c r="B2099" s="3" t="s">
        <v>2272</v>
      </c>
      <c r="C2099" s="3" t="s">
        <v>2266</v>
      </c>
      <c r="D2099" s="3" t="s">
        <v>2180</v>
      </c>
      <c r="E2099" s="3" t="str">
        <v>Courroux</v>
      </c>
      <c r="G2099" s="17">
        <v>6692</v>
      </c>
      <c r="H2099" s="17" t="s">
        <v>4566</v>
      </c>
    </row>
    <row r="2100" spans="1:8" x14ac:dyDescent="0.2">
      <c r="A2100" s="3">
        <v>7426</v>
      </c>
      <c r="B2100" s="3" t="s">
        <v>2273</v>
      </c>
      <c r="C2100" s="3" t="s">
        <v>2273</v>
      </c>
      <c r="D2100" s="3" t="s">
        <v>2180</v>
      </c>
      <c r="E2100" s="3" t="str">
        <v>Courtételle</v>
      </c>
      <c r="G2100" s="17">
        <v>6693</v>
      </c>
      <c r="H2100" s="17" t="s">
        <v>4566</v>
      </c>
    </row>
    <row r="2101" spans="1:8" x14ac:dyDescent="0.2">
      <c r="A2101" s="3">
        <v>7426</v>
      </c>
      <c r="B2101" s="3" t="s">
        <v>2273</v>
      </c>
      <c r="C2101" s="3" t="s">
        <v>2273</v>
      </c>
      <c r="D2101" s="3" t="s">
        <v>2180</v>
      </c>
      <c r="E2101" s="3" t="str">
        <v>Delémont</v>
      </c>
      <c r="G2101" s="17">
        <v>6694</v>
      </c>
      <c r="H2101" s="17" t="s">
        <v>4557</v>
      </c>
    </row>
    <row r="2102" spans="1:8" x14ac:dyDescent="0.2">
      <c r="A2102" s="3">
        <v>7425</v>
      </c>
      <c r="B2102" s="3" t="s">
        <v>2274</v>
      </c>
      <c r="C2102" s="3" t="s">
        <v>2274</v>
      </c>
      <c r="D2102" s="3" t="s">
        <v>2180</v>
      </c>
      <c r="E2102" s="3" t="str">
        <v>Develier</v>
      </c>
      <c r="G2102" s="17">
        <v>6695</v>
      </c>
      <c r="H2102" s="17" t="s">
        <v>4557</v>
      </c>
    </row>
    <row r="2103" spans="1:8" x14ac:dyDescent="0.2">
      <c r="A2103" s="3">
        <v>7430</v>
      </c>
      <c r="B2103" s="3" t="s">
        <v>2275</v>
      </c>
      <c r="C2103" s="3" t="s">
        <v>2275</v>
      </c>
      <c r="D2103" s="3" t="s">
        <v>2180</v>
      </c>
      <c r="E2103" s="3" t="str">
        <v>Ederswiler</v>
      </c>
      <c r="G2103" s="17">
        <v>6696</v>
      </c>
      <c r="H2103" s="17" t="s">
        <v>4557</v>
      </c>
    </row>
    <row r="2104" spans="1:8" x14ac:dyDescent="0.2">
      <c r="A2104" s="3">
        <v>7431</v>
      </c>
      <c r="B2104" s="3" t="s">
        <v>2276</v>
      </c>
      <c r="C2104" s="3" t="s">
        <v>2275</v>
      </c>
      <c r="D2104" s="3" t="s">
        <v>2180</v>
      </c>
      <c r="E2104" s="3" t="str">
        <v>Mervelier</v>
      </c>
      <c r="G2104" s="17">
        <v>6702</v>
      </c>
      <c r="H2104" s="17" t="s">
        <v>4564</v>
      </c>
    </row>
    <row r="2105" spans="1:8" x14ac:dyDescent="0.2">
      <c r="A2105" s="3">
        <v>7431</v>
      </c>
      <c r="B2105" s="3" t="s">
        <v>2277</v>
      </c>
      <c r="C2105" s="3" t="s">
        <v>2275</v>
      </c>
      <c r="D2105" s="3" t="s">
        <v>2180</v>
      </c>
      <c r="E2105" s="3" t="str">
        <v>Mettembert</v>
      </c>
      <c r="G2105" s="17">
        <v>6703</v>
      </c>
      <c r="H2105" s="17" t="s">
        <v>4564</v>
      </c>
    </row>
    <row r="2106" spans="1:8" x14ac:dyDescent="0.2">
      <c r="A2106" s="3">
        <v>7428</v>
      </c>
      <c r="B2106" s="3" t="s">
        <v>2278</v>
      </c>
      <c r="C2106" s="3" t="s">
        <v>2278</v>
      </c>
      <c r="D2106" s="3" t="s">
        <v>2180</v>
      </c>
      <c r="E2106" s="3" t="str">
        <v>Movelier</v>
      </c>
      <c r="G2106" s="17">
        <v>6705</v>
      </c>
      <c r="H2106" s="17" t="s">
        <v>4564</v>
      </c>
    </row>
    <row r="2107" spans="1:8" x14ac:dyDescent="0.2">
      <c r="A2107" s="3">
        <v>7427</v>
      </c>
      <c r="B2107" s="3" t="s">
        <v>2279</v>
      </c>
      <c r="C2107" s="3" t="s">
        <v>2279</v>
      </c>
      <c r="D2107" s="3" t="s">
        <v>2180</v>
      </c>
      <c r="E2107" s="3" t="str">
        <v>Pleigne</v>
      </c>
      <c r="G2107" s="17">
        <v>6707</v>
      </c>
      <c r="H2107" s="17" t="s">
        <v>4566</v>
      </c>
    </row>
    <row r="2108" spans="1:8" x14ac:dyDescent="0.2">
      <c r="A2108" s="3">
        <v>7104</v>
      </c>
      <c r="B2108" s="3" t="s">
        <v>2280</v>
      </c>
      <c r="C2108" s="3" t="s">
        <v>2281</v>
      </c>
      <c r="D2108" s="3" t="s">
        <v>2180</v>
      </c>
      <c r="E2108" s="3" t="str">
        <v>Rossemaison</v>
      </c>
      <c r="G2108" s="17">
        <v>6710</v>
      </c>
      <c r="H2108" s="17" t="s">
        <v>4566</v>
      </c>
    </row>
    <row r="2109" spans="1:8" x14ac:dyDescent="0.2">
      <c r="A2109" s="3">
        <v>7106</v>
      </c>
      <c r="B2109" s="3" t="s">
        <v>2282</v>
      </c>
      <c r="C2109" s="3" t="s">
        <v>2281</v>
      </c>
      <c r="D2109" s="3" t="s">
        <v>2180</v>
      </c>
      <c r="E2109" s="3" t="str">
        <v>Saulcy</v>
      </c>
      <c r="G2109" s="17">
        <v>6713</v>
      </c>
      <c r="H2109" s="17" t="s">
        <v>4566</v>
      </c>
    </row>
    <row r="2110" spans="1:8" x14ac:dyDescent="0.2">
      <c r="A2110" s="3">
        <v>7107</v>
      </c>
      <c r="B2110" s="3" t="s">
        <v>2283</v>
      </c>
      <c r="C2110" s="3" t="s">
        <v>2281</v>
      </c>
      <c r="D2110" s="3" t="s">
        <v>2180</v>
      </c>
      <c r="E2110" s="3" t="str">
        <v>Soyhières</v>
      </c>
      <c r="G2110" s="17">
        <v>6714</v>
      </c>
      <c r="H2110" s="17" t="s">
        <v>4566</v>
      </c>
    </row>
    <row r="2111" spans="1:8" x14ac:dyDescent="0.2">
      <c r="A2111" s="3">
        <v>7109</v>
      </c>
      <c r="B2111" s="3" t="s">
        <v>2284</v>
      </c>
      <c r="C2111" s="3" t="s">
        <v>2281</v>
      </c>
      <c r="D2111" s="3" t="s">
        <v>2180</v>
      </c>
      <c r="E2111" s="3" t="str">
        <v>Haute-Sorne</v>
      </c>
      <c r="G2111" s="17">
        <v>6715</v>
      </c>
      <c r="H2111" s="17" t="s">
        <v>4564</v>
      </c>
    </row>
    <row r="2112" spans="1:8" x14ac:dyDescent="0.2">
      <c r="A2112" s="3">
        <v>7122</v>
      </c>
      <c r="B2112" s="3" t="s">
        <v>2285</v>
      </c>
      <c r="C2112" s="3" t="s">
        <v>2281</v>
      </c>
      <c r="D2112" s="3" t="s">
        <v>2180</v>
      </c>
      <c r="E2112" s="3" t="str">
        <v>Val Terbi</v>
      </c>
      <c r="G2112" s="17">
        <v>6716</v>
      </c>
      <c r="H2112" s="17" t="s">
        <v>4564</v>
      </c>
    </row>
    <row r="2113" spans="1:8" x14ac:dyDescent="0.2">
      <c r="A2113" s="3">
        <v>7404</v>
      </c>
      <c r="B2113" s="3" t="s">
        <v>2286</v>
      </c>
      <c r="C2113" s="3" t="s">
        <v>2287</v>
      </c>
      <c r="D2113" s="3" t="s">
        <v>2180</v>
      </c>
      <c r="E2113" s="3" t="str">
        <v>Le Bémont (JU)</v>
      </c>
      <c r="G2113" s="17">
        <v>6717</v>
      </c>
      <c r="H2113" s="17" t="s">
        <v>4557</v>
      </c>
    </row>
    <row r="2114" spans="1:8" x14ac:dyDescent="0.2">
      <c r="A2114" s="3">
        <v>7407</v>
      </c>
      <c r="B2114" s="3" t="s">
        <v>2288</v>
      </c>
      <c r="C2114" s="3" t="s">
        <v>2287</v>
      </c>
      <c r="D2114" s="3" t="s">
        <v>2180</v>
      </c>
      <c r="E2114" s="3" t="str">
        <v>Les Bois</v>
      </c>
      <c r="G2114" s="17">
        <v>6718</v>
      </c>
      <c r="H2114" s="17" t="s">
        <v>4557</v>
      </c>
    </row>
    <row r="2115" spans="1:8" x14ac:dyDescent="0.2">
      <c r="A2115" s="3">
        <v>7415</v>
      </c>
      <c r="B2115" s="3" t="s">
        <v>2289</v>
      </c>
      <c r="C2115" s="3" t="s">
        <v>2287</v>
      </c>
      <c r="D2115" s="3" t="s">
        <v>2180</v>
      </c>
      <c r="E2115" s="3" t="str">
        <v>Les Breuleux</v>
      </c>
      <c r="G2115" s="17">
        <v>6719</v>
      </c>
      <c r="H2115" s="17" t="s">
        <v>4557</v>
      </c>
    </row>
    <row r="2116" spans="1:8" x14ac:dyDescent="0.2">
      <c r="A2116" s="3">
        <v>7415</v>
      </c>
      <c r="B2116" s="3" t="s">
        <v>2290</v>
      </c>
      <c r="C2116" s="3" t="s">
        <v>2287</v>
      </c>
      <c r="D2116" s="3" t="s">
        <v>2180</v>
      </c>
      <c r="E2116" s="3" t="str">
        <v>La Chaux-des-Breuleux</v>
      </c>
      <c r="G2116" s="17">
        <v>6720</v>
      </c>
      <c r="H2116" s="17" t="s">
        <v>4567</v>
      </c>
    </row>
    <row r="2117" spans="1:8" x14ac:dyDescent="0.2">
      <c r="A2117" s="3">
        <v>7416</v>
      </c>
      <c r="B2117" s="3" t="s">
        <v>2291</v>
      </c>
      <c r="C2117" s="3" t="s">
        <v>2287</v>
      </c>
      <c r="D2117" s="3" t="s">
        <v>2180</v>
      </c>
      <c r="E2117" s="3" t="str">
        <v>Les Enfers</v>
      </c>
      <c r="G2117" s="17">
        <v>6721</v>
      </c>
      <c r="H2117" s="17" t="s">
        <v>4564</v>
      </c>
    </row>
    <row r="2118" spans="1:8" x14ac:dyDescent="0.2">
      <c r="A2118" s="3">
        <v>7417</v>
      </c>
      <c r="B2118" s="3" t="s">
        <v>2292</v>
      </c>
      <c r="C2118" s="3" t="s">
        <v>2287</v>
      </c>
      <c r="D2118" s="3" t="s">
        <v>2180</v>
      </c>
      <c r="E2118" s="3" t="str">
        <v>Les Genevez (JU)</v>
      </c>
      <c r="G2118" s="17">
        <v>6722</v>
      </c>
      <c r="H2118" s="17" t="s">
        <v>4564</v>
      </c>
    </row>
    <row r="2119" spans="1:8" x14ac:dyDescent="0.2">
      <c r="A2119" s="3">
        <v>7418</v>
      </c>
      <c r="B2119" s="3" t="s">
        <v>2293</v>
      </c>
      <c r="C2119" s="3" t="s">
        <v>2287</v>
      </c>
      <c r="D2119" s="3" t="s">
        <v>2180</v>
      </c>
      <c r="E2119" s="3" t="str">
        <v>Lajoux (JU)</v>
      </c>
      <c r="G2119" s="17">
        <v>6723</v>
      </c>
      <c r="H2119" s="17" t="s">
        <v>4564</v>
      </c>
    </row>
    <row r="2120" spans="1:8" x14ac:dyDescent="0.2">
      <c r="A2120" s="3">
        <v>7419</v>
      </c>
      <c r="B2120" s="3" t="s">
        <v>2294</v>
      </c>
      <c r="C2120" s="3" t="s">
        <v>2287</v>
      </c>
      <c r="D2120" s="3" t="s">
        <v>2180</v>
      </c>
      <c r="E2120" s="3" t="str">
        <v>Montfaucon</v>
      </c>
      <c r="G2120" s="17">
        <v>6724</v>
      </c>
      <c r="H2120" s="17" t="s">
        <v>4557</v>
      </c>
    </row>
    <row r="2121" spans="1:8" x14ac:dyDescent="0.2">
      <c r="A2121" s="3">
        <v>7447</v>
      </c>
      <c r="B2121" s="3" t="s">
        <v>2295</v>
      </c>
      <c r="C2121" s="3" t="s">
        <v>2295</v>
      </c>
      <c r="D2121" s="3" t="s">
        <v>2180</v>
      </c>
      <c r="E2121" s="3" t="str">
        <v>Muriaux</v>
      </c>
      <c r="G2121" s="17">
        <v>6742</v>
      </c>
      <c r="H2121" s="17" t="s">
        <v>4566</v>
      </c>
    </row>
    <row r="2122" spans="1:8" x14ac:dyDescent="0.2">
      <c r="A2122" s="3">
        <v>7448</v>
      </c>
      <c r="B2122" s="3" t="s">
        <v>2296</v>
      </c>
      <c r="C2122" s="3" t="s">
        <v>2295</v>
      </c>
      <c r="D2122" s="3" t="s">
        <v>2180</v>
      </c>
      <c r="E2122" s="3" t="str">
        <v>Le Noirmont</v>
      </c>
      <c r="G2122" s="17">
        <v>6743</v>
      </c>
      <c r="H2122" s="17" t="s">
        <v>4566</v>
      </c>
    </row>
    <row r="2123" spans="1:8" x14ac:dyDescent="0.2">
      <c r="A2123" s="3">
        <v>7434</v>
      </c>
      <c r="B2123" s="3" t="s">
        <v>2297</v>
      </c>
      <c r="C2123" s="3" t="s">
        <v>2297</v>
      </c>
      <c r="D2123" s="3" t="s">
        <v>2180</v>
      </c>
      <c r="E2123" s="3" t="str">
        <v>Saignelégier</v>
      </c>
      <c r="G2123" s="17">
        <v>6744</v>
      </c>
      <c r="H2123" s="17" t="s">
        <v>4566</v>
      </c>
    </row>
    <row r="2124" spans="1:8" x14ac:dyDescent="0.2">
      <c r="A2124" s="3">
        <v>7440</v>
      </c>
      <c r="B2124" s="3" t="s">
        <v>2298</v>
      </c>
      <c r="C2124" s="3" t="s">
        <v>2298</v>
      </c>
      <c r="D2124" s="3" t="s">
        <v>2180</v>
      </c>
      <c r="E2124" s="3" t="str">
        <v>Saint-Brais</v>
      </c>
      <c r="G2124" s="17">
        <v>6745</v>
      </c>
      <c r="H2124" s="17" t="s">
        <v>4566</v>
      </c>
    </row>
    <row r="2125" spans="1:8" x14ac:dyDescent="0.2">
      <c r="A2125" s="3">
        <v>7442</v>
      </c>
      <c r="B2125" s="3" t="s">
        <v>2299</v>
      </c>
      <c r="C2125" s="3" t="s">
        <v>2298</v>
      </c>
      <c r="D2125" s="3" t="s">
        <v>2180</v>
      </c>
      <c r="E2125" s="3" t="str">
        <v>Soubey</v>
      </c>
      <c r="G2125" s="17">
        <v>6746</v>
      </c>
      <c r="H2125" s="17" t="s">
        <v>4557</v>
      </c>
    </row>
    <row r="2126" spans="1:8" x14ac:dyDescent="0.2">
      <c r="A2126" s="3">
        <v>7443</v>
      </c>
      <c r="B2126" s="3" t="s">
        <v>2300</v>
      </c>
      <c r="C2126" s="3" t="s">
        <v>2298</v>
      </c>
      <c r="D2126" s="3" t="s">
        <v>2180</v>
      </c>
      <c r="E2126" s="3" t="str">
        <v>Alle</v>
      </c>
      <c r="G2126" s="17">
        <v>6747</v>
      </c>
      <c r="H2126" s="17" t="s">
        <v>4557</v>
      </c>
    </row>
    <row r="2127" spans="1:8" x14ac:dyDescent="0.2">
      <c r="A2127" s="3">
        <v>7430</v>
      </c>
      <c r="B2127" s="3" t="s">
        <v>2301</v>
      </c>
      <c r="C2127" s="3" t="s">
        <v>2301</v>
      </c>
      <c r="D2127" s="3" t="s">
        <v>2180</v>
      </c>
      <c r="E2127" s="3" t="str">
        <v>Beurnevésin</v>
      </c>
      <c r="G2127" s="17">
        <v>6748</v>
      </c>
      <c r="H2127" s="17" t="s">
        <v>4557</v>
      </c>
    </row>
    <row r="2128" spans="1:8" x14ac:dyDescent="0.2">
      <c r="A2128" s="3">
        <v>7432</v>
      </c>
      <c r="B2128" s="3" t="s">
        <v>2302</v>
      </c>
      <c r="C2128" s="3" t="s">
        <v>2303</v>
      </c>
      <c r="D2128" s="3" t="s">
        <v>2180</v>
      </c>
      <c r="E2128" s="3" t="str">
        <v>Boncourt</v>
      </c>
      <c r="G2128" s="17">
        <v>6749</v>
      </c>
      <c r="H2128" s="17" t="s">
        <v>4557</v>
      </c>
    </row>
    <row r="2129" spans="1:8" x14ac:dyDescent="0.2">
      <c r="A2129" s="3">
        <v>7444</v>
      </c>
      <c r="B2129" s="3" t="s">
        <v>2304</v>
      </c>
      <c r="C2129" s="3" t="s">
        <v>2305</v>
      </c>
      <c r="D2129" s="3" t="s">
        <v>2180</v>
      </c>
      <c r="E2129" s="3" t="str">
        <v>Bonfol</v>
      </c>
      <c r="G2129" s="17">
        <v>6760</v>
      </c>
      <c r="H2129" s="17" t="s">
        <v>4557</v>
      </c>
    </row>
    <row r="2130" spans="1:8" x14ac:dyDescent="0.2">
      <c r="A2130" s="3">
        <v>7445</v>
      </c>
      <c r="B2130" s="3" t="s">
        <v>2306</v>
      </c>
      <c r="C2130" s="3" t="s">
        <v>2305</v>
      </c>
      <c r="D2130" s="3" t="s">
        <v>2180</v>
      </c>
      <c r="E2130" s="3" t="str">
        <v>Bure</v>
      </c>
      <c r="G2130" s="17">
        <v>6763</v>
      </c>
      <c r="H2130" s="17" t="s">
        <v>4557</v>
      </c>
    </row>
    <row r="2131" spans="1:8" x14ac:dyDescent="0.2">
      <c r="A2131" s="3">
        <v>7445</v>
      </c>
      <c r="B2131" s="3" t="s">
        <v>2306</v>
      </c>
      <c r="C2131" s="3" t="s">
        <v>2305</v>
      </c>
      <c r="D2131" s="3" t="s">
        <v>2180</v>
      </c>
      <c r="E2131" s="3" t="str">
        <v>Coeuve</v>
      </c>
      <c r="G2131" s="17">
        <v>6764</v>
      </c>
      <c r="H2131" s="17" t="s">
        <v>4557</v>
      </c>
    </row>
    <row r="2132" spans="1:8" x14ac:dyDescent="0.2">
      <c r="A2132" s="3">
        <v>7435</v>
      </c>
      <c r="B2132" s="3" t="s">
        <v>2307</v>
      </c>
      <c r="C2132" s="3" t="s">
        <v>2308</v>
      </c>
      <c r="D2132" s="3" t="s">
        <v>2180</v>
      </c>
      <c r="E2132" s="3" t="str">
        <v>Cornol</v>
      </c>
      <c r="G2132" s="17">
        <v>6772</v>
      </c>
      <c r="H2132" s="17" t="s">
        <v>4557</v>
      </c>
    </row>
    <row r="2133" spans="1:8" x14ac:dyDescent="0.2">
      <c r="A2133" s="3">
        <v>7436</v>
      </c>
      <c r="B2133" s="3" t="s">
        <v>2309</v>
      </c>
      <c r="C2133" s="3" t="s">
        <v>2308</v>
      </c>
      <c r="D2133" s="3" t="s">
        <v>2180</v>
      </c>
      <c r="E2133" s="3" t="str">
        <v>Courchavon</v>
      </c>
      <c r="G2133" s="17">
        <v>6773</v>
      </c>
      <c r="H2133" s="17" t="s">
        <v>4557</v>
      </c>
    </row>
    <row r="2134" spans="1:8" x14ac:dyDescent="0.2">
      <c r="A2134" s="3">
        <v>7437</v>
      </c>
      <c r="B2134" s="3" t="s">
        <v>2310</v>
      </c>
      <c r="C2134" s="3" t="s">
        <v>2308</v>
      </c>
      <c r="D2134" s="3" t="s">
        <v>2180</v>
      </c>
      <c r="E2134" s="3" t="str">
        <v>Courgenay</v>
      </c>
      <c r="G2134" s="17">
        <v>6774</v>
      </c>
      <c r="H2134" s="17" t="s">
        <v>4557</v>
      </c>
    </row>
    <row r="2135" spans="1:8" x14ac:dyDescent="0.2">
      <c r="A2135" s="3">
        <v>7438</v>
      </c>
      <c r="B2135" s="3" t="s">
        <v>2311</v>
      </c>
      <c r="C2135" s="3" t="s">
        <v>2308</v>
      </c>
      <c r="D2135" s="3" t="s">
        <v>2180</v>
      </c>
      <c r="E2135" s="3" t="str">
        <v>Courtedoux</v>
      </c>
      <c r="G2135" s="17">
        <v>6775</v>
      </c>
      <c r="H2135" s="17" t="s">
        <v>4557</v>
      </c>
    </row>
    <row r="2136" spans="1:8" x14ac:dyDescent="0.2">
      <c r="A2136" s="3">
        <v>7433</v>
      </c>
      <c r="B2136" s="3" t="s">
        <v>2312</v>
      </c>
      <c r="C2136" s="3" t="s">
        <v>2313</v>
      </c>
      <c r="D2136" s="3" t="s">
        <v>2180</v>
      </c>
      <c r="E2136" s="3" t="str">
        <v>Damphreux</v>
      </c>
      <c r="G2136" s="17">
        <v>6776</v>
      </c>
      <c r="H2136" s="17" t="s">
        <v>4557</v>
      </c>
    </row>
    <row r="2137" spans="1:8" x14ac:dyDescent="0.2">
      <c r="A2137" s="3">
        <v>7433</v>
      </c>
      <c r="B2137" s="3" t="s">
        <v>2314</v>
      </c>
      <c r="C2137" s="3" t="s">
        <v>2313</v>
      </c>
      <c r="D2137" s="3" t="s">
        <v>2180</v>
      </c>
      <c r="E2137" s="3" t="str">
        <v>Fahy</v>
      </c>
      <c r="G2137" s="17">
        <v>6777</v>
      </c>
      <c r="H2137" s="17" t="s">
        <v>4557</v>
      </c>
    </row>
    <row r="2138" spans="1:8" x14ac:dyDescent="0.2">
      <c r="A2138" s="3">
        <v>7433</v>
      </c>
      <c r="B2138" s="3" t="s">
        <v>2315</v>
      </c>
      <c r="C2138" s="3" t="s">
        <v>2313</v>
      </c>
      <c r="D2138" s="3" t="s">
        <v>2180</v>
      </c>
      <c r="E2138" s="3" t="str">
        <v>Fontenais</v>
      </c>
      <c r="G2138" s="17">
        <v>6780</v>
      </c>
      <c r="H2138" s="17" t="s">
        <v>4557</v>
      </c>
    </row>
    <row r="2139" spans="1:8" x14ac:dyDescent="0.2">
      <c r="A2139" s="3">
        <v>7433</v>
      </c>
      <c r="B2139" s="3" t="s">
        <v>2316</v>
      </c>
      <c r="C2139" s="3" t="s">
        <v>2313</v>
      </c>
      <c r="D2139" s="3" t="s">
        <v>2180</v>
      </c>
      <c r="E2139" s="3" t="str">
        <v>Grandfontaine</v>
      </c>
      <c r="G2139" s="17">
        <v>6781</v>
      </c>
      <c r="H2139" s="17" t="s">
        <v>4557</v>
      </c>
    </row>
    <row r="2140" spans="1:8" x14ac:dyDescent="0.2">
      <c r="A2140" s="3">
        <v>7402</v>
      </c>
      <c r="B2140" s="3" t="s">
        <v>2317</v>
      </c>
      <c r="C2140" s="3" t="s">
        <v>2317</v>
      </c>
      <c r="D2140" s="3" t="s">
        <v>2180</v>
      </c>
      <c r="E2140" s="3" t="str">
        <v>Lugnez</v>
      </c>
      <c r="G2140" s="17">
        <v>6802</v>
      </c>
      <c r="H2140" s="17" t="s">
        <v>4564</v>
      </c>
    </row>
    <row r="2141" spans="1:8" x14ac:dyDescent="0.2">
      <c r="A2141" s="3">
        <v>7013</v>
      </c>
      <c r="B2141" s="3" t="s">
        <v>2318</v>
      </c>
      <c r="C2141" s="3" t="s">
        <v>2318</v>
      </c>
      <c r="D2141" s="3" t="s">
        <v>2180</v>
      </c>
      <c r="E2141" s="3" t="str">
        <v>Porrentruy</v>
      </c>
      <c r="G2141" s="17">
        <v>6803</v>
      </c>
      <c r="H2141" s="17" t="s">
        <v>4564</v>
      </c>
    </row>
    <row r="2142" spans="1:8" x14ac:dyDescent="0.2">
      <c r="A2142" s="3">
        <v>7403</v>
      </c>
      <c r="B2142" s="3" t="s">
        <v>2319</v>
      </c>
      <c r="C2142" s="3" t="s">
        <v>2319</v>
      </c>
      <c r="D2142" s="3" t="s">
        <v>2180</v>
      </c>
      <c r="E2142" s="3" t="str">
        <v>Vendlincourt</v>
      </c>
      <c r="G2142" s="17">
        <v>6804</v>
      </c>
      <c r="H2142" s="17" t="s">
        <v>4564</v>
      </c>
    </row>
    <row r="2143" spans="1:8" x14ac:dyDescent="0.2">
      <c r="A2143" s="3">
        <v>7012</v>
      </c>
      <c r="B2143" s="3" t="s">
        <v>2320</v>
      </c>
      <c r="C2143" s="3" t="s">
        <v>2320</v>
      </c>
      <c r="D2143" s="3" t="s">
        <v>2180</v>
      </c>
      <c r="E2143" s="3" t="str">
        <v>Basse-Allaine</v>
      </c>
      <c r="G2143" s="17">
        <v>6805</v>
      </c>
      <c r="H2143" s="17" t="s">
        <v>4568</v>
      </c>
    </row>
    <row r="2144" spans="1:8" x14ac:dyDescent="0.2">
      <c r="A2144" s="3">
        <v>7017</v>
      </c>
      <c r="B2144" s="3" t="s">
        <v>2321</v>
      </c>
      <c r="C2144" s="3" t="s">
        <v>2322</v>
      </c>
      <c r="D2144" s="3" t="s">
        <v>2180</v>
      </c>
      <c r="E2144" s="3" t="str">
        <v>Clos du Doubs</v>
      </c>
      <c r="G2144" s="17">
        <v>6806</v>
      </c>
      <c r="H2144" s="17" t="s">
        <v>4568</v>
      </c>
    </row>
    <row r="2145" spans="1:8" x14ac:dyDescent="0.2">
      <c r="A2145" s="3">
        <v>7018</v>
      </c>
      <c r="B2145" s="3" t="s">
        <v>2323</v>
      </c>
      <c r="C2145" s="3" t="s">
        <v>2322</v>
      </c>
      <c r="D2145" s="3" t="s">
        <v>2180</v>
      </c>
      <c r="E2145" s="3" t="str">
        <v>Haute-Ajoie</v>
      </c>
      <c r="G2145" s="17">
        <v>6807</v>
      </c>
      <c r="H2145" s="17" t="s">
        <v>4568</v>
      </c>
    </row>
    <row r="2146" spans="1:8" x14ac:dyDescent="0.2">
      <c r="A2146" s="3">
        <v>7019</v>
      </c>
      <c r="B2146" s="3" t="s">
        <v>2324</v>
      </c>
      <c r="C2146" s="3" t="s">
        <v>2322</v>
      </c>
      <c r="D2146" s="3" t="s">
        <v>2180</v>
      </c>
      <c r="E2146" s="3" t="str">
        <v>La Baroche</v>
      </c>
      <c r="G2146" s="17">
        <v>6808</v>
      </c>
      <c r="H2146" s="17" t="s">
        <v>4568</v>
      </c>
    </row>
    <row r="2147" spans="1:8" x14ac:dyDescent="0.2">
      <c r="A2147" s="3">
        <v>7015</v>
      </c>
      <c r="B2147" s="3" t="s">
        <v>2325</v>
      </c>
      <c r="C2147" s="3" t="s">
        <v>2325</v>
      </c>
      <c r="D2147" s="3" t="s">
        <v>2180</v>
      </c>
      <c r="E2147" s="3" t="str">
        <v>Vaduz</v>
      </c>
      <c r="G2147" s="17">
        <v>6809</v>
      </c>
      <c r="H2147" s="17" t="s">
        <v>4564</v>
      </c>
    </row>
    <row r="2148" spans="1:8" x14ac:dyDescent="0.2">
      <c r="A2148" s="3">
        <v>7014</v>
      </c>
      <c r="B2148" s="3" t="s">
        <v>2326</v>
      </c>
      <c r="C2148" s="3" t="s">
        <v>2326</v>
      </c>
      <c r="D2148" s="3" t="s">
        <v>2180</v>
      </c>
      <c r="G2148" s="17">
        <v>6810</v>
      </c>
      <c r="H2148" s="17" t="s">
        <v>4564</v>
      </c>
    </row>
    <row r="2149" spans="1:8" x14ac:dyDescent="0.2">
      <c r="A2149" s="3">
        <v>7016</v>
      </c>
      <c r="B2149" s="3" t="s">
        <v>2327</v>
      </c>
      <c r="C2149" s="3" t="s">
        <v>2326</v>
      </c>
      <c r="D2149" s="3" t="s">
        <v>2180</v>
      </c>
      <c r="G2149" s="17">
        <v>6814</v>
      </c>
      <c r="H2149" s="17" t="s">
        <v>4568</v>
      </c>
    </row>
    <row r="2150" spans="1:8" x14ac:dyDescent="0.2">
      <c r="A2150" s="3">
        <v>7527</v>
      </c>
      <c r="B2150" s="3" t="s">
        <v>2328</v>
      </c>
      <c r="C2150" s="3" t="s">
        <v>2329</v>
      </c>
      <c r="D2150" s="3" t="s">
        <v>2180</v>
      </c>
      <c r="G2150" s="17">
        <v>6815</v>
      </c>
      <c r="H2150" s="17" t="s">
        <v>4568</v>
      </c>
    </row>
    <row r="2151" spans="1:8" x14ac:dyDescent="0.2">
      <c r="A2151" s="3">
        <v>7530</v>
      </c>
      <c r="B2151" s="3" t="s">
        <v>2329</v>
      </c>
      <c r="C2151" s="3" t="s">
        <v>2329</v>
      </c>
      <c r="D2151" s="3" t="s">
        <v>2180</v>
      </c>
      <c r="G2151" s="17">
        <v>6816</v>
      </c>
      <c r="H2151" s="17" t="s">
        <v>4568</v>
      </c>
    </row>
    <row r="2152" spans="1:8" x14ac:dyDescent="0.2">
      <c r="A2152" s="3">
        <v>7542</v>
      </c>
      <c r="B2152" s="3" t="s">
        <v>2330</v>
      </c>
      <c r="C2152" s="3" t="s">
        <v>2329</v>
      </c>
      <c r="D2152" s="3" t="s">
        <v>2180</v>
      </c>
      <c r="G2152" s="17">
        <v>6817</v>
      </c>
      <c r="H2152" s="17" t="s">
        <v>4568</v>
      </c>
    </row>
    <row r="2153" spans="1:8" x14ac:dyDescent="0.2">
      <c r="A2153" s="3">
        <v>7543</v>
      </c>
      <c r="B2153" s="3" t="s">
        <v>2331</v>
      </c>
      <c r="C2153" s="3" t="s">
        <v>2329</v>
      </c>
      <c r="D2153" s="3" t="s">
        <v>2180</v>
      </c>
      <c r="G2153" s="17">
        <v>6818</v>
      </c>
      <c r="H2153" s="17" t="s">
        <v>4568</v>
      </c>
    </row>
    <row r="2154" spans="1:8" x14ac:dyDescent="0.2">
      <c r="A2154" s="3">
        <v>7562</v>
      </c>
      <c r="B2154" s="3" t="s">
        <v>2332</v>
      </c>
      <c r="C2154" s="3" t="s">
        <v>2333</v>
      </c>
      <c r="D2154" s="3" t="s">
        <v>2180</v>
      </c>
      <c r="G2154" s="17">
        <v>6821</v>
      </c>
      <c r="H2154" s="17" t="s">
        <v>4568</v>
      </c>
    </row>
    <row r="2155" spans="1:8" x14ac:dyDescent="0.2">
      <c r="A2155" s="3">
        <v>7563</v>
      </c>
      <c r="B2155" s="3" t="s">
        <v>2334</v>
      </c>
      <c r="C2155" s="3" t="s">
        <v>2333</v>
      </c>
      <c r="D2155" s="3" t="s">
        <v>2180</v>
      </c>
      <c r="G2155" s="17">
        <v>6822</v>
      </c>
      <c r="H2155" s="17" t="s">
        <v>4568</v>
      </c>
    </row>
    <row r="2156" spans="1:8" x14ac:dyDescent="0.2">
      <c r="A2156" s="3">
        <v>7545</v>
      </c>
      <c r="B2156" s="3" t="s">
        <v>2335</v>
      </c>
      <c r="C2156" s="3" t="s">
        <v>2336</v>
      </c>
      <c r="D2156" s="3" t="s">
        <v>2180</v>
      </c>
      <c r="G2156" s="17">
        <v>6823</v>
      </c>
      <c r="H2156" s="17" t="s">
        <v>4568</v>
      </c>
    </row>
    <row r="2157" spans="1:8" x14ac:dyDescent="0.2">
      <c r="A2157" s="3">
        <v>7546</v>
      </c>
      <c r="B2157" s="3" t="s">
        <v>2337</v>
      </c>
      <c r="C2157" s="3" t="s">
        <v>2336</v>
      </c>
      <c r="D2157" s="3" t="s">
        <v>2180</v>
      </c>
      <c r="G2157" s="17">
        <v>6825</v>
      </c>
      <c r="H2157" s="17" t="s">
        <v>4568</v>
      </c>
    </row>
    <row r="2158" spans="1:8" x14ac:dyDescent="0.2">
      <c r="A2158" s="3">
        <v>7550</v>
      </c>
      <c r="B2158" s="3" t="s">
        <v>2336</v>
      </c>
      <c r="C2158" s="3" t="s">
        <v>2336</v>
      </c>
      <c r="D2158" s="3" t="s">
        <v>2180</v>
      </c>
      <c r="G2158" s="17">
        <v>6826</v>
      </c>
      <c r="H2158" s="17" t="s">
        <v>4568</v>
      </c>
    </row>
    <row r="2159" spans="1:8" x14ac:dyDescent="0.2">
      <c r="A2159" s="3">
        <v>7551</v>
      </c>
      <c r="B2159" s="3" t="s">
        <v>2338</v>
      </c>
      <c r="C2159" s="3" t="s">
        <v>2336</v>
      </c>
      <c r="D2159" s="3" t="s">
        <v>2180</v>
      </c>
      <c r="G2159" s="17">
        <v>6827</v>
      </c>
      <c r="H2159" s="17" t="s">
        <v>4568</v>
      </c>
    </row>
    <row r="2160" spans="1:8" x14ac:dyDescent="0.2">
      <c r="A2160" s="3">
        <v>7552</v>
      </c>
      <c r="B2160" s="3" t="s">
        <v>2339</v>
      </c>
      <c r="C2160" s="3" t="s">
        <v>2336</v>
      </c>
      <c r="D2160" s="3" t="s">
        <v>2180</v>
      </c>
      <c r="G2160" s="17">
        <v>6828</v>
      </c>
      <c r="H2160" s="17" t="s">
        <v>4568</v>
      </c>
    </row>
    <row r="2161" spans="1:8" x14ac:dyDescent="0.2">
      <c r="A2161" s="3">
        <v>7553</v>
      </c>
      <c r="B2161" s="3" t="s">
        <v>2340</v>
      </c>
      <c r="C2161" s="3" t="s">
        <v>2336</v>
      </c>
      <c r="D2161" s="3" t="s">
        <v>2180</v>
      </c>
      <c r="G2161" s="17">
        <v>6830</v>
      </c>
      <c r="H2161" s="17" t="s">
        <v>4568</v>
      </c>
    </row>
    <row r="2162" spans="1:8" x14ac:dyDescent="0.2">
      <c r="A2162" s="3">
        <v>7554</v>
      </c>
      <c r="B2162" s="3" t="s">
        <v>2341</v>
      </c>
      <c r="C2162" s="3" t="s">
        <v>2336</v>
      </c>
      <c r="D2162" s="3" t="s">
        <v>2180</v>
      </c>
      <c r="G2162" s="17">
        <v>6832</v>
      </c>
      <c r="H2162" s="17" t="s">
        <v>4568</v>
      </c>
    </row>
    <row r="2163" spans="1:8" x14ac:dyDescent="0.2">
      <c r="A2163" s="3">
        <v>7556</v>
      </c>
      <c r="B2163" s="3" t="s">
        <v>2342</v>
      </c>
      <c r="C2163" s="3" t="s">
        <v>2343</v>
      </c>
      <c r="D2163" s="3" t="s">
        <v>2180</v>
      </c>
      <c r="G2163" s="17">
        <v>6833</v>
      </c>
      <c r="H2163" s="17" t="s">
        <v>4568</v>
      </c>
    </row>
    <row r="2164" spans="1:8" x14ac:dyDescent="0.2">
      <c r="A2164" s="3">
        <v>7556</v>
      </c>
      <c r="B2164" s="3" t="s">
        <v>2342</v>
      </c>
      <c r="C2164" s="3" t="s">
        <v>2343</v>
      </c>
      <c r="D2164" s="3" t="s">
        <v>2180</v>
      </c>
      <c r="G2164" s="17">
        <v>6834</v>
      </c>
      <c r="H2164" s="17" t="s">
        <v>4568</v>
      </c>
    </row>
    <row r="2165" spans="1:8" x14ac:dyDescent="0.2">
      <c r="A2165" s="3">
        <v>7557</v>
      </c>
      <c r="B2165" s="3" t="s">
        <v>2344</v>
      </c>
      <c r="C2165" s="3" t="s">
        <v>2343</v>
      </c>
      <c r="D2165" s="3" t="s">
        <v>2180</v>
      </c>
      <c r="G2165" s="17">
        <v>6835</v>
      </c>
      <c r="H2165" s="17" t="s">
        <v>4568</v>
      </c>
    </row>
    <row r="2166" spans="1:8" x14ac:dyDescent="0.2">
      <c r="A2166" s="3">
        <v>7558</v>
      </c>
      <c r="B2166" s="3" t="s">
        <v>2345</v>
      </c>
      <c r="C2166" s="3" t="s">
        <v>2343</v>
      </c>
      <c r="D2166" s="3" t="s">
        <v>2180</v>
      </c>
      <c r="G2166" s="17">
        <v>6837</v>
      </c>
      <c r="H2166" s="17" t="s">
        <v>4568</v>
      </c>
    </row>
    <row r="2167" spans="1:8" x14ac:dyDescent="0.2">
      <c r="A2167" s="3">
        <v>7559</v>
      </c>
      <c r="B2167" s="3" t="s">
        <v>2346</v>
      </c>
      <c r="C2167" s="3" t="s">
        <v>2343</v>
      </c>
      <c r="D2167" s="3" t="s">
        <v>2180</v>
      </c>
      <c r="G2167" s="17">
        <v>6838</v>
      </c>
      <c r="H2167" s="17" t="s">
        <v>4568</v>
      </c>
    </row>
    <row r="2168" spans="1:8" x14ac:dyDescent="0.2">
      <c r="A2168" s="3">
        <v>7560</v>
      </c>
      <c r="B2168" s="3" t="s">
        <v>2347</v>
      </c>
      <c r="C2168" s="3" t="s">
        <v>2343</v>
      </c>
      <c r="D2168" s="3" t="s">
        <v>2180</v>
      </c>
      <c r="G2168" s="17">
        <v>6839</v>
      </c>
      <c r="H2168" s="17" t="s">
        <v>4568</v>
      </c>
    </row>
    <row r="2169" spans="1:8" x14ac:dyDescent="0.2">
      <c r="A2169" s="3">
        <v>7502</v>
      </c>
      <c r="B2169" s="3" t="s">
        <v>2348</v>
      </c>
      <c r="C2169" s="3" t="s">
        <v>2348</v>
      </c>
      <c r="D2169" s="3" t="s">
        <v>2180</v>
      </c>
      <c r="G2169" s="17">
        <v>6850</v>
      </c>
      <c r="H2169" s="17" t="s">
        <v>4568</v>
      </c>
    </row>
    <row r="2170" spans="1:8" x14ac:dyDescent="0.2">
      <c r="A2170" s="3">
        <v>7502</v>
      </c>
      <c r="B2170" s="3" t="s">
        <v>2348</v>
      </c>
      <c r="C2170" s="3" t="s">
        <v>2348</v>
      </c>
      <c r="D2170" s="3" t="s">
        <v>2180</v>
      </c>
      <c r="G2170" s="17">
        <v>6852</v>
      </c>
      <c r="H2170" s="17" t="s">
        <v>4568</v>
      </c>
    </row>
    <row r="2171" spans="1:8" x14ac:dyDescent="0.2">
      <c r="A2171" s="3">
        <v>7505</v>
      </c>
      <c r="B2171" s="3" t="s">
        <v>2349</v>
      </c>
      <c r="C2171" s="3" t="s">
        <v>2349</v>
      </c>
      <c r="D2171" s="3" t="s">
        <v>2180</v>
      </c>
      <c r="G2171" s="17">
        <v>6853</v>
      </c>
      <c r="H2171" s="17" t="s">
        <v>4568</v>
      </c>
    </row>
    <row r="2172" spans="1:8" x14ac:dyDescent="0.2">
      <c r="A2172" s="3">
        <v>7523</v>
      </c>
      <c r="B2172" s="3" t="s">
        <v>2350</v>
      </c>
      <c r="C2172" s="3" t="s">
        <v>2350</v>
      </c>
      <c r="D2172" s="3" t="s">
        <v>2180</v>
      </c>
      <c r="G2172" s="17">
        <v>6854</v>
      </c>
      <c r="H2172" s="17" t="s">
        <v>4568</v>
      </c>
    </row>
    <row r="2173" spans="1:8" x14ac:dyDescent="0.2">
      <c r="A2173" s="3">
        <v>7523</v>
      </c>
      <c r="B2173" s="3" t="s">
        <v>2350</v>
      </c>
      <c r="C2173" s="3" t="s">
        <v>2350</v>
      </c>
      <c r="D2173" s="3" t="s">
        <v>2180</v>
      </c>
      <c r="G2173" s="17">
        <v>6855</v>
      </c>
      <c r="H2173" s="17" t="s">
        <v>4568</v>
      </c>
    </row>
    <row r="2174" spans="1:8" x14ac:dyDescent="0.2">
      <c r="A2174" s="3">
        <v>7504</v>
      </c>
      <c r="B2174" s="3" t="s">
        <v>2351</v>
      </c>
      <c r="C2174" s="3" t="s">
        <v>2351</v>
      </c>
      <c r="D2174" s="3" t="s">
        <v>2180</v>
      </c>
      <c r="G2174" s="17">
        <v>6862</v>
      </c>
      <c r="H2174" s="17" t="s">
        <v>4568</v>
      </c>
    </row>
    <row r="2175" spans="1:8" x14ac:dyDescent="0.2">
      <c r="A2175" s="3">
        <v>7522</v>
      </c>
      <c r="B2175" s="3" t="s">
        <v>2352</v>
      </c>
      <c r="C2175" s="3" t="s">
        <v>2352</v>
      </c>
      <c r="D2175" s="3" t="s">
        <v>2180</v>
      </c>
      <c r="G2175" s="17">
        <v>6863</v>
      </c>
      <c r="H2175" s="17" t="s">
        <v>4568</v>
      </c>
    </row>
    <row r="2176" spans="1:8" x14ac:dyDescent="0.2">
      <c r="A2176" s="3">
        <v>7503</v>
      </c>
      <c r="B2176" s="3" t="s">
        <v>2353</v>
      </c>
      <c r="C2176" s="3" t="s">
        <v>2353</v>
      </c>
      <c r="D2176" s="3" t="s">
        <v>2180</v>
      </c>
      <c r="G2176" s="17">
        <v>6864</v>
      </c>
      <c r="H2176" s="17" t="s">
        <v>4568</v>
      </c>
    </row>
    <row r="2177" spans="1:8" x14ac:dyDescent="0.2">
      <c r="A2177" s="3">
        <v>7500</v>
      </c>
      <c r="B2177" s="3" t="s">
        <v>2354</v>
      </c>
      <c r="C2177" s="3" t="s">
        <v>2354</v>
      </c>
      <c r="D2177" s="3" t="s">
        <v>2180</v>
      </c>
      <c r="G2177" s="17">
        <v>6865</v>
      </c>
      <c r="H2177" s="17" t="s">
        <v>4568</v>
      </c>
    </row>
    <row r="2178" spans="1:8" x14ac:dyDescent="0.2">
      <c r="A2178" s="3">
        <v>7525</v>
      </c>
      <c r="B2178" s="3" t="s">
        <v>2355</v>
      </c>
      <c r="C2178" s="3" t="s">
        <v>2355</v>
      </c>
      <c r="D2178" s="3" t="s">
        <v>2180</v>
      </c>
      <c r="G2178" s="17">
        <v>6866</v>
      </c>
      <c r="H2178" s="17" t="s">
        <v>4568</v>
      </c>
    </row>
    <row r="2179" spans="1:8" x14ac:dyDescent="0.2">
      <c r="A2179" s="3">
        <v>7526</v>
      </c>
      <c r="B2179" s="3" t="s">
        <v>2356</v>
      </c>
      <c r="C2179" s="3" t="s">
        <v>2355</v>
      </c>
      <c r="D2179" s="3" t="s">
        <v>2180</v>
      </c>
      <c r="G2179" s="17">
        <v>6867</v>
      </c>
      <c r="H2179" s="17" t="s">
        <v>4568</v>
      </c>
    </row>
    <row r="2180" spans="1:8" x14ac:dyDescent="0.2">
      <c r="A2180" s="3">
        <v>7526</v>
      </c>
      <c r="B2180" s="3" t="s">
        <v>2357</v>
      </c>
      <c r="C2180" s="3" t="s">
        <v>2355</v>
      </c>
      <c r="D2180" s="3" t="s">
        <v>2180</v>
      </c>
      <c r="G2180" s="17">
        <v>6872</v>
      </c>
      <c r="H2180" s="17" t="s">
        <v>4568</v>
      </c>
    </row>
    <row r="2181" spans="1:8" x14ac:dyDescent="0.2">
      <c r="A2181" s="3">
        <v>7514</v>
      </c>
      <c r="B2181" s="3" t="s">
        <v>2358</v>
      </c>
      <c r="C2181" s="3" t="s">
        <v>2359</v>
      </c>
      <c r="D2181" s="3" t="s">
        <v>2180</v>
      </c>
      <c r="G2181" s="17">
        <v>6873</v>
      </c>
      <c r="H2181" s="17" t="s">
        <v>4568</v>
      </c>
    </row>
    <row r="2182" spans="1:8" x14ac:dyDescent="0.2">
      <c r="A2182" s="3">
        <v>7514</v>
      </c>
      <c r="B2182" s="3" t="s">
        <v>2360</v>
      </c>
      <c r="C2182" s="3" t="s">
        <v>2359</v>
      </c>
      <c r="D2182" s="3" t="s">
        <v>2180</v>
      </c>
      <c r="G2182" s="17">
        <v>6874</v>
      </c>
      <c r="H2182" s="17" t="s">
        <v>4568</v>
      </c>
    </row>
    <row r="2183" spans="1:8" x14ac:dyDescent="0.2">
      <c r="A2183" s="3">
        <v>7515</v>
      </c>
      <c r="B2183" s="3" t="s">
        <v>2361</v>
      </c>
      <c r="C2183" s="3" t="s">
        <v>2359</v>
      </c>
      <c r="D2183" s="3" t="s">
        <v>2180</v>
      </c>
      <c r="G2183" s="17">
        <v>6875</v>
      </c>
      <c r="H2183" s="17" t="s">
        <v>4568</v>
      </c>
    </row>
    <row r="2184" spans="1:8" x14ac:dyDescent="0.2">
      <c r="A2184" s="3">
        <v>7517</v>
      </c>
      <c r="B2184" s="3" t="s">
        <v>2362</v>
      </c>
      <c r="C2184" s="3" t="s">
        <v>2359</v>
      </c>
      <c r="D2184" s="3" t="s">
        <v>2180</v>
      </c>
      <c r="G2184" s="17">
        <v>6877</v>
      </c>
      <c r="H2184" s="17" t="s">
        <v>4568</v>
      </c>
    </row>
    <row r="2185" spans="1:8" x14ac:dyDescent="0.2">
      <c r="A2185" s="3">
        <v>7512</v>
      </c>
      <c r="B2185" s="3" t="s">
        <v>2363</v>
      </c>
      <c r="C2185" s="3" t="s">
        <v>2364</v>
      </c>
      <c r="D2185" s="3" t="s">
        <v>2180</v>
      </c>
      <c r="G2185" s="17">
        <v>6883</v>
      </c>
      <c r="H2185" s="17" t="s">
        <v>4568</v>
      </c>
    </row>
    <row r="2186" spans="1:8" x14ac:dyDescent="0.2">
      <c r="A2186" s="3">
        <v>7513</v>
      </c>
      <c r="B2186" s="3" t="s">
        <v>2364</v>
      </c>
      <c r="C2186" s="3" t="s">
        <v>2364</v>
      </c>
      <c r="D2186" s="3" t="s">
        <v>2180</v>
      </c>
      <c r="G2186" s="17">
        <v>6900</v>
      </c>
      <c r="H2186" s="17" t="s">
        <v>4568</v>
      </c>
    </row>
    <row r="2187" spans="1:8" x14ac:dyDescent="0.2">
      <c r="A2187" s="3">
        <v>7513</v>
      </c>
      <c r="B2187" s="3" t="s">
        <v>2365</v>
      </c>
      <c r="C2187" s="3" t="s">
        <v>2364</v>
      </c>
      <c r="D2187" s="3" t="s">
        <v>2180</v>
      </c>
      <c r="G2187" s="17">
        <v>6912</v>
      </c>
      <c r="H2187" s="17" t="s">
        <v>4568</v>
      </c>
    </row>
    <row r="2188" spans="1:8" x14ac:dyDescent="0.2">
      <c r="A2188" s="3">
        <v>7524</v>
      </c>
      <c r="B2188" s="3" t="s">
        <v>2366</v>
      </c>
      <c r="C2188" s="3" t="s">
        <v>2366</v>
      </c>
      <c r="D2188" s="3" t="s">
        <v>2180</v>
      </c>
      <c r="G2188" s="17">
        <v>6913</v>
      </c>
      <c r="H2188" s="17" t="s">
        <v>4568</v>
      </c>
    </row>
    <row r="2189" spans="1:8" x14ac:dyDescent="0.2">
      <c r="A2189" s="3">
        <v>7524</v>
      </c>
      <c r="B2189" s="3" t="s">
        <v>2366</v>
      </c>
      <c r="C2189" s="3" t="s">
        <v>2366</v>
      </c>
      <c r="D2189" s="3" t="s">
        <v>2180</v>
      </c>
      <c r="G2189" s="17">
        <v>6914</v>
      </c>
      <c r="H2189" s="17" t="s">
        <v>4568</v>
      </c>
    </row>
    <row r="2190" spans="1:8" x14ac:dyDescent="0.2">
      <c r="A2190" s="3">
        <v>7516</v>
      </c>
      <c r="B2190" s="3" t="s">
        <v>2367</v>
      </c>
      <c r="C2190" s="3" t="s">
        <v>2368</v>
      </c>
      <c r="D2190" s="3" t="s">
        <v>2180</v>
      </c>
      <c r="G2190" s="17">
        <v>6915</v>
      </c>
      <c r="H2190" s="17" t="s">
        <v>4568</v>
      </c>
    </row>
    <row r="2191" spans="1:8" x14ac:dyDescent="0.2">
      <c r="A2191" s="3">
        <v>7602</v>
      </c>
      <c r="B2191" s="3" t="s">
        <v>2369</v>
      </c>
      <c r="C2191" s="3" t="s">
        <v>2368</v>
      </c>
      <c r="D2191" s="3" t="s">
        <v>2180</v>
      </c>
      <c r="G2191" s="17">
        <v>6916</v>
      </c>
      <c r="H2191" s="17" t="s">
        <v>4568</v>
      </c>
    </row>
    <row r="2192" spans="1:8" x14ac:dyDescent="0.2">
      <c r="A2192" s="3">
        <v>7603</v>
      </c>
      <c r="B2192" s="3" t="s">
        <v>2370</v>
      </c>
      <c r="C2192" s="3" t="s">
        <v>2368</v>
      </c>
      <c r="D2192" s="3" t="s">
        <v>2180</v>
      </c>
      <c r="G2192" s="17">
        <v>6917</v>
      </c>
      <c r="H2192" s="17" t="s">
        <v>4568</v>
      </c>
    </row>
    <row r="2193" spans="1:8" x14ac:dyDescent="0.2">
      <c r="A2193" s="3">
        <v>7604</v>
      </c>
      <c r="B2193" s="3" t="s">
        <v>2371</v>
      </c>
      <c r="C2193" s="3" t="s">
        <v>2368</v>
      </c>
      <c r="D2193" s="3" t="s">
        <v>2180</v>
      </c>
      <c r="G2193" s="17">
        <v>6918</v>
      </c>
      <c r="H2193" s="17" t="s">
        <v>4568</v>
      </c>
    </row>
    <row r="2194" spans="1:8" x14ac:dyDescent="0.2">
      <c r="A2194" s="3">
        <v>7605</v>
      </c>
      <c r="B2194" s="3" t="s">
        <v>2372</v>
      </c>
      <c r="C2194" s="3" t="s">
        <v>2368</v>
      </c>
      <c r="D2194" s="3" t="s">
        <v>2180</v>
      </c>
      <c r="G2194" s="17">
        <v>6919</v>
      </c>
      <c r="H2194" s="17" t="s">
        <v>4568</v>
      </c>
    </row>
    <row r="2195" spans="1:8" x14ac:dyDescent="0.2">
      <c r="A2195" s="3">
        <v>7606</v>
      </c>
      <c r="B2195" s="3" t="s">
        <v>2373</v>
      </c>
      <c r="C2195" s="3" t="s">
        <v>2368</v>
      </c>
      <c r="D2195" s="3" t="s">
        <v>2180</v>
      </c>
      <c r="G2195" s="17">
        <v>6921</v>
      </c>
      <c r="H2195" s="17" t="s">
        <v>4568</v>
      </c>
    </row>
    <row r="2196" spans="1:8" x14ac:dyDescent="0.2">
      <c r="A2196" s="3">
        <v>7606</v>
      </c>
      <c r="B2196" s="3" t="s">
        <v>2374</v>
      </c>
      <c r="C2196" s="3" t="s">
        <v>2368</v>
      </c>
      <c r="D2196" s="3" t="s">
        <v>2180</v>
      </c>
      <c r="G2196" s="17">
        <v>6922</v>
      </c>
      <c r="H2196" s="17" t="s">
        <v>4568</v>
      </c>
    </row>
    <row r="2197" spans="1:8" x14ac:dyDescent="0.2">
      <c r="A2197" s="3">
        <v>7608</v>
      </c>
      <c r="B2197" s="3" t="s">
        <v>2375</v>
      </c>
      <c r="C2197" s="3" t="s">
        <v>2368</v>
      </c>
      <c r="D2197" s="3" t="s">
        <v>2180</v>
      </c>
      <c r="G2197" s="17">
        <v>6924</v>
      </c>
      <c r="H2197" s="17" t="s">
        <v>4568</v>
      </c>
    </row>
    <row r="2198" spans="1:8" x14ac:dyDescent="0.2">
      <c r="A2198" s="3">
        <v>7610</v>
      </c>
      <c r="B2198" s="3" t="s">
        <v>2376</v>
      </c>
      <c r="C2198" s="3" t="s">
        <v>2368</v>
      </c>
      <c r="D2198" s="3" t="s">
        <v>2180</v>
      </c>
      <c r="G2198" s="17">
        <v>6925</v>
      </c>
      <c r="H2198" s="17" t="s">
        <v>4568</v>
      </c>
    </row>
    <row r="2199" spans="1:8" x14ac:dyDescent="0.2">
      <c r="A2199" s="3">
        <v>6542</v>
      </c>
      <c r="B2199" s="3" t="s">
        <v>2377</v>
      </c>
      <c r="C2199" s="3" t="s">
        <v>2377</v>
      </c>
      <c r="D2199" s="3" t="s">
        <v>2180</v>
      </c>
      <c r="G2199" s="17">
        <v>6926</v>
      </c>
      <c r="H2199" s="17" t="s">
        <v>4568</v>
      </c>
    </row>
    <row r="2200" spans="1:8" x14ac:dyDescent="0.2">
      <c r="A2200" s="3">
        <v>6540</v>
      </c>
      <c r="B2200" s="3" t="s">
        <v>2378</v>
      </c>
      <c r="C2200" s="3" t="s">
        <v>2378</v>
      </c>
      <c r="D2200" s="3" t="s">
        <v>2180</v>
      </c>
      <c r="G2200" s="17">
        <v>6927</v>
      </c>
      <c r="H2200" s="17" t="s">
        <v>4568</v>
      </c>
    </row>
    <row r="2201" spans="1:8" x14ac:dyDescent="0.2">
      <c r="A2201" s="3">
        <v>6548</v>
      </c>
      <c r="B2201" s="3" t="s">
        <v>2379</v>
      </c>
      <c r="C2201" s="3" t="s">
        <v>2379</v>
      </c>
      <c r="D2201" s="3" t="s">
        <v>2180</v>
      </c>
      <c r="G2201" s="17">
        <v>6928</v>
      </c>
      <c r="H2201" s="17" t="s">
        <v>4568</v>
      </c>
    </row>
    <row r="2202" spans="1:8" x14ac:dyDescent="0.2">
      <c r="A2202" s="3">
        <v>6548</v>
      </c>
      <c r="B2202" s="3" t="s">
        <v>2380</v>
      </c>
      <c r="C2202" s="3" t="s">
        <v>2379</v>
      </c>
      <c r="D2202" s="3" t="s">
        <v>2180</v>
      </c>
      <c r="G2202" s="17">
        <v>6929</v>
      </c>
      <c r="H2202" s="17" t="s">
        <v>4568</v>
      </c>
    </row>
    <row r="2203" spans="1:8" x14ac:dyDescent="0.2">
      <c r="A2203" s="3">
        <v>6548</v>
      </c>
      <c r="B2203" s="3" t="s">
        <v>2381</v>
      </c>
      <c r="C2203" s="3" t="s">
        <v>2379</v>
      </c>
      <c r="D2203" s="3" t="s">
        <v>2180</v>
      </c>
      <c r="G2203" s="17">
        <v>6930</v>
      </c>
      <c r="H2203" s="17" t="s">
        <v>4568</v>
      </c>
    </row>
    <row r="2204" spans="1:8" x14ac:dyDescent="0.2">
      <c r="A2204" s="3">
        <v>6541</v>
      </c>
      <c r="B2204" s="3" t="s">
        <v>2382</v>
      </c>
      <c r="C2204" s="3" t="s">
        <v>2383</v>
      </c>
      <c r="D2204" s="3" t="s">
        <v>2180</v>
      </c>
      <c r="G2204" s="17">
        <v>6932</v>
      </c>
      <c r="H2204" s="17" t="s">
        <v>4568</v>
      </c>
    </row>
    <row r="2205" spans="1:8" x14ac:dyDescent="0.2">
      <c r="A2205" s="3">
        <v>6558</v>
      </c>
      <c r="B2205" s="3" t="s">
        <v>2384</v>
      </c>
      <c r="C2205" s="3" t="s">
        <v>2384</v>
      </c>
      <c r="D2205" s="3" t="s">
        <v>2180</v>
      </c>
      <c r="G2205" s="17">
        <v>6933</v>
      </c>
      <c r="H2205" s="17" t="s">
        <v>4568</v>
      </c>
    </row>
    <row r="2206" spans="1:8" x14ac:dyDescent="0.2">
      <c r="A2206" s="3">
        <v>6563</v>
      </c>
      <c r="B2206" s="3" t="s">
        <v>2385</v>
      </c>
      <c r="C2206" s="3" t="s">
        <v>2385</v>
      </c>
      <c r="D2206" s="3" t="s">
        <v>2180</v>
      </c>
      <c r="G2206" s="17">
        <v>6934</v>
      </c>
      <c r="H2206" s="17" t="s">
        <v>4568</v>
      </c>
    </row>
    <row r="2207" spans="1:8" x14ac:dyDescent="0.2">
      <c r="A2207" s="3">
        <v>6565</v>
      </c>
      <c r="B2207" s="3" t="s">
        <v>2386</v>
      </c>
      <c r="C2207" s="3" t="s">
        <v>2385</v>
      </c>
      <c r="D2207" s="3" t="s">
        <v>2180</v>
      </c>
      <c r="G2207" s="17">
        <v>6935</v>
      </c>
      <c r="H2207" s="17" t="s">
        <v>4568</v>
      </c>
    </row>
    <row r="2208" spans="1:8" x14ac:dyDescent="0.2">
      <c r="A2208" s="3">
        <v>6562</v>
      </c>
      <c r="B2208" s="3" t="s">
        <v>2387</v>
      </c>
      <c r="C2208" s="3" t="s">
        <v>2387</v>
      </c>
      <c r="D2208" s="3" t="s">
        <v>2180</v>
      </c>
      <c r="G2208" s="17">
        <v>6936</v>
      </c>
      <c r="H2208" s="17" t="s">
        <v>4568</v>
      </c>
    </row>
    <row r="2209" spans="1:8" x14ac:dyDescent="0.2">
      <c r="A2209" s="3">
        <v>6557</v>
      </c>
      <c r="B2209" s="3" t="s">
        <v>2388</v>
      </c>
      <c r="C2209" s="3" t="s">
        <v>2388</v>
      </c>
      <c r="D2209" s="3" t="s">
        <v>2180</v>
      </c>
      <c r="G2209" s="17">
        <v>6937</v>
      </c>
      <c r="H2209" s="17" t="s">
        <v>4568</v>
      </c>
    </row>
    <row r="2210" spans="1:8" x14ac:dyDescent="0.2">
      <c r="A2210" s="3">
        <v>6537</v>
      </c>
      <c r="B2210" s="3" t="s">
        <v>2389</v>
      </c>
      <c r="C2210" s="3" t="s">
        <v>2389</v>
      </c>
      <c r="D2210" s="3" t="s">
        <v>2180</v>
      </c>
      <c r="G2210" s="17">
        <v>6938</v>
      </c>
      <c r="H2210" s="17" t="s">
        <v>4568</v>
      </c>
    </row>
    <row r="2211" spans="1:8" x14ac:dyDescent="0.2">
      <c r="A2211" s="3">
        <v>6538</v>
      </c>
      <c r="B2211" s="3" t="s">
        <v>2390</v>
      </c>
      <c r="C2211" s="3" t="s">
        <v>2389</v>
      </c>
      <c r="D2211" s="3" t="s">
        <v>2180</v>
      </c>
      <c r="G2211" s="17">
        <v>6939</v>
      </c>
      <c r="H2211" s="17" t="s">
        <v>4564</v>
      </c>
    </row>
    <row r="2212" spans="1:8" x14ac:dyDescent="0.2">
      <c r="A2212" s="3">
        <v>6538</v>
      </c>
      <c r="B2212" s="3" t="s">
        <v>2390</v>
      </c>
      <c r="C2212" s="3" t="s">
        <v>2389</v>
      </c>
      <c r="D2212" s="3" t="s">
        <v>2180</v>
      </c>
      <c r="G2212" s="17">
        <v>6942</v>
      </c>
      <c r="H2212" s="17" t="s">
        <v>4568</v>
      </c>
    </row>
    <row r="2213" spans="1:8" x14ac:dyDescent="0.2">
      <c r="A2213" s="3">
        <v>6556</v>
      </c>
      <c r="B2213" s="3" t="s">
        <v>2391</v>
      </c>
      <c r="C2213" s="3" t="s">
        <v>2389</v>
      </c>
      <c r="D2213" s="3" t="s">
        <v>2180</v>
      </c>
      <c r="G2213" s="17">
        <v>6943</v>
      </c>
      <c r="H2213" s="17" t="s">
        <v>4568</v>
      </c>
    </row>
    <row r="2214" spans="1:8" x14ac:dyDescent="0.2">
      <c r="A2214" s="3">
        <v>6535</v>
      </c>
      <c r="B2214" s="3" t="s">
        <v>2392</v>
      </c>
      <c r="C2214" s="3" t="s">
        <v>2393</v>
      </c>
      <c r="D2214" s="3" t="s">
        <v>2180</v>
      </c>
      <c r="G2214" s="17">
        <v>6944</v>
      </c>
      <c r="H2214" s="17" t="s">
        <v>4568</v>
      </c>
    </row>
    <row r="2215" spans="1:8" x14ac:dyDescent="0.2">
      <c r="A2215" s="3">
        <v>6549</v>
      </c>
      <c r="B2215" s="3" t="s">
        <v>2394</v>
      </c>
      <c r="C2215" s="3" t="s">
        <v>2393</v>
      </c>
      <c r="D2215" s="3" t="s">
        <v>2180</v>
      </c>
      <c r="G2215" s="17">
        <v>6945</v>
      </c>
      <c r="H2215" s="17" t="s">
        <v>4568</v>
      </c>
    </row>
    <row r="2216" spans="1:8" x14ac:dyDescent="0.2">
      <c r="A2216" s="3">
        <v>6534</v>
      </c>
      <c r="B2216" s="3" t="s">
        <v>2395</v>
      </c>
      <c r="C2216" s="3" t="s">
        <v>2396</v>
      </c>
      <c r="D2216" s="3" t="s">
        <v>2180</v>
      </c>
      <c r="G2216" s="17">
        <v>6946</v>
      </c>
      <c r="H2216" s="17" t="s">
        <v>4568</v>
      </c>
    </row>
    <row r="2217" spans="1:8" x14ac:dyDescent="0.2">
      <c r="A2217" s="3">
        <v>6534</v>
      </c>
      <c r="B2217" s="3" t="s">
        <v>2395</v>
      </c>
      <c r="C2217" s="3" t="s">
        <v>2396</v>
      </c>
      <c r="D2217" s="3" t="s">
        <v>2180</v>
      </c>
      <c r="G2217" s="17">
        <v>6947</v>
      </c>
      <c r="H2217" s="17" t="s">
        <v>4568</v>
      </c>
    </row>
    <row r="2218" spans="1:8" x14ac:dyDescent="0.2">
      <c r="A2218" s="3">
        <v>6543</v>
      </c>
      <c r="B2218" s="3" t="s">
        <v>2397</v>
      </c>
      <c r="C2218" s="3" t="s">
        <v>2398</v>
      </c>
      <c r="D2218" s="3" t="s">
        <v>2180</v>
      </c>
      <c r="G2218" s="17">
        <v>6948</v>
      </c>
      <c r="H2218" s="17" t="s">
        <v>4568</v>
      </c>
    </row>
    <row r="2219" spans="1:8" x14ac:dyDescent="0.2">
      <c r="A2219" s="3">
        <v>6544</v>
      </c>
      <c r="B2219" s="3" t="s">
        <v>2399</v>
      </c>
      <c r="C2219" s="3" t="s">
        <v>2398</v>
      </c>
      <c r="D2219" s="3" t="s">
        <v>2180</v>
      </c>
      <c r="G2219" s="17">
        <v>6949</v>
      </c>
      <c r="H2219" s="17" t="s">
        <v>4568</v>
      </c>
    </row>
    <row r="2220" spans="1:8" x14ac:dyDescent="0.2">
      <c r="A2220" s="3">
        <v>6545</v>
      </c>
      <c r="B2220" s="3" t="s">
        <v>2400</v>
      </c>
      <c r="C2220" s="3" t="s">
        <v>2398</v>
      </c>
      <c r="D2220" s="3" t="s">
        <v>2180</v>
      </c>
      <c r="G2220" s="17">
        <v>6950</v>
      </c>
      <c r="H2220" s="17" t="s">
        <v>4568</v>
      </c>
    </row>
    <row r="2221" spans="1:8" x14ac:dyDescent="0.2">
      <c r="A2221" s="3">
        <v>6546</v>
      </c>
      <c r="B2221" s="3" t="s">
        <v>2401</v>
      </c>
      <c r="C2221" s="3" t="s">
        <v>2398</v>
      </c>
      <c r="D2221" s="3" t="s">
        <v>2180</v>
      </c>
      <c r="G2221" s="17">
        <v>6951</v>
      </c>
      <c r="H2221" s="17" t="s">
        <v>4564</v>
      </c>
    </row>
    <row r="2222" spans="1:8" x14ac:dyDescent="0.2">
      <c r="A2222" s="3">
        <v>7532</v>
      </c>
      <c r="B2222" s="3" t="s">
        <v>2402</v>
      </c>
      <c r="C2222" s="3" t="s">
        <v>2403</v>
      </c>
      <c r="D2222" s="3" t="s">
        <v>2180</v>
      </c>
      <c r="G2222" s="17">
        <v>6952</v>
      </c>
      <c r="H2222" s="17" t="s">
        <v>4568</v>
      </c>
    </row>
    <row r="2223" spans="1:8" x14ac:dyDescent="0.2">
      <c r="A2223" s="3">
        <v>7533</v>
      </c>
      <c r="B2223" s="3" t="s">
        <v>2404</v>
      </c>
      <c r="C2223" s="3" t="s">
        <v>2403</v>
      </c>
      <c r="D2223" s="3" t="s">
        <v>2180</v>
      </c>
      <c r="G2223" s="17">
        <v>6953</v>
      </c>
      <c r="H2223" s="17" t="s">
        <v>4568</v>
      </c>
    </row>
    <row r="2224" spans="1:8" x14ac:dyDescent="0.2">
      <c r="A2224" s="3">
        <v>7534</v>
      </c>
      <c r="B2224" s="3" t="s">
        <v>2405</v>
      </c>
      <c r="C2224" s="3" t="s">
        <v>2403</v>
      </c>
      <c r="D2224" s="3" t="s">
        <v>2180</v>
      </c>
      <c r="G2224" s="17">
        <v>6954</v>
      </c>
      <c r="H2224" s="17" t="s">
        <v>4568</v>
      </c>
    </row>
    <row r="2225" spans="1:8" x14ac:dyDescent="0.2">
      <c r="A2225" s="3">
        <v>7535</v>
      </c>
      <c r="B2225" s="3" t="s">
        <v>2406</v>
      </c>
      <c r="C2225" s="3" t="s">
        <v>2403</v>
      </c>
      <c r="D2225" s="3" t="s">
        <v>2180</v>
      </c>
      <c r="G2225" s="17">
        <v>6955</v>
      </c>
      <c r="H2225" s="17" t="s">
        <v>4568</v>
      </c>
    </row>
    <row r="2226" spans="1:8" x14ac:dyDescent="0.2">
      <c r="A2226" s="3">
        <v>7536</v>
      </c>
      <c r="B2226" s="3" t="s">
        <v>2407</v>
      </c>
      <c r="C2226" s="3" t="s">
        <v>2403</v>
      </c>
      <c r="D2226" s="3" t="s">
        <v>2180</v>
      </c>
      <c r="G2226" s="17">
        <v>6956</v>
      </c>
      <c r="H2226" s="17" t="s">
        <v>4564</v>
      </c>
    </row>
    <row r="2227" spans="1:8" x14ac:dyDescent="0.2">
      <c r="A2227" s="3">
        <v>7537</v>
      </c>
      <c r="B2227" s="3" t="s">
        <v>2408</v>
      </c>
      <c r="C2227" s="3" t="s">
        <v>2403</v>
      </c>
      <c r="D2227" s="3" t="s">
        <v>2180</v>
      </c>
      <c r="G2227" s="17">
        <v>6957</v>
      </c>
      <c r="H2227" s="17" t="s">
        <v>4564</v>
      </c>
    </row>
    <row r="2228" spans="1:8" x14ac:dyDescent="0.2">
      <c r="A2228" s="3">
        <v>7260</v>
      </c>
      <c r="B2228" s="3" t="s">
        <v>2409</v>
      </c>
      <c r="C2228" s="3" t="s">
        <v>2410</v>
      </c>
      <c r="D2228" s="3" t="s">
        <v>2180</v>
      </c>
      <c r="G2228" s="17">
        <v>6958</v>
      </c>
      <c r="H2228" s="17" t="s">
        <v>4564</v>
      </c>
    </row>
    <row r="2229" spans="1:8" x14ac:dyDescent="0.2">
      <c r="A2229" s="3">
        <v>7265</v>
      </c>
      <c r="B2229" s="3" t="s">
        <v>2411</v>
      </c>
      <c r="C2229" s="3" t="s">
        <v>2410</v>
      </c>
      <c r="D2229" s="3" t="s">
        <v>2180</v>
      </c>
      <c r="G2229" s="17">
        <v>6959</v>
      </c>
      <c r="H2229" s="17" t="s">
        <v>4564</v>
      </c>
    </row>
    <row r="2230" spans="1:8" x14ac:dyDescent="0.2">
      <c r="A2230" s="3">
        <v>7270</v>
      </c>
      <c r="B2230" s="3" t="s">
        <v>2412</v>
      </c>
      <c r="C2230" s="3" t="s">
        <v>2410</v>
      </c>
      <c r="D2230" s="3" t="s">
        <v>2180</v>
      </c>
      <c r="G2230" s="17">
        <v>6960</v>
      </c>
      <c r="H2230" s="17" t="s">
        <v>4564</v>
      </c>
    </row>
    <row r="2231" spans="1:8" x14ac:dyDescent="0.2">
      <c r="A2231" s="3">
        <v>7272</v>
      </c>
      <c r="B2231" s="3" t="s">
        <v>2413</v>
      </c>
      <c r="C2231" s="3" t="s">
        <v>2410</v>
      </c>
      <c r="D2231" s="3" t="s">
        <v>2180</v>
      </c>
      <c r="G2231" s="17">
        <v>6962</v>
      </c>
      <c r="H2231" s="17" t="s">
        <v>4568</v>
      </c>
    </row>
    <row r="2232" spans="1:8" x14ac:dyDescent="0.2">
      <c r="A2232" s="3">
        <v>7276</v>
      </c>
      <c r="B2232" s="3" t="s">
        <v>2414</v>
      </c>
      <c r="C2232" s="3" t="s">
        <v>2410</v>
      </c>
      <c r="D2232" s="3" t="s">
        <v>2180</v>
      </c>
      <c r="G2232" s="17">
        <v>6963</v>
      </c>
      <c r="H2232" s="17" t="s">
        <v>4568</v>
      </c>
    </row>
    <row r="2233" spans="1:8" x14ac:dyDescent="0.2">
      <c r="A2233" s="3">
        <v>7277</v>
      </c>
      <c r="B2233" s="3" t="s">
        <v>2415</v>
      </c>
      <c r="C2233" s="3" t="s">
        <v>2410</v>
      </c>
      <c r="D2233" s="3" t="s">
        <v>2180</v>
      </c>
      <c r="G2233" s="17">
        <v>6964</v>
      </c>
      <c r="H2233" s="17" t="s">
        <v>4568</v>
      </c>
    </row>
    <row r="2234" spans="1:8" x14ac:dyDescent="0.2">
      <c r="A2234" s="3">
        <v>7278</v>
      </c>
      <c r="B2234" s="3" t="s">
        <v>2416</v>
      </c>
      <c r="C2234" s="3" t="s">
        <v>2410</v>
      </c>
      <c r="D2234" s="3" t="s">
        <v>2180</v>
      </c>
      <c r="G2234" s="17">
        <v>6965</v>
      </c>
      <c r="H2234" s="17" t="s">
        <v>4568</v>
      </c>
    </row>
    <row r="2235" spans="1:8" x14ac:dyDescent="0.2">
      <c r="A2235" s="3">
        <v>7494</v>
      </c>
      <c r="B2235" s="3" t="s">
        <v>2417</v>
      </c>
      <c r="C2235" s="3" t="s">
        <v>2410</v>
      </c>
      <c r="D2235" s="3" t="s">
        <v>2180</v>
      </c>
      <c r="G2235" s="17">
        <v>6966</v>
      </c>
      <c r="H2235" s="17" t="s">
        <v>4568</v>
      </c>
    </row>
    <row r="2236" spans="1:8" x14ac:dyDescent="0.2">
      <c r="A2236" s="3">
        <v>7235</v>
      </c>
      <c r="B2236" s="3" t="s">
        <v>2418</v>
      </c>
      <c r="C2236" s="3" t="s">
        <v>2418</v>
      </c>
      <c r="D2236" s="3" t="s">
        <v>2180</v>
      </c>
      <c r="G2236" s="17">
        <v>6967</v>
      </c>
      <c r="H2236" s="17" t="s">
        <v>4568</v>
      </c>
    </row>
    <row r="2237" spans="1:8" x14ac:dyDescent="0.2">
      <c r="A2237" s="3">
        <v>7232</v>
      </c>
      <c r="B2237" s="3" t="s">
        <v>2419</v>
      </c>
      <c r="C2237" s="3" t="s">
        <v>2419</v>
      </c>
      <c r="D2237" s="3" t="s">
        <v>2180</v>
      </c>
      <c r="G2237" s="17">
        <v>6968</v>
      </c>
      <c r="H2237" s="17" t="s">
        <v>4564</v>
      </c>
    </row>
    <row r="2238" spans="1:8" x14ac:dyDescent="0.2">
      <c r="A2238" s="3">
        <v>7231</v>
      </c>
      <c r="B2238" s="3" t="s">
        <v>2420</v>
      </c>
      <c r="C2238" s="3" t="s">
        <v>2421</v>
      </c>
      <c r="D2238" s="3" t="s">
        <v>2180</v>
      </c>
      <c r="G2238" s="17">
        <v>6974</v>
      </c>
      <c r="H2238" s="17" t="s">
        <v>4568</v>
      </c>
    </row>
    <row r="2239" spans="1:8" x14ac:dyDescent="0.2">
      <c r="A2239" s="3">
        <v>7233</v>
      </c>
      <c r="B2239" s="3" t="s">
        <v>2421</v>
      </c>
      <c r="C2239" s="3" t="s">
        <v>2421</v>
      </c>
      <c r="D2239" s="3" t="s">
        <v>2180</v>
      </c>
      <c r="G2239" s="17">
        <v>6976</v>
      </c>
      <c r="H2239" s="17" t="s">
        <v>4568</v>
      </c>
    </row>
    <row r="2240" spans="1:8" x14ac:dyDescent="0.2">
      <c r="A2240" s="3">
        <v>7247</v>
      </c>
      <c r="B2240" s="3" t="s">
        <v>2422</v>
      </c>
      <c r="C2240" s="3" t="s">
        <v>2423</v>
      </c>
      <c r="D2240" s="3" t="s">
        <v>2180</v>
      </c>
      <c r="G2240" s="17">
        <v>6977</v>
      </c>
      <c r="H2240" s="17" t="s">
        <v>4568</v>
      </c>
    </row>
    <row r="2241" spans="1:8" x14ac:dyDescent="0.2">
      <c r="A2241" s="3">
        <v>7249</v>
      </c>
      <c r="B2241" s="3" t="s">
        <v>2424</v>
      </c>
      <c r="C2241" s="3" t="s">
        <v>2423</v>
      </c>
      <c r="D2241" s="3" t="s">
        <v>2180</v>
      </c>
      <c r="G2241" s="17">
        <v>6978</v>
      </c>
      <c r="H2241" s="17" t="s">
        <v>4568</v>
      </c>
    </row>
    <row r="2242" spans="1:8" x14ac:dyDescent="0.2">
      <c r="A2242" s="3">
        <v>7250</v>
      </c>
      <c r="B2242" s="3" t="s">
        <v>2423</v>
      </c>
      <c r="C2242" s="3" t="s">
        <v>2423</v>
      </c>
      <c r="D2242" s="3" t="s">
        <v>2180</v>
      </c>
      <c r="G2242" s="17">
        <v>6979</v>
      </c>
      <c r="H2242" s="17" t="s">
        <v>4568</v>
      </c>
    </row>
    <row r="2243" spans="1:8" x14ac:dyDescent="0.2">
      <c r="A2243" s="3">
        <v>7252</v>
      </c>
      <c r="B2243" s="3" t="s">
        <v>2425</v>
      </c>
      <c r="C2243" s="3" t="s">
        <v>2423</v>
      </c>
      <c r="D2243" s="3" t="s">
        <v>2180</v>
      </c>
      <c r="G2243" s="17">
        <v>6980</v>
      </c>
      <c r="H2243" s="17" t="s">
        <v>4568</v>
      </c>
    </row>
    <row r="2244" spans="1:8" x14ac:dyDescent="0.2">
      <c r="A2244" s="3">
        <v>7241</v>
      </c>
      <c r="B2244" s="3" t="s">
        <v>2426</v>
      </c>
      <c r="C2244" s="3" t="s">
        <v>2426</v>
      </c>
      <c r="D2244" s="3" t="s">
        <v>2180</v>
      </c>
      <c r="G2244" s="17">
        <v>6981</v>
      </c>
      <c r="H2244" s="17" t="s">
        <v>4568</v>
      </c>
    </row>
    <row r="2245" spans="1:8" x14ac:dyDescent="0.2">
      <c r="A2245" s="3">
        <v>7240</v>
      </c>
      <c r="B2245" s="3" t="s">
        <v>2427</v>
      </c>
      <c r="C2245" s="3" t="s">
        <v>2427</v>
      </c>
      <c r="D2245" s="3" t="s">
        <v>2180</v>
      </c>
      <c r="G2245" s="17">
        <v>6982</v>
      </c>
      <c r="H2245" s="17" t="s">
        <v>4568</v>
      </c>
    </row>
    <row r="2246" spans="1:8" x14ac:dyDescent="0.2">
      <c r="A2246" s="3">
        <v>7223</v>
      </c>
      <c r="B2246" s="3" t="s">
        <v>2428</v>
      </c>
      <c r="C2246" s="3" t="s">
        <v>2429</v>
      </c>
      <c r="D2246" s="3" t="s">
        <v>2180</v>
      </c>
      <c r="G2246" s="17">
        <v>6983</v>
      </c>
      <c r="H2246" s="17" t="s">
        <v>4568</v>
      </c>
    </row>
    <row r="2247" spans="1:8" x14ac:dyDescent="0.2">
      <c r="A2247" s="3">
        <v>7224</v>
      </c>
      <c r="B2247" s="3" t="s">
        <v>2430</v>
      </c>
      <c r="C2247" s="3" t="s">
        <v>2429</v>
      </c>
      <c r="D2247" s="3" t="s">
        <v>2180</v>
      </c>
      <c r="G2247" s="17">
        <v>6984</v>
      </c>
      <c r="H2247" s="17" t="s">
        <v>4568</v>
      </c>
    </row>
    <row r="2248" spans="1:8" x14ac:dyDescent="0.2">
      <c r="A2248" s="3">
        <v>7242</v>
      </c>
      <c r="B2248" s="3" t="s">
        <v>2429</v>
      </c>
      <c r="C2248" s="3" t="s">
        <v>2429</v>
      </c>
      <c r="D2248" s="3" t="s">
        <v>2180</v>
      </c>
      <c r="G2248" s="17">
        <v>6986</v>
      </c>
      <c r="H2248" s="17" t="s">
        <v>4568</v>
      </c>
    </row>
    <row r="2249" spans="1:8" x14ac:dyDescent="0.2">
      <c r="A2249" s="3">
        <v>7243</v>
      </c>
      <c r="B2249" s="3" t="s">
        <v>2431</v>
      </c>
      <c r="C2249" s="3" t="s">
        <v>2429</v>
      </c>
      <c r="D2249" s="3" t="s">
        <v>2180</v>
      </c>
      <c r="G2249" s="17">
        <v>6987</v>
      </c>
      <c r="H2249" s="17" t="s">
        <v>4568</v>
      </c>
    </row>
    <row r="2250" spans="1:8" x14ac:dyDescent="0.2">
      <c r="A2250" s="3">
        <v>7244</v>
      </c>
      <c r="B2250" s="3" t="s">
        <v>2432</v>
      </c>
      <c r="C2250" s="3" t="s">
        <v>2429</v>
      </c>
      <c r="D2250" s="3" t="s">
        <v>2180</v>
      </c>
      <c r="G2250" s="17">
        <v>6988</v>
      </c>
      <c r="H2250" s="17" t="s">
        <v>4568</v>
      </c>
    </row>
    <row r="2251" spans="1:8" x14ac:dyDescent="0.2">
      <c r="A2251" s="3">
        <v>7245</v>
      </c>
      <c r="B2251" s="3" t="s">
        <v>2433</v>
      </c>
      <c r="C2251" s="3" t="s">
        <v>2429</v>
      </c>
      <c r="D2251" s="3" t="s">
        <v>2180</v>
      </c>
      <c r="G2251" s="17">
        <v>6989</v>
      </c>
      <c r="H2251" s="17" t="s">
        <v>4568</v>
      </c>
    </row>
    <row r="2252" spans="1:8" x14ac:dyDescent="0.2">
      <c r="A2252" s="3">
        <v>7246</v>
      </c>
      <c r="B2252" s="3" t="s">
        <v>2434</v>
      </c>
      <c r="C2252" s="3" t="s">
        <v>2429</v>
      </c>
      <c r="D2252" s="3" t="s">
        <v>2180</v>
      </c>
      <c r="G2252" s="17">
        <v>6990</v>
      </c>
      <c r="H2252" s="17" t="s">
        <v>4568</v>
      </c>
    </row>
    <row r="2253" spans="1:8" x14ac:dyDescent="0.2">
      <c r="A2253" s="3">
        <v>7000</v>
      </c>
      <c r="B2253" s="3" t="s">
        <v>2435</v>
      </c>
      <c r="C2253" s="3" t="s">
        <v>2435</v>
      </c>
      <c r="D2253" s="3" t="s">
        <v>2180</v>
      </c>
      <c r="G2253" s="17">
        <v>6991</v>
      </c>
      <c r="H2253" s="17" t="s">
        <v>4568</v>
      </c>
    </row>
    <row r="2254" spans="1:8" x14ac:dyDescent="0.2">
      <c r="A2254" s="3">
        <v>7023</v>
      </c>
      <c r="B2254" s="3" t="s">
        <v>2436</v>
      </c>
      <c r="C2254" s="3" t="s">
        <v>2435</v>
      </c>
      <c r="D2254" s="3" t="s">
        <v>2180</v>
      </c>
      <c r="G2254" s="17">
        <v>6992</v>
      </c>
      <c r="H2254" s="17" t="s">
        <v>4568</v>
      </c>
    </row>
    <row r="2255" spans="1:8" x14ac:dyDescent="0.2">
      <c r="A2255" s="3">
        <v>7026</v>
      </c>
      <c r="B2255" s="3" t="s">
        <v>2437</v>
      </c>
      <c r="C2255" s="3" t="s">
        <v>2435</v>
      </c>
      <c r="D2255" s="3" t="s">
        <v>2180</v>
      </c>
      <c r="G2255" s="17">
        <v>6993</v>
      </c>
      <c r="H2255" s="17" t="s">
        <v>4568</v>
      </c>
    </row>
    <row r="2256" spans="1:8" x14ac:dyDescent="0.2">
      <c r="A2256" s="3">
        <v>7062</v>
      </c>
      <c r="B2256" s="3" t="s">
        <v>2438</v>
      </c>
      <c r="C2256" s="3" t="s">
        <v>2439</v>
      </c>
      <c r="D2256" s="3" t="s">
        <v>2180</v>
      </c>
      <c r="G2256" s="17">
        <v>6994</v>
      </c>
      <c r="H2256" s="17" t="s">
        <v>4568</v>
      </c>
    </row>
    <row r="2257" spans="1:8" x14ac:dyDescent="0.2">
      <c r="A2257" s="3">
        <v>7074</v>
      </c>
      <c r="B2257" s="3" t="s">
        <v>2440</v>
      </c>
      <c r="C2257" s="3" t="s">
        <v>2439</v>
      </c>
      <c r="D2257" s="3" t="s">
        <v>2180</v>
      </c>
      <c r="G2257" s="17">
        <v>6995</v>
      </c>
      <c r="H2257" s="17" t="s">
        <v>4568</v>
      </c>
    </row>
    <row r="2258" spans="1:8" x14ac:dyDescent="0.2">
      <c r="A2258" s="3">
        <v>7075</v>
      </c>
      <c r="B2258" s="3" t="s">
        <v>2439</v>
      </c>
      <c r="C2258" s="3" t="s">
        <v>2439</v>
      </c>
      <c r="D2258" s="3" t="s">
        <v>2180</v>
      </c>
      <c r="G2258" s="17">
        <v>6997</v>
      </c>
      <c r="H2258" s="17" t="s">
        <v>4568</v>
      </c>
    </row>
    <row r="2259" spans="1:8" x14ac:dyDescent="0.2">
      <c r="A2259" s="3">
        <v>7076</v>
      </c>
      <c r="B2259" s="3" t="s">
        <v>2441</v>
      </c>
      <c r="C2259" s="3" t="s">
        <v>2439</v>
      </c>
      <c r="D2259" s="3" t="s">
        <v>2180</v>
      </c>
      <c r="G2259" s="17">
        <v>6998</v>
      </c>
      <c r="H2259" s="17" t="s">
        <v>4568</v>
      </c>
    </row>
    <row r="2260" spans="1:8" x14ac:dyDescent="0.2">
      <c r="A2260" s="3">
        <v>7027</v>
      </c>
      <c r="B2260" s="3" t="s">
        <v>2442</v>
      </c>
      <c r="C2260" s="3" t="s">
        <v>2443</v>
      </c>
      <c r="D2260" s="3" t="s">
        <v>2180</v>
      </c>
      <c r="G2260" s="17">
        <v>6999</v>
      </c>
      <c r="H2260" s="17" t="s">
        <v>4568</v>
      </c>
    </row>
    <row r="2261" spans="1:8" x14ac:dyDescent="0.2">
      <c r="A2261" s="3">
        <v>7027</v>
      </c>
      <c r="B2261" s="3" t="s">
        <v>2444</v>
      </c>
      <c r="C2261" s="3" t="s">
        <v>2443</v>
      </c>
      <c r="D2261" s="3" t="s">
        <v>2180</v>
      </c>
      <c r="G2261" s="17">
        <v>7000</v>
      </c>
      <c r="H2261" s="17" t="s">
        <v>4569</v>
      </c>
    </row>
    <row r="2262" spans="1:8" x14ac:dyDescent="0.2">
      <c r="A2262" s="3">
        <v>7027</v>
      </c>
      <c r="B2262" s="3" t="s">
        <v>2445</v>
      </c>
      <c r="C2262" s="3" t="s">
        <v>2443</v>
      </c>
      <c r="D2262" s="3" t="s">
        <v>2180</v>
      </c>
      <c r="G2262" s="17">
        <v>7012</v>
      </c>
      <c r="H2262" s="17" t="s">
        <v>4569</v>
      </c>
    </row>
    <row r="2263" spans="1:8" x14ac:dyDescent="0.2">
      <c r="A2263" s="3">
        <v>7028</v>
      </c>
      <c r="B2263" s="3" t="s">
        <v>2446</v>
      </c>
      <c r="C2263" s="3" t="s">
        <v>2443</v>
      </c>
      <c r="D2263" s="3" t="s">
        <v>2180</v>
      </c>
      <c r="G2263" s="17">
        <v>7013</v>
      </c>
      <c r="H2263" s="17" t="s">
        <v>4569</v>
      </c>
    </row>
    <row r="2264" spans="1:8" x14ac:dyDescent="0.2">
      <c r="A2264" s="3">
        <v>7028</v>
      </c>
      <c r="B2264" s="3" t="s">
        <v>2447</v>
      </c>
      <c r="C2264" s="3" t="s">
        <v>2443</v>
      </c>
      <c r="D2264" s="3" t="s">
        <v>2180</v>
      </c>
      <c r="G2264" s="17">
        <v>7014</v>
      </c>
      <c r="H2264" s="17" t="s">
        <v>4569</v>
      </c>
    </row>
    <row r="2265" spans="1:8" x14ac:dyDescent="0.2">
      <c r="A2265" s="3">
        <v>7029</v>
      </c>
      <c r="B2265" s="3" t="s">
        <v>2448</v>
      </c>
      <c r="C2265" s="3" t="s">
        <v>2443</v>
      </c>
      <c r="D2265" s="3" t="s">
        <v>2180</v>
      </c>
      <c r="G2265" s="17">
        <v>7015</v>
      </c>
      <c r="H2265" s="17" t="s">
        <v>4569</v>
      </c>
    </row>
    <row r="2266" spans="1:8" x14ac:dyDescent="0.2">
      <c r="A2266" s="3">
        <v>7050</v>
      </c>
      <c r="B2266" s="3" t="s">
        <v>2443</v>
      </c>
      <c r="C2266" s="3" t="s">
        <v>2443</v>
      </c>
      <c r="D2266" s="3" t="s">
        <v>2180</v>
      </c>
      <c r="G2266" s="17">
        <v>7016</v>
      </c>
      <c r="H2266" s="17" t="s">
        <v>4569</v>
      </c>
    </row>
    <row r="2267" spans="1:8" x14ac:dyDescent="0.2">
      <c r="A2267" s="3">
        <v>7056</v>
      </c>
      <c r="B2267" s="3" t="s">
        <v>2449</v>
      </c>
      <c r="C2267" s="3" t="s">
        <v>2443</v>
      </c>
      <c r="D2267" s="3" t="s">
        <v>2180</v>
      </c>
      <c r="G2267" s="17">
        <v>7017</v>
      </c>
      <c r="H2267" s="17" t="s">
        <v>4569</v>
      </c>
    </row>
    <row r="2268" spans="1:8" x14ac:dyDescent="0.2">
      <c r="A2268" s="3">
        <v>7057</v>
      </c>
      <c r="B2268" s="3" t="s">
        <v>2450</v>
      </c>
      <c r="C2268" s="3" t="s">
        <v>2443</v>
      </c>
      <c r="D2268" s="3" t="s">
        <v>2180</v>
      </c>
      <c r="G2268" s="17">
        <v>7018</v>
      </c>
      <c r="H2268" s="17" t="s">
        <v>4569</v>
      </c>
    </row>
    <row r="2269" spans="1:8" x14ac:dyDescent="0.2">
      <c r="A2269" s="3">
        <v>7058</v>
      </c>
      <c r="B2269" s="3" t="s">
        <v>2451</v>
      </c>
      <c r="C2269" s="3" t="s">
        <v>2443</v>
      </c>
      <c r="D2269" s="3" t="s">
        <v>2180</v>
      </c>
      <c r="G2269" s="17">
        <v>7019</v>
      </c>
      <c r="H2269" s="17" t="s">
        <v>4569</v>
      </c>
    </row>
    <row r="2270" spans="1:8" x14ac:dyDescent="0.2">
      <c r="A2270" s="3">
        <v>7063</v>
      </c>
      <c r="B2270" s="3" t="s">
        <v>2452</v>
      </c>
      <c r="C2270" s="3" t="s">
        <v>2453</v>
      </c>
      <c r="D2270" s="3" t="s">
        <v>2180</v>
      </c>
      <c r="G2270" s="17">
        <v>7023</v>
      </c>
      <c r="H2270" s="17" t="s">
        <v>4569</v>
      </c>
    </row>
    <row r="2271" spans="1:8" x14ac:dyDescent="0.2">
      <c r="A2271" s="3">
        <v>7064</v>
      </c>
      <c r="B2271" s="3" t="s">
        <v>2454</v>
      </c>
      <c r="C2271" s="3" t="s">
        <v>2453</v>
      </c>
      <c r="D2271" s="3" t="s">
        <v>2180</v>
      </c>
      <c r="G2271" s="17">
        <v>7026</v>
      </c>
      <c r="H2271" s="17" t="s">
        <v>4569</v>
      </c>
    </row>
    <row r="2272" spans="1:8" x14ac:dyDescent="0.2">
      <c r="A2272" s="3">
        <v>7202</v>
      </c>
      <c r="B2272" s="3" t="s">
        <v>2455</v>
      </c>
      <c r="C2272" s="3" t="s">
        <v>2456</v>
      </c>
      <c r="D2272" s="3" t="s">
        <v>2180</v>
      </c>
      <c r="G2272" s="17">
        <v>7027</v>
      </c>
      <c r="H2272" s="17" t="s">
        <v>4569</v>
      </c>
    </row>
    <row r="2273" spans="1:8" x14ac:dyDescent="0.2">
      <c r="A2273" s="3">
        <v>7203</v>
      </c>
      <c r="B2273" s="3" t="s">
        <v>2456</v>
      </c>
      <c r="C2273" s="3" t="s">
        <v>2456</v>
      </c>
      <c r="D2273" s="3" t="s">
        <v>2180</v>
      </c>
      <c r="G2273" s="17">
        <v>7028</v>
      </c>
      <c r="H2273" s="17" t="s">
        <v>4569</v>
      </c>
    </row>
    <row r="2274" spans="1:8" x14ac:dyDescent="0.2">
      <c r="A2274" s="3">
        <v>7204</v>
      </c>
      <c r="B2274" s="3" t="s">
        <v>2457</v>
      </c>
      <c r="C2274" s="3" t="s">
        <v>2457</v>
      </c>
      <c r="D2274" s="3" t="s">
        <v>2180</v>
      </c>
      <c r="G2274" s="17">
        <v>7029</v>
      </c>
      <c r="H2274" s="17" t="s">
        <v>4569</v>
      </c>
    </row>
    <row r="2275" spans="1:8" x14ac:dyDescent="0.2">
      <c r="A2275" s="3">
        <v>7205</v>
      </c>
      <c r="B2275" s="3" t="s">
        <v>2458</v>
      </c>
      <c r="C2275" s="3" t="s">
        <v>2458</v>
      </c>
      <c r="D2275" s="3" t="s">
        <v>2180</v>
      </c>
      <c r="G2275" s="17">
        <v>7031</v>
      </c>
      <c r="H2275" s="17" t="s">
        <v>4569</v>
      </c>
    </row>
    <row r="2276" spans="1:8" x14ac:dyDescent="0.2">
      <c r="A2276" s="3">
        <v>7306</v>
      </c>
      <c r="B2276" s="3" t="s">
        <v>2459</v>
      </c>
      <c r="C2276" s="3" t="s">
        <v>2459</v>
      </c>
      <c r="D2276" s="3" t="s">
        <v>2180</v>
      </c>
      <c r="G2276" s="17">
        <v>7032</v>
      </c>
      <c r="H2276" s="17" t="s">
        <v>4569</v>
      </c>
    </row>
    <row r="2277" spans="1:8" x14ac:dyDescent="0.2">
      <c r="A2277" s="3">
        <v>7307</v>
      </c>
      <c r="B2277" s="3" t="s">
        <v>2460</v>
      </c>
      <c r="C2277" s="3" t="s">
        <v>2460</v>
      </c>
      <c r="D2277" s="3" t="s">
        <v>2180</v>
      </c>
      <c r="G2277" s="17">
        <v>7050</v>
      </c>
      <c r="H2277" s="17" t="s">
        <v>4570</v>
      </c>
    </row>
    <row r="2278" spans="1:8" x14ac:dyDescent="0.2">
      <c r="A2278" s="3">
        <v>7304</v>
      </c>
      <c r="B2278" s="3" t="s">
        <v>2461</v>
      </c>
      <c r="C2278" s="3" t="s">
        <v>2461</v>
      </c>
      <c r="D2278" s="3" t="s">
        <v>2180</v>
      </c>
      <c r="G2278" s="17">
        <v>7056</v>
      </c>
      <c r="H2278" s="17" t="s">
        <v>4569</v>
      </c>
    </row>
    <row r="2279" spans="1:8" x14ac:dyDescent="0.2">
      <c r="A2279" s="3">
        <v>7208</v>
      </c>
      <c r="B2279" s="3" t="s">
        <v>2462</v>
      </c>
      <c r="C2279" s="3" t="s">
        <v>2463</v>
      </c>
      <c r="D2279" s="3" t="s">
        <v>2180</v>
      </c>
      <c r="G2279" s="17">
        <v>7057</v>
      </c>
      <c r="H2279" s="17" t="s">
        <v>4569</v>
      </c>
    </row>
    <row r="2280" spans="1:8" x14ac:dyDescent="0.2">
      <c r="A2280" s="3">
        <v>7206</v>
      </c>
      <c r="B2280" s="3" t="s">
        <v>2464</v>
      </c>
      <c r="C2280" s="3" t="s">
        <v>2465</v>
      </c>
      <c r="D2280" s="3" t="s">
        <v>2180</v>
      </c>
      <c r="G2280" s="17">
        <v>7058</v>
      </c>
      <c r="H2280" s="17" t="s">
        <v>4570</v>
      </c>
    </row>
    <row r="2281" spans="1:8" x14ac:dyDescent="0.2">
      <c r="A2281" s="3">
        <v>7302</v>
      </c>
      <c r="B2281" s="3" t="s">
        <v>2465</v>
      </c>
      <c r="C2281" s="3" t="s">
        <v>2465</v>
      </c>
      <c r="D2281" s="3" t="s">
        <v>2180</v>
      </c>
      <c r="G2281" s="17">
        <v>7062</v>
      </c>
      <c r="H2281" s="17" t="s">
        <v>4569</v>
      </c>
    </row>
    <row r="2282" spans="1:8" x14ac:dyDescent="0.2">
      <c r="A2282" s="3">
        <v>7303</v>
      </c>
      <c r="B2282" s="3" t="s">
        <v>2466</v>
      </c>
      <c r="C2282" s="3" t="s">
        <v>2465</v>
      </c>
      <c r="D2282" s="3" t="s">
        <v>2180</v>
      </c>
      <c r="G2282" s="17">
        <v>7063</v>
      </c>
      <c r="H2282" s="17" t="s">
        <v>4569</v>
      </c>
    </row>
    <row r="2283" spans="1:8" x14ac:dyDescent="0.2">
      <c r="A2283" s="3">
        <v>7213</v>
      </c>
      <c r="B2283" s="3" t="s">
        <v>2467</v>
      </c>
      <c r="C2283" s="3" t="s">
        <v>2468</v>
      </c>
      <c r="D2283" s="3" t="s">
        <v>2180</v>
      </c>
      <c r="G2283" s="17">
        <v>7064</v>
      </c>
      <c r="H2283" s="17" t="s">
        <v>4569</v>
      </c>
    </row>
    <row r="2284" spans="1:8" x14ac:dyDescent="0.2">
      <c r="A2284" s="3">
        <v>7214</v>
      </c>
      <c r="B2284" s="3" t="s">
        <v>2468</v>
      </c>
      <c r="C2284" s="3" t="s">
        <v>2468</v>
      </c>
      <c r="D2284" s="3" t="s">
        <v>2180</v>
      </c>
      <c r="G2284" s="17">
        <v>7074</v>
      </c>
      <c r="H2284" s="17" t="s">
        <v>4569</v>
      </c>
    </row>
    <row r="2285" spans="1:8" x14ac:dyDescent="0.2">
      <c r="A2285" s="3">
        <v>7215</v>
      </c>
      <c r="B2285" s="3" t="s">
        <v>2469</v>
      </c>
      <c r="C2285" s="3" t="s">
        <v>2468</v>
      </c>
      <c r="D2285" s="3" t="s">
        <v>2180</v>
      </c>
      <c r="G2285" s="17">
        <v>7075</v>
      </c>
      <c r="H2285" s="17" t="s">
        <v>4569</v>
      </c>
    </row>
    <row r="2286" spans="1:8" x14ac:dyDescent="0.2">
      <c r="A2286" s="3">
        <v>7220</v>
      </c>
      <c r="B2286" s="3" t="s">
        <v>2470</v>
      </c>
      <c r="C2286" s="3" t="s">
        <v>2470</v>
      </c>
      <c r="D2286" s="3" t="s">
        <v>2180</v>
      </c>
      <c r="G2286" s="17">
        <v>7076</v>
      </c>
      <c r="H2286" s="17" t="s">
        <v>4569</v>
      </c>
    </row>
    <row r="2287" spans="1:8" x14ac:dyDescent="0.2">
      <c r="A2287" s="3">
        <v>7220</v>
      </c>
      <c r="B2287" s="3" t="s">
        <v>2470</v>
      </c>
      <c r="C2287" s="3" t="s">
        <v>2470</v>
      </c>
      <c r="D2287" s="3" t="s">
        <v>2180</v>
      </c>
      <c r="G2287" s="17">
        <v>7077</v>
      </c>
      <c r="H2287" s="17" t="s">
        <v>4569</v>
      </c>
    </row>
    <row r="2288" spans="1:8" x14ac:dyDescent="0.2">
      <c r="A2288" s="3">
        <v>7222</v>
      </c>
      <c r="B2288" s="3" t="s">
        <v>2471</v>
      </c>
      <c r="C2288" s="3" t="s">
        <v>2470</v>
      </c>
      <c r="D2288" s="3" t="s">
        <v>2180</v>
      </c>
      <c r="G2288" s="17">
        <v>7078</v>
      </c>
      <c r="H2288" s="17" t="s">
        <v>4569</v>
      </c>
    </row>
    <row r="2289" spans="1:8" x14ac:dyDescent="0.2">
      <c r="A2289" s="3">
        <v>7226</v>
      </c>
      <c r="B2289" s="3" t="s">
        <v>2472</v>
      </c>
      <c r="C2289" s="3" t="s">
        <v>2470</v>
      </c>
      <c r="D2289" s="3" t="s">
        <v>2180</v>
      </c>
      <c r="G2289" s="17">
        <v>7082</v>
      </c>
      <c r="H2289" s="17" t="s">
        <v>4569</v>
      </c>
    </row>
    <row r="2290" spans="1:8" x14ac:dyDescent="0.2">
      <c r="A2290" s="3">
        <v>7226</v>
      </c>
      <c r="B2290" s="3" t="s">
        <v>2472</v>
      </c>
      <c r="C2290" s="3" t="s">
        <v>2470</v>
      </c>
      <c r="D2290" s="3" t="s">
        <v>2180</v>
      </c>
      <c r="G2290" s="17">
        <v>7083</v>
      </c>
      <c r="H2290" s="17" t="s">
        <v>4569</v>
      </c>
    </row>
    <row r="2291" spans="1:8" x14ac:dyDescent="0.2">
      <c r="A2291" s="3">
        <v>7226</v>
      </c>
      <c r="B2291" s="3" t="s">
        <v>2473</v>
      </c>
      <c r="C2291" s="3" t="s">
        <v>2470</v>
      </c>
      <c r="D2291" s="3" t="s">
        <v>2180</v>
      </c>
      <c r="G2291" s="17">
        <v>7084</v>
      </c>
      <c r="H2291" s="17" t="s">
        <v>4569</v>
      </c>
    </row>
    <row r="2292" spans="1:8" x14ac:dyDescent="0.2">
      <c r="A2292" s="3">
        <v>7228</v>
      </c>
      <c r="B2292" s="3" t="s">
        <v>2474</v>
      </c>
      <c r="C2292" s="3" t="s">
        <v>2470</v>
      </c>
      <c r="D2292" s="3" t="s">
        <v>2180</v>
      </c>
      <c r="G2292" s="17">
        <v>7104</v>
      </c>
      <c r="H2292" s="17" t="s">
        <v>4569</v>
      </c>
    </row>
    <row r="2293" spans="1:8" x14ac:dyDescent="0.2">
      <c r="A2293" s="3">
        <v>7228</v>
      </c>
      <c r="B2293" s="3" t="s">
        <v>2475</v>
      </c>
      <c r="C2293" s="3" t="s">
        <v>2470</v>
      </c>
      <c r="D2293" s="3" t="s">
        <v>2180</v>
      </c>
      <c r="G2293" s="17">
        <v>7106</v>
      </c>
      <c r="H2293" s="17" t="s">
        <v>4565</v>
      </c>
    </row>
    <row r="2294" spans="1:8" x14ac:dyDescent="0.2">
      <c r="A2294" s="3">
        <v>7212</v>
      </c>
      <c r="B2294" s="3" t="s">
        <v>2476</v>
      </c>
      <c r="C2294" s="3" t="s">
        <v>2477</v>
      </c>
      <c r="D2294" s="3" t="s">
        <v>2180</v>
      </c>
      <c r="G2294" s="17">
        <v>7107</v>
      </c>
      <c r="H2294" s="17" t="s">
        <v>4565</v>
      </c>
    </row>
    <row r="2295" spans="1:8" x14ac:dyDescent="0.2">
      <c r="A2295" s="3">
        <v>7212</v>
      </c>
      <c r="B2295" s="3" t="s">
        <v>2478</v>
      </c>
      <c r="C2295" s="3" t="s">
        <v>2477</v>
      </c>
      <c r="D2295" s="3" t="s">
        <v>2180</v>
      </c>
      <c r="G2295" s="17">
        <v>7109</v>
      </c>
      <c r="H2295" s="17" t="s">
        <v>4565</v>
      </c>
    </row>
    <row r="2296" spans="1:8" x14ac:dyDescent="0.2">
      <c r="A2296" s="3">
        <v>7212</v>
      </c>
      <c r="B2296" s="3" t="s">
        <v>2479</v>
      </c>
      <c r="C2296" s="3" t="s">
        <v>2477</v>
      </c>
      <c r="D2296" s="3" t="s">
        <v>2180</v>
      </c>
      <c r="G2296" s="17">
        <v>7110</v>
      </c>
      <c r="H2296" s="17" t="s">
        <v>4569</v>
      </c>
    </row>
    <row r="2297" spans="1:8" x14ac:dyDescent="0.2">
      <c r="A2297" s="3">
        <v>7158</v>
      </c>
      <c r="B2297" s="3" t="s">
        <v>2480</v>
      </c>
      <c r="C2297" s="3" t="s">
        <v>2481</v>
      </c>
      <c r="D2297" s="3" t="s">
        <v>2180</v>
      </c>
      <c r="G2297" s="17">
        <v>7111</v>
      </c>
      <c r="H2297" s="17" t="s">
        <v>4569</v>
      </c>
    </row>
    <row r="2298" spans="1:8" x14ac:dyDescent="0.2">
      <c r="A2298" s="3">
        <v>7159</v>
      </c>
      <c r="B2298" s="3" t="s">
        <v>2482</v>
      </c>
      <c r="C2298" s="3" t="s">
        <v>2481</v>
      </c>
      <c r="D2298" s="3" t="s">
        <v>2180</v>
      </c>
      <c r="G2298" s="17">
        <v>7112</v>
      </c>
      <c r="H2298" s="17" t="s">
        <v>4567</v>
      </c>
    </row>
    <row r="2299" spans="1:8" x14ac:dyDescent="0.2">
      <c r="A2299" s="3">
        <v>7162</v>
      </c>
      <c r="B2299" s="3" t="s">
        <v>2483</v>
      </c>
      <c r="C2299" s="3" t="s">
        <v>2481</v>
      </c>
      <c r="D2299" s="3" t="s">
        <v>2180</v>
      </c>
      <c r="G2299" s="17">
        <v>7113</v>
      </c>
      <c r="H2299" s="17" t="s">
        <v>4567</v>
      </c>
    </row>
    <row r="2300" spans="1:8" x14ac:dyDescent="0.2">
      <c r="A2300" s="3">
        <v>7163</v>
      </c>
      <c r="B2300" s="3" t="s">
        <v>2484</v>
      </c>
      <c r="C2300" s="3" t="s">
        <v>2481</v>
      </c>
      <c r="D2300" s="3" t="s">
        <v>2180</v>
      </c>
      <c r="G2300" s="17">
        <v>7114</v>
      </c>
      <c r="H2300" s="17" t="s">
        <v>4569</v>
      </c>
    </row>
    <row r="2301" spans="1:8" x14ac:dyDescent="0.2">
      <c r="A2301" s="3">
        <v>7164</v>
      </c>
      <c r="B2301" s="3" t="s">
        <v>2485</v>
      </c>
      <c r="C2301" s="3" t="s">
        <v>2481</v>
      </c>
      <c r="D2301" s="3" t="s">
        <v>2180</v>
      </c>
      <c r="G2301" s="17">
        <v>7115</v>
      </c>
      <c r="H2301" s="17" t="s">
        <v>4569</v>
      </c>
    </row>
    <row r="2302" spans="1:8" x14ac:dyDescent="0.2">
      <c r="A2302" s="3">
        <v>7165</v>
      </c>
      <c r="B2302" s="3" t="s">
        <v>2481</v>
      </c>
      <c r="C2302" s="3" t="s">
        <v>2481</v>
      </c>
      <c r="D2302" s="3" t="s">
        <v>2180</v>
      </c>
      <c r="G2302" s="17">
        <v>7116</v>
      </c>
      <c r="H2302" s="17" t="s">
        <v>4567</v>
      </c>
    </row>
    <row r="2303" spans="1:8" x14ac:dyDescent="0.2">
      <c r="A2303" s="3">
        <v>7180</v>
      </c>
      <c r="B2303" s="3" t="s">
        <v>2486</v>
      </c>
      <c r="C2303" s="3" t="s">
        <v>2486</v>
      </c>
      <c r="D2303" s="3" t="s">
        <v>2180</v>
      </c>
      <c r="G2303" s="17">
        <v>7122</v>
      </c>
      <c r="H2303" s="17" t="s">
        <v>4569</v>
      </c>
    </row>
    <row r="2304" spans="1:8" x14ac:dyDescent="0.2">
      <c r="A2304" s="3">
        <v>7182</v>
      </c>
      <c r="B2304" s="3" t="s">
        <v>2487</v>
      </c>
      <c r="C2304" s="3" t="s">
        <v>2486</v>
      </c>
      <c r="D2304" s="3" t="s">
        <v>2180</v>
      </c>
      <c r="G2304" s="17">
        <v>7126</v>
      </c>
      <c r="H2304" s="17" t="s">
        <v>4569</v>
      </c>
    </row>
    <row r="2305" spans="1:8" x14ac:dyDescent="0.2">
      <c r="A2305" s="3">
        <v>7183</v>
      </c>
      <c r="B2305" s="3" t="s">
        <v>2488</v>
      </c>
      <c r="C2305" s="3" t="s">
        <v>2486</v>
      </c>
      <c r="D2305" s="3" t="s">
        <v>2180</v>
      </c>
      <c r="G2305" s="17">
        <v>7127</v>
      </c>
      <c r="H2305" s="17" t="s">
        <v>4569</v>
      </c>
    </row>
    <row r="2306" spans="1:8" x14ac:dyDescent="0.2">
      <c r="A2306" s="3">
        <v>7186</v>
      </c>
      <c r="B2306" s="3" t="s">
        <v>2489</v>
      </c>
      <c r="C2306" s="3" t="s">
        <v>2486</v>
      </c>
      <c r="D2306" s="3" t="s">
        <v>2180</v>
      </c>
      <c r="G2306" s="17">
        <v>7128</v>
      </c>
      <c r="H2306" s="17" t="s">
        <v>4567</v>
      </c>
    </row>
    <row r="2307" spans="1:8" x14ac:dyDescent="0.2">
      <c r="A2307" s="3">
        <v>7184</v>
      </c>
      <c r="B2307" s="3" t="s">
        <v>2490</v>
      </c>
      <c r="C2307" s="3" t="s">
        <v>2491</v>
      </c>
      <c r="D2307" s="3" t="s">
        <v>2180</v>
      </c>
      <c r="G2307" s="17">
        <v>7130</v>
      </c>
      <c r="H2307" s="17" t="s">
        <v>4569</v>
      </c>
    </row>
    <row r="2308" spans="1:8" x14ac:dyDescent="0.2">
      <c r="A2308" s="3">
        <v>7185</v>
      </c>
      <c r="B2308" s="3" t="s">
        <v>2492</v>
      </c>
      <c r="C2308" s="3" t="s">
        <v>2491</v>
      </c>
      <c r="D2308" s="3" t="s">
        <v>2180</v>
      </c>
      <c r="G2308" s="17">
        <v>7132</v>
      </c>
      <c r="H2308" s="17" t="s">
        <v>4567</v>
      </c>
    </row>
    <row r="2309" spans="1:8" x14ac:dyDescent="0.2">
      <c r="A2309" s="3">
        <v>7172</v>
      </c>
      <c r="B2309" s="3" t="s">
        <v>2493</v>
      </c>
      <c r="C2309" s="3" t="s">
        <v>2494</v>
      </c>
      <c r="D2309" s="3" t="s">
        <v>2180</v>
      </c>
      <c r="G2309" s="17">
        <v>7134</v>
      </c>
      <c r="H2309" s="17" t="s">
        <v>4567</v>
      </c>
    </row>
    <row r="2310" spans="1:8" x14ac:dyDescent="0.2">
      <c r="A2310" s="3">
        <v>7173</v>
      </c>
      <c r="B2310" s="3" t="s">
        <v>2495</v>
      </c>
      <c r="C2310" s="3" t="s">
        <v>2494</v>
      </c>
      <c r="D2310" s="3" t="s">
        <v>2180</v>
      </c>
      <c r="G2310" s="17">
        <v>7137</v>
      </c>
      <c r="H2310" s="17" t="s">
        <v>4567</v>
      </c>
    </row>
    <row r="2311" spans="1:8" x14ac:dyDescent="0.2">
      <c r="A2311" s="3">
        <v>7174</v>
      </c>
      <c r="B2311" s="3" t="s">
        <v>2496</v>
      </c>
      <c r="C2311" s="3" t="s">
        <v>2494</v>
      </c>
      <c r="D2311" s="3" t="s">
        <v>2180</v>
      </c>
      <c r="G2311" s="17">
        <v>7138</v>
      </c>
      <c r="H2311" s="17" t="s">
        <v>4567</v>
      </c>
    </row>
    <row r="2312" spans="1:8" x14ac:dyDescent="0.2">
      <c r="A2312" s="3">
        <v>7175</v>
      </c>
      <c r="B2312" s="3" t="s">
        <v>2494</v>
      </c>
      <c r="C2312" s="3" t="s">
        <v>2494</v>
      </c>
      <c r="D2312" s="3" t="s">
        <v>2180</v>
      </c>
      <c r="G2312" s="17">
        <v>7141</v>
      </c>
      <c r="H2312" s="17" t="s">
        <v>4569</v>
      </c>
    </row>
    <row r="2313" spans="1:8" x14ac:dyDescent="0.2">
      <c r="A2313" s="3">
        <v>7176</v>
      </c>
      <c r="B2313" s="3" t="s">
        <v>2497</v>
      </c>
      <c r="C2313" s="3" t="s">
        <v>2494</v>
      </c>
      <c r="D2313" s="3" t="s">
        <v>2180</v>
      </c>
      <c r="G2313" s="17">
        <v>7142</v>
      </c>
      <c r="H2313" s="17" t="s">
        <v>4567</v>
      </c>
    </row>
    <row r="2314" spans="1:8" x14ac:dyDescent="0.2">
      <c r="A2314" s="3">
        <v>7187</v>
      </c>
      <c r="B2314" s="3" t="s">
        <v>2498</v>
      </c>
      <c r="C2314" s="3" t="s">
        <v>2499</v>
      </c>
      <c r="D2314" s="3" t="s">
        <v>2180</v>
      </c>
      <c r="G2314" s="17">
        <v>7143</v>
      </c>
      <c r="H2314" s="17" t="s">
        <v>4567</v>
      </c>
    </row>
    <row r="2315" spans="1:8" x14ac:dyDescent="0.2">
      <c r="A2315" s="3">
        <v>7188</v>
      </c>
      <c r="B2315" s="3" t="s">
        <v>2500</v>
      </c>
      <c r="C2315" s="3" t="s">
        <v>2499</v>
      </c>
      <c r="D2315" s="3" t="s">
        <v>2180</v>
      </c>
      <c r="G2315" s="17">
        <v>7144</v>
      </c>
      <c r="H2315" s="17" t="s">
        <v>4567</v>
      </c>
    </row>
    <row r="2316" spans="1:8" x14ac:dyDescent="0.2">
      <c r="A2316" s="3">
        <v>7189</v>
      </c>
      <c r="B2316" s="3" t="s">
        <v>2501</v>
      </c>
      <c r="C2316" s="3" t="s">
        <v>2499</v>
      </c>
      <c r="D2316" s="3" t="s">
        <v>2180</v>
      </c>
      <c r="G2316" s="17">
        <v>7145</v>
      </c>
      <c r="H2316" s="17" t="s">
        <v>4567</v>
      </c>
    </row>
    <row r="2317" spans="1:8" x14ac:dyDescent="0.2">
      <c r="A2317" s="3">
        <v>7166</v>
      </c>
      <c r="B2317" s="3" t="s">
        <v>2502</v>
      </c>
      <c r="C2317" s="3" t="s">
        <v>2502</v>
      </c>
      <c r="D2317" s="3" t="s">
        <v>2180</v>
      </c>
      <c r="G2317" s="17">
        <v>7146</v>
      </c>
      <c r="H2317" s="17" t="s">
        <v>4567</v>
      </c>
    </row>
    <row r="2318" spans="1:8" x14ac:dyDescent="0.2">
      <c r="A2318" s="3">
        <v>7167</v>
      </c>
      <c r="B2318" s="3" t="s">
        <v>2503</v>
      </c>
      <c r="C2318" s="3" t="s">
        <v>2502</v>
      </c>
      <c r="D2318" s="3" t="s">
        <v>2180</v>
      </c>
      <c r="G2318" s="17">
        <v>7147</v>
      </c>
      <c r="H2318" s="17" t="s">
        <v>4567</v>
      </c>
    </row>
    <row r="2319" spans="1:8" x14ac:dyDescent="0.2">
      <c r="A2319" s="3">
        <v>7168</v>
      </c>
      <c r="B2319" s="3" t="s">
        <v>2504</v>
      </c>
      <c r="C2319" s="3" t="s">
        <v>2502</v>
      </c>
      <c r="D2319" s="3" t="s">
        <v>2180</v>
      </c>
      <c r="G2319" s="17">
        <v>7148</v>
      </c>
      <c r="H2319" s="17" t="s">
        <v>4567</v>
      </c>
    </row>
    <row r="2320" spans="1:8" x14ac:dyDescent="0.2">
      <c r="A2320" s="3">
        <v>7134</v>
      </c>
      <c r="B2320" s="3" t="s">
        <v>2505</v>
      </c>
      <c r="C2320" s="3" t="s">
        <v>2506</v>
      </c>
      <c r="D2320" s="3" t="s">
        <v>2180</v>
      </c>
      <c r="G2320" s="17">
        <v>7149</v>
      </c>
      <c r="H2320" s="17" t="s">
        <v>4567</v>
      </c>
    </row>
    <row r="2321" spans="1:8" x14ac:dyDescent="0.2">
      <c r="A2321" s="3">
        <v>7137</v>
      </c>
      <c r="B2321" s="3" t="s">
        <v>2507</v>
      </c>
      <c r="C2321" s="3" t="s">
        <v>2506</v>
      </c>
      <c r="D2321" s="3" t="s">
        <v>2180</v>
      </c>
      <c r="G2321" s="17">
        <v>7151</v>
      </c>
      <c r="H2321" s="17" t="s">
        <v>4569</v>
      </c>
    </row>
    <row r="2322" spans="1:8" x14ac:dyDescent="0.2">
      <c r="A2322" s="3">
        <v>7138</v>
      </c>
      <c r="B2322" s="3" t="s">
        <v>2508</v>
      </c>
      <c r="C2322" s="3" t="s">
        <v>2506</v>
      </c>
      <c r="D2322" s="3" t="s">
        <v>2180</v>
      </c>
      <c r="G2322" s="17">
        <v>7152</v>
      </c>
      <c r="H2322" s="17" t="s">
        <v>4569</v>
      </c>
    </row>
    <row r="2323" spans="1:8" x14ac:dyDescent="0.2">
      <c r="A2323" s="3">
        <v>5000</v>
      </c>
      <c r="B2323" s="3" t="s">
        <v>2509</v>
      </c>
      <c r="C2323" s="3" t="s">
        <v>2509</v>
      </c>
      <c r="D2323" s="3" t="s">
        <v>2510</v>
      </c>
      <c r="G2323" s="17">
        <v>7153</v>
      </c>
      <c r="H2323" s="17" t="s">
        <v>4567</v>
      </c>
    </row>
    <row r="2324" spans="1:8" x14ac:dyDescent="0.2">
      <c r="A2324" s="3">
        <v>5004</v>
      </c>
      <c r="B2324" s="3" t="s">
        <v>2509</v>
      </c>
      <c r="C2324" s="3" t="s">
        <v>2509</v>
      </c>
      <c r="D2324" s="3" t="s">
        <v>2510</v>
      </c>
      <c r="G2324" s="17">
        <v>7154</v>
      </c>
      <c r="H2324" s="17" t="s">
        <v>4567</v>
      </c>
    </row>
    <row r="2325" spans="1:8" x14ac:dyDescent="0.2">
      <c r="A2325" s="3">
        <v>5032</v>
      </c>
      <c r="B2325" s="3" t="s">
        <v>2511</v>
      </c>
      <c r="C2325" s="3" t="s">
        <v>2509</v>
      </c>
      <c r="D2325" s="3" t="s">
        <v>2510</v>
      </c>
      <c r="G2325" s="17">
        <v>7155</v>
      </c>
      <c r="H2325" s="17" t="s">
        <v>4567</v>
      </c>
    </row>
    <row r="2326" spans="1:8" x14ac:dyDescent="0.2">
      <c r="A2326" s="3">
        <v>5023</v>
      </c>
      <c r="B2326" s="3" t="s">
        <v>2512</v>
      </c>
      <c r="C2326" s="3" t="s">
        <v>2512</v>
      </c>
      <c r="D2326" s="3" t="s">
        <v>2510</v>
      </c>
      <c r="G2326" s="17">
        <v>7156</v>
      </c>
      <c r="H2326" s="17" t="s">
        <v>4569</v>
      </c>
    </row>
    <row r="2327" spans="1:8" x14ac:dyDescent="0.2">
      <c r="A2327" s="3">
        <v>5033</v>
      </c>
      <c r="B2327" s="3" t="s">
        <v>2513</v>
      </c>
      <c r="C2327" s="3" t="s">
        <v>2514</v>
      </c>
      <c r="D2327" s="3" t="s">
        <v>2510</v>
      </c>
      <c r="G2327" s="17">
        <v>7157</v>
      </c>
      <c r="H2327" s="17" t="s">
        <v>4567</v>
      </c>
    </row>
    <row r="2328" spans="1:8" x14ac:dyDescent="0.2">
      <c r="A2328" s="3">
        <v>5025</v>
      </c>
      <c r="B2328" s="3" t="s">
        <v>2515</v>
      </c>
      <c r="C2328" s="3" t="s">
        <v>2516</v>
      </c>
      <c r="D2328" s="3" t="s">
        <v>2510</v>
      </c>
      <c r="G2328" s="17">
        <v>7158</v>
      </c>
      <c r="H2328" s="17" t="s">
        <v>4567</v>
      </c>
    </row>
    <row r="2329" spans="1:8" x14ac:dyDescent="0.2">
      <c r="A2329" s="3">
        <v>5026</v>
      </c>
      <c r="B2329" s="3" t="s">
        <v>2516</v>
      </c>
      <c r="C2329" s="3" t="s">
        <v>2516</v>
      </c>
      <c r="D2329" s="3" t="s">
        <v>2510</v>
      </c>
      <c r="G2329" s="17">
        <v>7159</v>
      </c>
      <c r="H2329" s="17" t="s">
        <v>4567</v>
      </c>
    </row>
    <row r="2330" spans="1:8" x14ac:dyDescent="0.2">
      <c r="A2330" s="3">
        <v>5017</v>
      </c>
      <c r="B2330" s="3" t="s">
        <v>2517</v>
      </c>
      <c r="C2330" s="3" t="s">
        <v>2518</v>
      </c>
      <c r="D2330" s="3" t="s">
        <v>2510</v>
      </c>
      <c r="G2330" s="17">
        <v>7162</v>
      </c>
      <c r="H2330" s="17" t="s">
        <v>4567</v>
      </c>
    </row>
    <row r="2331" spans="1:8" x14ac:dyDescent="0.2">
      <c r="A2331" s="3">
        <v>5018</v>
      </c>
      <c r="B2331" s="3" t="s">
        <v>2519</v>
      </c>
      <c r="C2331" s="3" t="s">
        <v>2518</v>
      </c>
      <c r="D2331" s="3" t="s">
        <v>2510</v>
      </c>
      <c r="G2331" s="17">
        <v>7163</v>
      </c>
      <c r="H2331" s="17" t="s">
        <v>4567</v>
      </c>
    </row>
    <row r="2332" spans="1:8" x14ac:dyDescent="0.2">
      <c r="A2332" s="3">
        <v>5722</v>
      </c>
      <c r="B2332" s="3" t="s">
        <v>2520</v>
      </c>
      <c r="C2332" s="3" t="s">
        <v>2520</v>
      </c>
      <c r="D2332" s="3" t="s">
        <v>2510</v>
      </c>
      <c r="G2332" s="17">
        <v>7164</v>
      </c>
      <c r="H2332" s="17" t="s">
        <v>4567</v>
      </c>
    </row>
    <row r="2333" spans="1:8" x14ac:dyDescent="0.2">
      <c r="A2333" s="3">
        <v>5042</v>
      </c>
      <c r="B2333" s="3" t="s">
        <v>2521</v>
      </c>
      <c r="C2333" s="3" t="s">
        <v>2521</v>
      </c>
      <c r="D2333" s="3" t="s">
        <v>2510</v>
      </c>
      <c r="G2333" s="17">
        <v>7165</v>
      </c>
      <c r="H2333" s="17" t="s">
        <v>4567</v>
      </c>
    </row>
    <row r="2334" spans="1:8" x14ac:dyDescent="0.2">
      <c r="A2334" s="3">
        <v>5022</v>
      </c>
      <c r="B2334" s="3" t="s">
        <v>2522</v>
      </c>
      <c r="C2334" s="3" t="s">
        <v>2523</v>
      </c>
      <c r="D2334" s="3" t="s">
        <v>2510</v>
      </c>
      <c r="G2334" s="17">
        <v>7166</v>
      </c>
      <c r="H2334" s="17" t="s">
        <v>4567</v>
      </c>
    </row>
    <row r="2335" spans="1:8" x14ac:dyDescent="0.2">
      <c r="A2335" s="3">
        <v>5024</v>
      </c>
      <c r="B2335" s="3" t="s">
        <v>2523</v>
      </c>
      <c r="C2335" s="3" t="s">
        <v>2523</v>
      </c>
      <c r="D2335" s="3" t="s">
        <v>2510</v>
      </c>
      <c r="G2335" s="17">
        <v>7167</v>
      </c>
      <c r="H2335" s="17" t="s">
        <v>4567</v>
      </c>
    </row>
    <row r="2336" spans="1:8" x14ac:dyDescent="0.2">
      <c r="A2336" s="3">
        <v>5037</v>
      </c>
      <c r="B2336" s="3" t="s">
        <v>2524</v>
      </c>
      <c r="C2336" s="3" t="s">
        <v>2524</v>
      </c>
      <c r="D2336" s="3" t="s">
        <v>2510</v>
      </c>
      <c r="G2336" s="17">
        <v>7168</v>
      </c>
      <c r="H2336" s="17" t="s">
        <v>4567</v>
      </c>
    </row>
    <row r="2337" spans="1:8" x14ac:dyDescent="0.2">
      <c r="A2337" s="3">
        <v>5036</v>
      </c>
      <c r="B2337" s="3" t="s">
        <v>2525</v>
      </c>
      <c r="C2337" s="3" t="s">
        <v>2525</v>
      </c>
      <c r="D2337" s="3" t="s">
        <v>2510</v>
      </c>
      <c r="G2337" s="17">
        <v>7172</v>
      </c>
      <c r="H2337" s="17" t="s">
        <v>4567</v>
      </c>
    </row>
    <row r="2338" spans="1:8" x14ac:dyDescent="0.2">
      <c r="A2338" s="3">
        <v>5034</v>
      </c>
      <c r="B2338" s="3" t="s">
        <v>2526</v>
      </c>
      <c r="C2338" s="3" t="s">
        <v>2526</v>
      </c>
      <c r="D2338" s="3" t="s">
        <v>2510</v>
      </c>
      <c r="G2338" s="17">
        <v>7173</v>
      </c>
      <c r="H2338" s="17" t="s">
        <v>4567</v>
      </c>
    </row>
    <row r="2339" spans="1:8" x14ac:dyDescent="0.2">
      <c r="A2339" s="3">
        <v>5035</v>
      </c>
      <c r="B2339" s="3" t="s">
        <v>2527</v>
      </c>
      <c r="C2339" s="3" t="s">
        <v>2527</v>
      </c>
      <c r="D2339" s="3" t="s">
        <v>2510</v>
      </c>
      <c r="G2339" s="17">
        <v>7174</v>
      </c>
      <c r="H2339" s="17" t="s">
        <v>4567</v>
      </c>
    </row>
    <row r="2340" spans="1:8" x14ac:dyDescent="0.2">
      <c r="A2340" s="3">
        <v>5400</v>
      </c>
      <c r="B2340" s="3" t="s">
        <v>2528</v>
      </c>
      <c r="C2340" s="3" t="s">
        <v>2528</v>
      </c>
      <c r="D2340" s="3" t="s">
        <v>2510</v>
      </c>
      <c r="G2340" s="17">
        <v>7175</v>
      </c>
      <c r="H2340" s="17" t="s">
        <v>4567</v>
      </c>
    </row>
    <row r="2341" spans="1:8" x14ac:dyDescent="0.2">
      <c r="A2341" s="3">
        <v>5404</v>
      </c>
      <c r="B2341" s="3" t="s">
        <v>2528</v>
      </c>
      <c r="C2341" s="3" t="s">
        <v>2528</v>
      </c>
      <c r="D2341" s="3" t="s">
        <v>2510</v>
      </c>
      <c r="G2341" s="17">
        <v>7176</v>
      </c>
      <c r="H2341" s="17" t="s">
        <v>4567</v>
      </c>
    </row>
    <row r="2342" spans="1:8" x14ac:dyDescent="0.2">
      <c r="A2342" s="3">
        <v>5405</v>
      </c>
      <c r="B2342" s="3" t="s">
        <v>2529</v>
      </c>
      <c r="C2342" s="3" t="s">
        <v>2528</v>
      </c>
      <c r="D2342" s="3" t="s">
        <v>2510</v>
      </c>
      <c r="G2342" s="17">
        <v>7180</v>
      </c>
      <c r="H2342" s="17" t="s">
        <v>4567</v>
      </c>
    </row>
    <row r="2343" spans="1:8" x14ac:dyDescent="0.2">
      <c r="A2343" s="3">
        <v>5406</v>
      </c>
      <c r="B2343" s="3" t="s">
        <v>2530</v>
      </c>
      <c r="C2343" s="3" t="s">
        <v>2528</v>
      </c>
      <c r="D2343" s="3" t="s">
        <v>2510</v>
      </c>
      <c r="G2343" s="17">
        <v>7182</v>
      </c>
      <c r="H2343" s="17" t="s">
        <v>4567</v>
      </c>
    </row>
    <row r="2344" spans="1:8" x14ac:dyDescent="0.2">
      <c r="A2344" s="3">
        <v>5454</v>
      </c>
      <c r="B2344" s="3" t="s">
        <v>2531</v>
      </c>
      <c r="C2344" s="3" t="s">
        <v>2531</v>
      </c>
      <c r="D2344" s="3" t="s">
        <v>2510</v>
      </c>
      <c r="G2344" s="17">
        <v>7183</v>
      </c>
      <c r="H2344" s="17" t="s">
        <v>4567</v>
      </c>
    </row>
    <row r="2345" spans="1:8" x14ac:dyDescent="0.2">
      <c r="A2345" s="3">
        <v>8962</v>
      </c>
      <c r="B2345" s="3" t="s">
        <v>2532</v>
      </c>
      <c r="C2345" s="3" t="s">
        <v>2532</v>
      </c>
      <c r="D2345" s="3" t="s">
        <v>2510</v>
      </c>
      <c r="G2345" s="17">
        <v>7184</v>
      </c>
      <c r="H2345" s="17" t="s">
        <v>4567</v>
      </c>
    </row>
    <row r="2346" spans="1:8" x14ac:dyDescent="0.2">
      <c r="A2346" s="3">
        <v>5413</v>
      </c>
      <c r="B2346" s="3" t="s">
        <v>2533</v>
      </c>
      <c r="C2346" s="3" t="s">
        <v>2534</v>
      </c>
      <c r="D2346" s="3" t="s">
        <v>2510</v>
      </c>
      <c r="G2346" s="17">
        <v>7185</v>
      </c>
      <c r="H2346" s="17" t="s">
        <v>4567</v>
      </c>
    </row>
    <row r="2347" spans="1:8" x14ac:dyDescent="0.2">
      <c r="A2347" s="3">
        <v>5408</v>
      </c>
      <c r="B2347" s="3" t="s">
        <v>2535</v>
      </c>
      <c r="C2347" s="3" t="s">
        <v>2535</v>
      </c>
      <c r="D2347" s="3" t="s">
        <v>2510</v>
      </c>
      <c r="G2347" s="17">
        <v>7186</v>
      </c>
      <c r="H2347" s="17" t="s">
        <v>4567</v>
      </c>
    </row>
    <row r="2348" spans="1:8" x14ac:dyDescent="0.2">
      <c r="A2348" s="3">
        <v>5442</v>
      </c>
      <c r="B2348" s="3" t="s">
        <v>2536</v>
      </c>
      <c r="C2348" s="3" t="s">
        <v>2536</v>
      </c>
      <c r="D2348" s="3" t="s">
        <v>2510</v>
      </c>
      <c r="G2348" s="17">
        <v>7187</v>
      </c>
      <c r="H2348" s="17" t="s">
        <v>4567</v>
      </c>
    </row>
    <row r="2349" spans="1:8" x14ac:dyDescent="0.2">
      <c r="A2349" s="3">
        <v>5423</v>
      </c>
      <c r="B2349" s="3" t="s">
        <v>2537</v>
      </c>
      <c r="C2349" s="3" t="s">
        <v>2537</v>
      </c>
      <c r="D2349" s="3" t="s">
        <v>2510</v>
      </c>
      <c r="G2349" s="17">
        <v>7188</v>
      </c>
      <c r="H2349" s="17" t="s">
        <v>4567</v>
      </c>
    </row>
    <row r="2350" spans="1:8" x14ac:dyDescent="0.2">
      <c r="A2350" s="3">
        <v>5412</v>
      </c>
      <c r="B2350" s="3" t="s">
        <v>2538</v>
      </c>
      <c r="C2350" s="3" t="s">
        <v>2538</v>
      </c>
      <c r="D2350" s="3" t="s">
        <v>2510</v>
      </c>
      <c r="G2350" s="17">
        <v>7189</v>
      </c>
      <c r="H2350" s="17" t="s">
        <v>4567</v>
      </c>
    </row>
    <row r="2351" spans="1:8" x14ac:dyDescent="0.2">
      <c r="A2351" s="3">
        <v>5412</v>
      </c>
      <c r="B2351" s="3" t="s">
        <v>2539</v>
      </c>
      <c r="C2351" s="3" t="s">
        <v>2538</v>
      </c>
      <c r="D2351" s="3" t="s">
        <v>2510</v>
      </c>
      <c r="G2351" s="17">
        <v>7202</v>
      </c>
      <c r="H2351" s="17" t="s">
        <v>4569</v>
      </c>
    </row>
    <row r="2352" spans="1:8" x14ac:dyDescent="0.2">
      <c r="A2352" s="3">
        <v>8956</v>
      </c>
      <c r="B2352" s="3" t="s">
        <v>2540</v>
      </c>
      <c r="C2352" s="3" t="s">
        <v>2540</v>
      </c>
      <c r="D2352" s="3" t="s">
        <v>2510</v>
      </c>
      <c r="G2352" s="17">
        <v>7203</v>
      </c>
      <c r="H2352" s="17" t="s">
        <v>4569</v>
      </c>
    </row>
    <row r="2353" spans="1:8" x14ac:dyDescent="0.2">
      <c r="A2353" s="3">
        <v>5444</v>
      </c>
      <c r="B2353" s="3" t="s">
        <v>2541</v>
      </c>
      <c r="C2353" s="3" t="s">
        <v>2541</v>
      </c>
      <c r="D2353" s="3" t="s">
        <v>2510</v>
      </c>
      <c r="G2353" s="17">
        <v>7204</v>
      </c>
      <c r="H2353" s="17" t="s">
        <v>4569</v>
      </c>
    </row>
    <row r="2354" spans="1:8" x14ac:dyDescent="0.2">
      <c r="A2354" s="3">
        <v>5506</v>
      </c>
      <c r="B2354" s="3" t="s">
        <v>2542</v>
      </c>
      <c r="C2354" s="3" t="s">
        <v>2542</v>
      </c>
      <c r="D2354" s="3" t="s">
        <v>2510</v>
      </c>
      <c r="G2354" s="17">
        <v>7205</v>
      </c>
      <c r="H2354" s="17" t="s">
        <v>4569</v>
      </c>
    </row>
    <row r="2355" spans="1:8" x14ac:dyDescent="0.2">
      <c r="A2355" s="3">
        <v>5507</v>
      </c>
      <c r="B2355" s="3" t="s">
        <v>2543</v>
      </c>
      <c r="C2355" s="3" t="s">
        <v>2543</v>
      </c>
      <c r="D2355" s="3" t="s">
        <v>2510</v>
      </c>
      <c r="G2355" s="17">
        <v>7206</v>
      </c>
      <c r="H2355" s="17" t="s">
        <v>4569</v>
      </c>
    </row>
    <row r="2356" spans="1:8" x14ac:dyDescent="0.2">
      <c r="A2356" s="3">
        <v>5432</v>
      </c>
      <c r="B2356" s="3" t="s">
        <v>2544</v>
      </c>
      <c r="C2356" s="3" t="s">
        <v>2544</v>
      </c>
      <c r="D2356" s="3" t="s">
        <v>2510</v>
      </c>
      <c r="G2356" s="17">
        <v>7208</v>
      </c>
      <c r="H2356" s="17" t="s">
        <v>4569</v>
      </c>
    </row>
    <row r="2357" spans="1:8" x14ac:dyDescent="0.2">
      <c r="A2357" s="3">
        <v>5443</v>
      </c>
      <c r="B2357" s="3" t="s">
        <v>2545</v>
      </c>
      <c r="C2357" s="3" t="s">
        <v>2545</v>
      </c>
      <c r="D2357" s="3" t="s">
        <v>2510</v>
      </c>
      <c r="G2357" s="17">
        <v>7212</v>
      </c>
      <c r="H2357" s="17" t="s">
        <v>4569</v>
      </c>
    </row>
    <row r="2358" spans="1:8" x14ac:dyDescent="0.2">
      <c r="A2358" s="3">
        <v>5452</v>
      </c>
      <c r="B2358" s="3" t="s">
        <v>2546</v>
      </c>
      <c r="C2358" s="3" t="s">
        <v>2546</v>
      </c>
      <c r="D2358" s="3" t="s">
        <v>2510</v>
      </c>
      <c r="G2358" s="17">
        <v>7213</v>
      </c>
      <c r="H2358" s="17" t="s">
        <v>4569</v>
      </c>
    </row>
    <row r="2359" spans="1:8" x14ac:dyDescent="0.2">
      <c r="A2359" s="3">
        <v>5415</v>
      </c>
      <c r="B2359" s="3" t="s">
        <v>2547</v>
      </c>
      <c r="C2359" s="3" t="s">
        <v>2548</v>
      </c>
      <c r="D2359" s="3" t="s">
        <v>2510</v>
      </c>
      <c r="G2359" s="17">
        <v>7214</v>
      </c>
      <c r="H2359" s="17" t="s">
        <v>4569</v>
      </c>
    </row>
    <row r="2360" spans="1:8" x14ac:dyDescent="0.2">
      <c r="A2360" s="3">
        <v>5415</v>
      </c>
      <c r="B2360" s="3" t="s">
        <v>2549</v>
      </c>
      <c r="C2360" s="3" t="s">
        <v>2548</v>
      </c>
      <c r="D2360" s="3" t="s">
        <v>2510</v>
      </c>
      <c r="G2360" s="17">
        <v>7215</v>
      </c>
      <c r="H2360" s="17" t="s">
        <v>4569</v>
      </c>
    </row>
    <row r="2361" spans="1:8" x14ac:dyDescent="0.2">
      <c r="A2361" s="3">
        <v>5415</v>
      </c>
      <c r="B2361" s="3" t="s">
        <v>2550</v>
      </c>
      <c r="C2361" s="3" t="s">
        <v>2548</v>
      </c>
      <c r="D2361" s="3" t="s">
        <v>2510</v>
      </c>
      <c r="G2361" s="17">
        <v>7220</v>
      </c>
      <c r="H2361" s="17" t="s">
        <v>4569</v>
      </c>
    </row>
    <row r="2362" spans="1:8" x14ac:dyDescent="0.2">
      <c r="A2362" s="3">
        <v>5416</v>
      </c>
      <c r="B2362" s="3" t="s">
        <v>2551</v>
      </c>
      <c r="C2362" s="3" t="s">
        <v>2548</v>
      </c>
      <c r="D2362" s="3" t="s">
        <v>2510</v>
      </c>
      <c r="G2362" s="17">
        <v>7222</v>
      </c>
      <c r="H2362" s="17" t="s">
        <v>4569</v>
      </c>
    </row>
    <row r="2363" spans="1:8" x14ac:dyDescent="0.2">
      <c r="A2363" s="3">
        <v>5453</v>
      </c>
      <c r="B2363" s="3" t="s">
        <v>2552</v>
      </c>
      <c r="C2363" s="3" t="s">
        <v>2552</v>
      </c>
      <c r="D2363" s="3" t="s">
        <v>2510</v>
      </c>
      <c r="G2363" s="17">
        <v>7223</v>
      </c>
      <c r="H2363" s="17" t="s">
        <v>4569</v>
      </c>
    </row>
    <row r="2364" spans="1:8" x14ac:dyDescent="0.2">
      <c r="A2364" s="3">
        <v>8957</v>
      </c>
      <c r="B2364" s="3" t="s">
        <v>2553</v>
      </c>
      <c r="C2364" s="3" t="s">
        <v>2553</v>
      </c>
      <c r="D2364" s="3" t="s">
        <v>2510</v>
      </c>
      <c r="G2364" s="17">
        <v>7224</v>
      </c>
      <c r="H2364" s="17" t="s">
        <v>4569</v>
      </c>
    </row>
    <row r="2365" spans="1:8" x14ac:dyDescent="0.2">
      <c r="A2365" s="3">
        <v>5608</v>
      </c>
      <c r="B2365" s="3" t="s">
        <v>2554</v>
      </c>
      <c r="C2365" s="3" t="s">
        <v>2555</v>
      </c>
      <c r="D2365" s="3" t="s">
        <v>2510</v>
      </c>
      <c r="G2365" s="17">
        <v>7226</v>
      </c>
      <c r="H2365" s="17" t="s">
        <v>4570</v>
      </c>
    </row>
    <row r="2366" spans="1:8" x14ac:dyDescent="0.2">
      <c r="A2366" s="3">
        <v>5300</v>
      </c>
      <c r="B2366" s="3" t="s">
        <v>2556</v>
      </c>
      <c r="C2366" s="3" t="s">
        <v>2556</v>
      </c>
      <c r="D2366" s="3" t="s">
        <v>2510</v>
      </c>
      <c r="G2366" s="17">
        <v>7228</v>
      </c>
      <c r="H2366" s="17" t="s">
        <v>4569</v>
      </c>
    </row>
    <row r="2367" spans="1:8" x14ac:dyDescent="0.2">
      <c r="A2367" s="3">
        <v>5301</v>
      </c>
      <c r="B2367" s="3" t="s">
        <v>2557</v>
      </c>
      <c r="C2367" s="3" t="s">
        <v>2558</v>
      </c>
      <c r="D2367" s="3" t="s">
        <v>2510</v>
      </c>
      <c r="G2367" s="17">
        <v>7231</v>
      </c>
      <c r="H2367" s="17" t="s">
        <v>4569</v>
      </c>
    </row>
    <row r="2368" spans="1:8" x14ac:dyDescent="0.2">
      <c r="A2368" s="3">
        <v>5417</v>
      </c>
      <c r="B2368" s="3" t="s">
        <v>2558</v>
      </c>
      <c r="C2368" s="3" t="s">
        <v>2558</v>
      </c>
      <c r="D2368" s="3" t="s">
        <v>2510</v>
      </c>
      <c r="G2368" s="17">
        <v>7232</v>
      </c>
      <c r="H2368" s="17" t="s">
        <v>4569</v>
      </c>
    </row>
    <row r="2369" spans="1:8" x14ac:dyDescent="0.2">
      <c r="A2369" s="3">
        <v>5430</v>
      </c>
      <c r="B2369" s="3" t="s">
        <v>2559</v>
      </c>
      <c r="C2369" s="3" t="s">
        <v>2559</v>
      </c>
      <c r="D2369" s="3" t="s">
        <v>2510</v>
      </c>
      <c r="G2369" s="17">
        <v>7233</v>
      </c>
      <c r="H2369" s="17" t="s">
        <v>4569</v>
      </c>
    </row>
    <row r="2370" spans="1:8" x14ac:dyDescent="0.2">
      <c r="A2370" s="3">
        <v>5512</v>
      </c>
      <c r="B2370" s="3" t="s">
        <v>2560</v>
      </c>
      <c r="C2370" s="3" t="s">
        <v>2560</v>
      </c>
      <c r="D2370" s="3" t="s">
        <v>2510</v>
      </c>
      <c r="G2370" s="17">
        <v>7235</v>
      </c>
      <c r="H2370" s="17" t="s">
        <v>4569</v>
      </c>
    </row>
    <row r="2371" spans="1:8" x14ac:dyDescent="0.2">
      <c r="A2371" s="3">
        <v>5303</v>
      </c>
      <c r="B2371" s="3" t="s">
        <v>2561</v>
      </c>
      <c r="C2371" s="3" t="s">
        <v>2561</v>
      </c>
      <c r="D2371" s="3" t="s">
        <v>2510</v>
      </c>
      <c r="G2371" s="17">
        <v>7240</v>
      </c>
      <c r="H2371" s="17" t="s">
        <v>4569</v>
      </c>
    </row>
    <row r="2372" spans="1:8" x14ac:dyDescent="0.2">
      <c r="A2372" s="3">
        <v>5436</v>
      </c>
      <c r="B2372" s="3" t="s">
        <v>2562</v>
      </c>
      <c r="C2372" s="3" t="s">
        <v>2562</v>
      </c>
      <c r="D2372" s="3" t="s">
        <v>2510</v>
      </c>
      <c r="G2372" s="17">
        <v>7241</v>
      </c>
      <c r="H2372" s="17" t="s">
        <v>4569</v>
      </c>
    </row>
    <row r="2373" spans="1:8" x14ac:dyDescent="0.2">
      <c r="A2373" s="3">
        <v>8109</v>
      </c>
      <c r="B2373" s="3" t="s">
        <v>2563</v>
      </c>
      <c r="C2373" s="3" t="s">
        <v>2562</v>
      </c>
      <c r="D2373" s="3" t="s">
        <v>2510</v>
      </c>
      <c r="G2373" s="17">
        <v>7242</v>
      </c>
      <c r="H2373" s="17" t="s">
        <v>4569</v>
      </c>
    </row>
    <row r="2374" spans="1:8" x14ac:dyDescent="0.2">
      <c r="A2374" s="3">
        <v>5420</v>
      </c>
      <c r="B2374" s="3" t="s">
        <v>2564</v>
      </c>
      <c r="C2374" s="3" t="s">
        <v>2564</v>
      </c>
      <c r="D2374" s="3" t="s">
        <v>2510</v>
      </c>
      <c r="G2374" s="17">
        <v>7243</v>
      </c>
      <c r="H2374" s="17" t="s">
        <v>4570</v>
      </c>
    </row>
    <row r="2375" spans="1:8" x14ac:dyDescent="0.2">
      <c r="A2375" s="3">
        <v>8905</v>
      </c>
      <c r="B2375" s="3" t="s">
        <v>2565</v>
      </c>
      <c r="C2375" s="3" t="s">
        <v>2566</v>
      </c>
      <c r="D2375" s="3" t="s">
        <v>2510</v>
      </c>
      <c r="G2375" s="17">
        <v>7244</v>
      </c>
      <c r="H2375" s="17" t="s">
        <v>4570</v>
      </c>
    </row>
    <row r="2376" spans="1:8" x14ac:dyDescent="0.2">
      <c r="A2376" s="3">
        <v>8965</v>
      </c>
      <c r="B2376" s="3" t="s">
        <v>2567</v>
      </c>
      <c r="C2376" s="3" t="s">
        <v>2567</v>
      </c>
      <c r="D2376" s="3" t="s">
        <v>2510</v>
      </c>
      <c r="G2376" s="17">
        <v>7245</v>
      </c>
      <c r="H2376" s="17" t="s">
        <v>4570</v>
      </c>
    </row>
    <row r="2377" spans="1:8" x14ac:dyDescent="0.2">
      <c r="A2377" s="3">
        <v>5620</v>
      </c>
      <c r="B2377" s="3" t="s">
        <v>2568</v>
      </c>
      <c r="C2377" s="3" t="s">
        <v>2569</v>
      </c>
      <c r="D2377" s="3" t="s">
        <v>2510</v>
      </c>
      <c r="G2377" s="17">
        <v>7246</v>
      </c>
      <c r="H2377" s="17" t="s">
        <v>4570</v>
      </c>
    </row>
    <row r="2378" spans="1:8" x14ac:dyDescent="0.2">
      <c r="A2378" s="3">
        <v>5626</v>
      </c>
      <c r="B2378" s="3" t="s">
        <v>2570</v>
      </c>
      <c r="C2378" s="3" t="s">
        <v>2569</v>
      </c>
      <c r="D2378" s="3" t="s">
        <v>2510</v>
      </c>
      <c r="G2378" s="17">
        <v>7247</v>
      </c>
      <c r="H2378" s="17" t="s">
        <v>4569</v>
      </c>
    </row>
    <row r="2379" spans="1:8" x14ac:dyDescent="0.2">
      <c r="A2379" s="3">
        <v>5619</v>
      </c>
      <c r="B2379" s="3" t="s">
        <v>2571</v>
      </c>
      <c r="C2379" s="3" t="s">
        <v>2572</v>
      </c>
      <c r="D2379" s="3" t="s">
        <v>2510</v>
      </c>
      <c r="G2379" s="17">
        <v>7249</v>
      </c>
      <c r="H2379" s="17" t="s">
        <v>4569</v>
      </c>
    </row>
    <row r="2380" spans="1:8" x14ac:dyDescent="0.2">
      <c r="A2380" s="3">
        <v>5605</v>
      </c>
      <c r="B2380" s="3" t="s">
        <v>2573</v>
      </c>
      <c r="C2380" s="3" t="s">
        <v>2573</v>
      </c>
      <c r="D2380" s="3" t="s">
        <v>2510</v>
      </c>
      <c r="G2380" s="17">
        <v>7250</v>
      </c>
      <c r="H2380" s="17" t="s">
        <v>4570</v>
      </c>
    </row>
    <row r="2381" spans="1:8" x14ac:dyDescent="0.2">
      <c r="A2381" s="3">
        <v>5445</v>
      </c>
      <c r="B2381" s="3" t="s">
        <v>2574</v>
      </c>
      <c r="C2381" s="3" t="s">
        <v>2574</v>
      </c>
      <c r="D2381" s="3" t="s">
        <v>2510</v>
      </c>
      <c r="G2381" s="17">
        <v>7252</v>
      </c>
      <c r="H2381" s="17" t="s">
        <v>4570</v>
      </c>
    </row>
    <row r="2382" spans="1:8" x14ac:dyDescent="0.2">
      <c r="A2382" s="3">
        <v>5525</v>
      </c>
      <c r="B2382" s="3" t="s">
        <v>2575</v>
      </c>
      <c r="C2382" s="3" t="s">
        <v>2575</v>
      </c>
      <c r="D2382" s="3" t="s">
        <v>2510</v>
      </c>
      <c r="G2382" s="17">
        <v>7260</v>
      </c>
      <c r="H2382" s="17" t="s">
        <v>4570</v>
      </c>
    </row>
    <row r="2383" spans="1:8" x14ac:dyDescent="0.2">
      <c r="A2383" s="3">
        <v>5607</v>
      </c>
      <c r="B2383" s="3" t="s">
        <v>2576</v>
      </c>
      <c r="C2383" s="3" t="s">
        <v>2576</v>
      </c>
      <c r="D2383" s="3" t="s">
        <v>2510</v>
      </c>
      <c r="G2383" s="17">
        <v>7265</v>
      </c>
      <c r="H2383" s="17" t="s">
        <v>4570</v>
      </c>
    </row>
    <row r="2384" spans="1:8" x14ac:dyDescent="0.2">
      <c r="A2384" s="3">
        <v>8916</v>
      </c>
      <c r="B2384" s="3" t="s">
        <v>2577</v>
      </c>
      <c r="C2384" s="3" t="s">
        <v>2577</v>
      </c>
      <c r="D2384" s="3" t="s">
        <v>2510</v>
      </c>
      <c r="G2384" s="17">
        <v>7270</v>
      </c>
      <c r="H2384" s="17" t="s">
        <v>4570</v>
      </c>
    </row>
    <row r="2385" spans="1:8" x14ac:dyDescent="0.2">
      <c r="A2385" s="3">
        <v>5524</v>
      </c>
      <c r="B2385" s="3" t="s">
        <v>2578</v>
      </c>
      <c r="C2385" s="3" t="s">
        <v>2579</v>
      </c>
      <c r="D2385" s="3" t="s">
        <v>2510</v>
      </c>
      <c r="G2385" s="17">
        <v>7272</v>
      </c>
      <c r="H2385" s="17" t="s">
        <v>4570</v>
      </c>
    </row>
    <row r="2386" spans="1:8" x14ac:dyDescent="0.2">
      <c r="A2386" s="3">
        <v>5524</v>
      </c>
      <c r="B2386" s="3" t="s">
        <v>2580</v>
      </c>
      <c r="C2386" s="3" t="s">
        <v>2579</v>
      </c>
      <c r="D2386" s="3" t="s">
        <v>2510</v>
      </c>
      <c r="G2386" s="17">
        <v>7276</v>
      </c>
      <c r="H2386" s="17" t="s">
        <v>4570</v>
      </c>
    </row>
    <row r="2387" spans="1:8" x14ac:dyDescent="0.2">
      <c r="A2387" s="3">
        <v>8917</v>
      </c>
      <c r="B2387" s="3" t="s">
        <v>2581</v>
      </c>
      <c r="C2387" s="3" t="s">
        <v>2581</v>
      </c>
      <c r="D2387" s="3" t="s">
        <v>2510</v>
      </c>
      <c r="G2387" s="17">
        <v>7277</v>
      </c>
      <c r="H2387" s="17" t="s">
        <v>4570</v>
      </c>
    </row>
    <row r="2388" spans="1:8" x14ac:dyDescent="0.2">
      <c r="A2388" s="3">
        <v>8966</v>
      </c>
      <c r="B2388" s="3" t="s">
        <v>2582</v>
      </c>
      <c r="C2388" s="3" t="s">
        <v>2582</v>
      </c>
      <c r="D2388" s="3" t="s">
        <v>2510</v>
      </c>
      <c r="G2388" s="17">
        <v>7278</v>
      </c>
      <c r="H2388" s="17" t="s">
        <v>4570</v>
      </c>
    </row>
    <row r="2389" spans="1:8" x14ac:dyDescent="0.2">
      <c r="A2389" s="3">
        <v>8964</v>
      </c>
      <c r="B2389" s="3" t="s">
        <v>2583</v>
      </c>
      <c r="C2389" s="3" t="s">
        <v>2584</v>
      </c>
      <c r="D2389" s="3" t="s">
        <v>2510</v>
      </c>
      <c r="G2389" s="17">
        <v>7302</v>
      </c>
      <c r="H2389" s="17" t="s">
        <v>4569</v>
      </c>
    </row>
    <row r="2390" spans="1:8" x14ac:dyDescent="0.2">
      <c r="A2390" s="3">
        <v>5614</v>
      </c>
      <c r="B2390" s="3" t="s">
        <v>2585</v>
      </c>
      <c r="C2390" s="3" t="s">
        <v>2585</v>
      </c>
      <c r="D2390" s="3" t="s">
        <v>2510</v>
      </c>
      <c r="G2390" s="17">
        <v>7303</v>
      </c>
      <c r="H2390" s="17" t="s">
        <v>4569</v>
      </c>
    </row>
    <row r="2391" spans="1:8" x14ac:dyDescent="0.2">
      <c r="A2391" s="3">
        <v>5522</v>
      </c>
      <c r="B2391" s="3" t="s">
        <v>2586</v>
      </c>
      <c r="C2391" s="3" t="s">
        <v>2586</v>
      </c>
      <c r="D2391" s="3" t="s">
        <v>2510</v>
      </c>
      <c r="G2391" s="17">
        <v>7304</v>
      </c>
      <c r="H2391" s="17" t="s">
        <v>4569</v>
      </c>
    </row>
    <row r="2392" spans="1:8" x14ac:dyDescent="0.2">
      <c r="A2392" s="3">
        <v>5619</v>
      </c>
      <c r="B2392" s="3" t="s">
        <v>2587</v>
      </c>
      <c r="C2392" s="3" t="s">
        <v>2587</v>
      </c>
      <c r="D2392" s="3" t="s">
        <v>2510</v>
      </c>
      <c r="G2392" s="17">
        <v>7306</v>
      </c>
      <c r="H2392" s="17" t="s">
        <v>4569</v>
      </c>
    </row>
    <row r="2393" spans="1:8" x14ac:dyDescent="0.2">
      <c r="A2393" s="3">
        <v>8918</v>
      </c>
      <c r="B2393" s="3" t="s">
        <v>2588</v>
      </c>
      <c r="C2393" s="3" t="s">
        <v>2588</v>
      </c>
      <c r="D2393" s="3" t="s">
        <v>2510</v>
      </c>
      <c r="G2393" s="17">
        <v>7307</v>
      </c>
      <c r="H2393" s="17" t="s">
        <v>4569</v>
      </c>
    </row>
    <row r="2394" spans="1:8" x14ac:dyDescent="0.2">
      <c r="A2394" s="3">
        <v>5612</v>
      </c>
      <c r="B2394" s="3" t="s">
        <v>2589</v>
      </c>
      <c r="C2394" s="3" t="s">
        <v>2589</v>
      </c>
      <c r="D2394" s="3" t="s">
        <v>2510</v>
      </c>
      <c r="G2394" s="17">
        <v>7310</v>
      </c>
      <c r="H2394" s="17" t="s">
        <v>4569</v>
      </c>
    </row>
    <row r="2395" spans="1:8" x14ac:dyDescent="0.2">
      <c r="A2395" s="3">
        <v>5613</v>
      </c>
      <c r="B2395" s="3" t="s">
        <v>2590</v>
      </c>
      <c r="C2395" s="3" t="s">
        <v>2589</v>
      </c>
      <c r="D2395" s="3" t="s">
        <v>2510</v>
      </c>
      <c r="G2395" s="17">
        <v>7312</v>
      </c>
      <c r="H2395" s="17" t="s">
        <v>4569</v>
      </c>
    </row>
    <row r="2396" spans="1:8" x14ac:dyDescent="0.2">
      <c r="A2396" s="3">
        <v>8967</v>
      </c>
      <c r="B2396" s="3" t="s">
        <v>2591</v>
      </c>
      <c r="C2396" s="3" t="s">
        <v>2591</v>
      </c>
      <c r="D2396" s="3" t="s">
        <v>2510</v>
      </c>
      <c r="G2396" s="17">
        <v>7313</v>
      </c>
      <c r="H2396" s="17" t="s">
        <v>4569</v>
      </c>
    </row>
    <row r="2397" spans="1:8" x14ac:dyDescent="0.2">
      <c r="A2397" s="3">
        <v>5610</v>
      </c>
      <c r="B2397" s="3" t="s">
        <v>2592</v>
      </c>
      <c r="C2397" s="3" t="s">
        <v>2593</v>
      </c>
      <c r="D2397" s="3" t="s">
        <v>2510</v>
      </c>
      <c r="G2397" s="17">
        <v>7314</v>
      </c>
      <c r="H2397" s="17" t="s">
        <v>4569</v>
      </c>
    </row>
    <row r="2398" spans="1:8" x14ac:dyDescent="0.2">
      <c r="A2398" s="3">
        <v>5611</v>
      </c>
      <c r="B2398" s="3" t="s">
        <v>2594</v>
      </c>
      <c r="C2398" s="3" t="s">
        <v>2593</v>
      </c>
      <c r="D2398" s="3" t="s">
        <v>2510</v>
      </c>
      <c r="G2398" s="17">
        <v>7315</v>
      </c>
      <c r="H2398" s="17" t="s">
        <v>4569</v>
      </c>
    </row>
    <row r="2399" spans="1:8" x14ac:dyDescent="0.2">
      <c r="A2399" s="3">
        <v>5621</v>
      </c>
      <c r="B2399" s="3" t="s">
        <v>2595</v>
      </c>
      <c r="C2399" s="3" t="s">
        <v>2595</v>
      </c>
      <c r="D2399" s="3" t="s">
        <v>2510</v>
      </c>
      <c r="G2399" s="17">
        <v>7317</v>
      </c>
      <c r="H2399" s="17" t="s">
        <v>4569</v>
      </c>
    </row>
    <row r="2400" spans="1:8" x14ac:dyDescent="0.2">
      <c r="A2400" s="3">
        <v>8905</v>
      </c>
      <c r="B2400" s="3" t="s">
        <v>2596</v>
      </c>
      <c r="C2400" s="3" t="s">
        <v>2596</v>
      </c>
      <c r="D2400" s="3" t="s">
        <v>2510</v>
      </c>
      <c r="G2400" s="17">
        <v>7320</v>
      </c>
      <c r="H2400" s="17" t="s">
        <v>4569</v>
      </c>
    </row>
    <row r="2401" spans="1:8" x14ac:dyDescent="0.2">
      <c r="A2401" s="3">
        <v>5105</v>
      </c>
      <c r="B2401" s="3" t="s">
        <v>2597</v>
      </c>
      <c r="C2401" s="3" t="s">
        <v>2597</v>
      </c>
      <c r="D2401" s="3" t="s">
        <v>2510</v>
      </c>
      <c r="G2401" s="17">
        <v>7323</v>
      </c>
      <c r="H2401" s="17" t="s">
        <v>4569</v>
      </c>
    </row>
    <row r="2402" spans="1:8" x14ac:dyDescent="0.2">
      <c r="A2402" s="3">
        <v>5242</v>
      </c>
      <c r="B2402" s="3" t="s">
        <v>2598</v>
      </c>
      <c r="C2402" s="3" t="s">
        <v>2598</v>
      </c>
      <c r="D2402" s="3" t="s">
        <v>2510</v>
      </c>
      <c r="G2402" s="17">
        <v>7324</v>
      </c>
      <c r="H2402" s="17" t="s">
        <v>4569</v>
      </c>
    </row>
    <row r="2403" spans="1:8" x14ac:dyDescent="0.2">
      <c r="A2403" s="3">
        <v>5244</v>
      </c>
      <c r="B2403" s="3" t="s">
        <v>2599</v>
      </c>
      <c r="C2403" s="3" t="s">
        <v>2599</v>
      </c>
      <c r="D2403" s="3" t="s">
        <v>2510</v>
      </c>
      <c r="G2403" s="17">
        <v>7325</v>
      </c>
      <c r="H2403" s="17" t="s">
        <v>4571</v>
      </c>
    </row>
    <row r="2404" spans="1:8" x14ac:dyDescent="0.2">
      <c r="A2404" s="3">
        <v>5116</v>
      </c>
      <c r="B2404" s="3" t="s">
        <v>2600</v>
      </c>
      <c r="C2404" s="3" t="s">
        <v>2601</v>
      </c>
      <c r="D2404" s="3" t="s">
        <v>2510</v>
      </c>
      <c r="G2404" s="17">
        <v>7326</v>
      </c>
      <c r="H2404" s="17" t="s">
        <v>4572</v>
      </c>
    </row>
    <row r="2405" spans="1:8" x14ac:dyDescent="0.2">
      <c r="A2405" s="3">
        <v>5200</v>
      </c>
      <c r="B2405" s="3" t="s">
        <v>2602</v>
      </c>
      <c r="C2405" s="3" t="s">
        <v>2601</v>
      </c>
      <c r="D2405" s="3" t="s">
        <v>2510</v>
      </c>
      <c r="G2405" s="17">
        <v>7402</v>
      </c>
      <c r="H2405" s="17" t="s">
        <v>4569</v>
      </c>
    </row>
    <row r="2406" spans="1:8" x14ac:dyDescent="0.2">
      <c r="A2406" s="3">
        <v>5222</v>
      </c>
      <c r="B2406" s="3" t="s">
        <v>2603</v>
      </c>
      <c r="C2406" s="3" t="s">
        <v>2601</v>
      </c>
      <c r="D2406" s="3" t="s">
        <v>2510</v>
      </c>
      <c r="G2406" s="17">
        <v>7403</v>
      </c>
      <c r="H2406" s="17" t="s">
        <v>4569</v>
      </c>
    </row>
    <row r="2407" spans="1:8" x14ac:dyDescent="0.2">
      <c r="A2407" s="3">
        <v>5245</v>
      </c>
      <c r="B2407" s="3" t="s">
        <v>2604</v>
      </c>
      <c r="C2407" s="3" t="s">
        <v>2604</v>
      </c>
      <c r="D2407" s="3" t="s">
        <v>2510</v>
      </c>
      <c r="G2407" s="17">
        <v>7404</v>
      </c>
      <c r="H2407" s="17" t="s">
        <v>4569</v>
      </c>
    </row>
    <row r="2408" spans="1:8" x14ac:dyDescent="0.2">
      <c r="A2408" s="3">
        <v>5212</v>
      </c>
      <c r="B2408" s="3" t="s">
        <v>2605</v>
      </c>
      <c r="C2408" s="3" t="s">
        <v>2606</v>
      </c>
      <c r="D2408" s="3" t="s">
        <v>2510</v>
      </c>
      <c r="G2408" s="17">
        <v>7405</v>
      </c>
      <c r="H2408" s="17" t="s">
        <v>4569</v>
      </c>
    </row>
    <row r="2409" spans="1:8" x14ac:dyDescent="0.2">
      <c r="A2409" s="3">
        <v>5242</v>
      </c>
      <c r="B2409" s="3" t="s">
        <v>2607</v>
      </c>
      <c r="C2409" s="3" t="s">
        <v>2607</v>
      </c>
      <c r="D2409" s="3" t="s">
        <v>2510</v>
      </c>
      <c r="G2409" s="17">
        <v>7407</v>
      </c>
      <c r="H2409" s="17" t="s">
        <v>4569</v>
      </c>
    </row>
    <row r="2410" spans="1:8" x14ac:dyDescent="0.2">
      <c r="A2410" s="3">
        <v>5246</v>
      </c>
      <c r="B2410" s="3" t="s">
        <v>2608</v>
      </c>
      <c r="C2410" s="3" t="s">
        <v>2607</v>
      </c>
      <c r="D2410" s="3" t="s">
        <v>2510</v>
      </c>
      <c r="G2410" s="17">
        <v>7408</v>
      </c>
      <c r="H2410" s="17" t="s">
        <v>4569</v>
      </c>
    </row>
    <row r="2411" spans="1:8" x14ac:dyDescent="0.2">
      <c r="A2411" s="3">
        <v>5318</v>
      </c>
      <c r="B2411" s="3" t="s">
        <v>2609</v>
      </c>
      <c r="C2411" s="3" t="s">
        <v>2609</v>
      </c>
      <c r="D2411" s="3" t="s">
        <v>2510</v>
      </c>
      <c r="G2411" s="17">
        <v>7411</v>
      </c>
      <c r="H2411" s="17" t="s">
        <v>4569</v>
      </c>
    </row>
    <row r="2412" spans="1:8" x14ac:dyDescent="0.2">
      <c r="A2412" s="3">
        <v>5237</v>
      </c>
      <c r="B2412" s="3" t="s">
        <v>2610</v>
      </c>
      <c r="C2412" s="3" t="s">
        <v>2610</v>
      </c>
      <c r="D2412" s="3" t="s">
        <v>2510</v>
      </c>
      <c r="G2412" s="17">
        <v>7412</v>
      </c>
      <c r="H2412" s="17" t="s">
        <v>4569</v>
      </c>
    </row>
    <row r="2413" spans="1:8" x14ac:dyDescent="0.2">
      <c r="A2413" s="3">
        <v>5243</v>
      </c>
      <c r="B2413" s="3" t="s">
        <v>2611</v>
      </c>
      <c r="C2413" s="3" t="s">
        <v>2611</v>
      </c>
      <c r="D2413" s="3" t="s">
        <v>2510</v>
      </c>
      <c r="G2413" s="17">
        <v>7413</v>
      </c>
      <c r="H2413" s="17" t="s">
        <v>4569</v>
      </c>
    </row>
    <row r="2414" spans="1:8" x14ac:dyDescent="0.2">
      <c r="A2414" s="3">
        <v>5236</v>
      </c>
      <c r="B2414" s="3" t="s">
        <v>2612</v>
      </c>
      <c r="C2414" s="3" t="s">
        <v>2612</v>
      </c>
      <c r="D2414" s="3" t="s">
        <v>2510</v>
      </c>
      <c r="G2414" s="17">
        <v>7414</v>
      </c>
      <c r="H2414" s="17" t="s">
        <v>4569</v>
      </c>
    </row>
    <row r="2415" spans="1:8" x14ac:dyDescent="0.2">
      <c r="A2415" s="3">
        <v>5223</v>
      </c>
      <c r="B2415" s="3" t="s">
        <v>2613</v>
      </c>
      <c r="C2415" s="3" t="s">
        <v>2613</v>
      </c>
      <c r="D2415" s="3" t="s">
        <v>2510</v>
      </c>
      <c r="G2415" s="17">
        <v>7415</v>
      </c>
      <c r="H2415" s="17" t="s">
        <v>4569</v>
      </c>
    </row>
    <row r="2416" spans="1:8" x14ac:dyDescent="0.2">
      <c r="A2416" s="3">
        <v>5235</v>
      </c>
      <c r="B2416" s="3" t="s">
        <v>2614</v>
      </c>
      <c r="C2416" s="3" t="s">
        <v>2615</v>
      </c>
      <c r="D2416" s="3" t="s">
        <v>2510</v>
      </c>
      <c r="G2416" s="17">
        <v>7416</v>
      </c>
      <c r="H2416" s="17" t="s">
        <v>4569</v>
      </c>
    </row>
    <row r="2417" spans="1:8" x14ac:dyDescent="0.2">
      <c r="A2417" s="3">
        <v>5112</v>
      </c>
      <c r="B2417" s="3" t="s">
        <v>2616</v>
      </c>
      <c r="C2417" s="3" t="s">
        <v>2617</v>
      </c>
      <c r="D2417" s="3" t="s">
        <v>2510</v>
      </c>
      <c r="G2417" s="17">
        <v>7417</v>
      </c>
      <c r="H2417" s="17" t="s">
        <v>4569</v>
      </c>
    </row>
    <row r="2418" spans="1:8" x14ac:dyDescent="0.2">
      <c r="A2418" s="3">
        <v>5106</v>
      </c>
      <c r="B2418" s="3" t="s">
        <v>2618</v>
      </c>
      <c r="C2418" s="3" t="s">
        <v>2619</v>
      </c>
      <c r="D2418" s="3" t="s">
        <v>2510</v>
      </c>
      <c r="G2418" s="17">
        <v>7418</v>
      </c>
      <c r="H2418" s="17" t="s">
        <v>4569</v>
      </c>
    </row>
    <row r="2419" spans="1:8" x14ac:dyDescent="0.2">
      <c r="A2419" s="3">
        <v>5233</v>
      </c>
      <c r="B2419" s="3" t="s">
        <v>2620</v>
      </c>
      <c r="C2419" s="3" t="s">
        <v>2621</v>
      </c>
      <c r="D2419" s="3" t="s">
        <v>2510</v>
      </c>
      <c r="G2419" s="17">
        <v>7419</v>
      </c>
      <c r="H2419" s="17" t="s">
        <v>4569</v>
      </c>
    </row>
    <row r="2420" spans="1:8" x14ac:dyDescent="0.2">
      <c r="A2420" s="3">
        <v>5234</v>
      </c>
      <c r="B2420" s="3" t="s">
        <v>2621</v>
      </c>
      <c r="C2420" s="3" t="s">
        <v>2621</v>
      </c>
      <c r="D2420" s="3" t="s">
        <v>2510</v>
      </c>
      <c r="G2420" s="17">
        <v>7421</v>
      </c>
      <c r="H2420" s="17" t="s">
        <v>4569</v>
      </c>
    </row>
    <row r="2421" spans="1:8" x14ac:dyDescent="0.2">
      <c r="A2421" s="3">
        <v>5213</v>
      </c>
      <c r="B2421" s="3" t="s">
        <v>2622</v>
      </c>
      <c r="C2421" s="3" t="s">
        <v>2622</v>
      </c>
      <c r="D2421" s="3" t="s">
        <v>2510</v>
      </c>
      <c r="G2421" s="17">
        <v>7422</v>
      </c>
      <c r="H2421" s="17" t="s">
        <v>4569</v>
      </c>
    </row>
    <row r="2422" spans="1:8" x14ac:dyDescent="0.2">
      <c r="A2422" s="3">
        <v>5210</v>
      </c>
      <c r="B2422" s="3" t="s">
        <v>2623</v>
      </c>
      <c r="C2422" s="3" t="s">
        <v>2623</v>
      </c>
      <c r="D2422" s="3" t="s">
        <v>2510</v>
      </c>
      <c r="G2422" s="17">
        <v>7423</v>
      </c>
      <c r="H2422" s="17" t="s">
        <v>4569</v>
      </c>
    </row>
    <row r="2423" spans="1:8" x14ac:dyDescent="0.2">
      <c r="A2423" s="3">
        <v>5225</v>
      </c>
      <c r="B2423" s="3" t="s">
        <v>2624</v>
      </c>
      <c r="C2423" s="3" t="s">
        <v>2624</v>
      </c>
      <c r="D2423" s="3" t="s">
        <v>2510</v>
      </c>
      <c r="G2423" s="17">
        <v>7424</v>
      </c>
      <c r="H2423" s="17" t="s">
        <v>4569</v>
      </c>
    </row>
    <row r="2424" spans="1:8" x14ac:dyDescent="0.2">
      <c r="A2424" s="3">
        <v>5107</v>
      </c>
      <c r="B2424" s="3" t="s">
        <v>2625</v>
      </c>
      <c r="C2424" s="3" t="s">
        <v>2626</v>
      </c>
      <c r="D2424" s="3" t="s">
        <v>2510</v>
      </c>
      <c r="G2424" s="17">
        <v>7425</v>
      </c>
      <c r="H2424" s="17" t="s">
        <v>4569</v>
      </c>
    </row>
    <row r="2425" spans="1:8" x14ac:dyDescent="0.2">
      <c r="A2425" s="3">
        <v>5108</v>
      </c>
      <c r="B2425" s="3" t="s">
        <v>2627</v>
      </c>
      <c r="C2425" s="3" t="s">
        <v>2626</v>
      </c>
      <c r="D2425" s="3" t="s">
        <v>2510</v>
      </c>
      <c r="G2425" s="17">
        <v>7426</v>
      </c>
      <c r="H2425" s="17" t="s">
        <v>4569</v>
      </c>
    </row>
    <row r="2426" spans="1:8" x14ac:dyDescent="0.2">
      <c r="A2426" s="3">
        <v>5712</v>
      </c>
      <c r="B2426" s="3" t="s">
        <v>2628</v>
      </c>
      <c r="C2426" s="3" t="s">
        <v>2628</v>
      </c>
      <c r="D2426" s="3" t="s">
        <v>2510</v>
      </c>
      <c r="G2426" s="17">
        <v>7427</v>
      </c>
      <c r="H2426" s="17" t="s">
        <v>4569</v>
      </c>
    </row>
    <row r="2427" spans="1:8" x14ac:dyDescent="0.2">
      <c r="A2427" s="3">
        <v>5708</v>
      </c>
      <c r="B2427" s="3" t="s">
        <v>2629</v>
      </c>
      <c r="C2427" s="3" t="s">
        <v>2629</v>
      </c>
      <c r="D2427" s="3" t="s">
        <v>2510</v>
      </c>
      <c r="G2427" s="17">
        <v>7428</v>
      </c>
      <c r="H2427" s="17" t="s">
        <v>4565</v>
      </c>
    </row>
    <row r="2428" spans="1:8" x14ac:dyDescent="0.2">
      <c r="A2428" s="3">
        <v>5736</v>
      </c>
      <c r="B2428" s="3" t="s">
        <v>2630</v>
      </c>
      <c r="C2428" s="3" t="s">
        <v>2631</v>
      </c>
      <c r="D2428" s="3" t="s">
        <v>2510</v>
      </c>
      <c r="G2428" s="17">
        <v>7430</v>
      </c>
      <c r="H2428" s="17" t="s">
        <v>4569</v>
      </c>
    </row>
    <row r="2429" spans="1:8" x14ac:dyDescent="0.2">
      <c r="A2429" s="3">
        <v>5724</v>
      </c>
      <c r="B2429" s="3" t="s">
        <v>2632</v>
      </c>
      <c r="C2429" s="3" t="s">
        <v>2632</v>
      </c>
      <c r="D2429" s="3" t="s">
        <v>2510</v>
      </c>
      <c r="G2429" s="17">
        <v>7431</v>
      </c>
      <c r="H2429" s="17" t="s">
        <v>4569</v>
      </c>
    </row>
    <row r="2430" spans="1:8" x14ac:dyDescent="0.2">
      <c r="A2430" s="3">
        <v>5728</v>
      </c>
      <c r="B2430" s="3" t="s">
        <v>2633</v>
      </c>
      <c r="C2430" s="3" t="s">
        <v>2633</v>
      </c>
      <c r="D2430" s="3" t="s">
        <v>2510</v>
      </c>
      <c r="G2430" s="17">
        <v>7432</v>
      </c>
      <c r="H2430" s="17" t="s">
        <v>4569</v>
      </c>
    </row>
    <row r="2431" spans="1:8" x14ac:dyDescent="0.2">
      <c r="A2431" s="3">
        <v>5043</v>
      </c>
      <c r="B2431" s="3" t="s">
        <v>2634</v>
      </c>
      <c r="C2431" s="3" t="s">
        <v>2634</v>
      </c>
      <c r="D2431" s="3" t="s">
        <v>2510</v>
      </c>
      <c r="G2431" s="17">
        <v>7433</v>
      </c>
      <c r="H2431" s="17" t="s">
        <v>4569</v>
      </c>
    </row>
    <row r="2432" spans="1:8" x14ac:dyDescent="0.2">
      <c r="A2432" s="3">
        <v>5733</v>
      </c>
      <c r="B2432" s="3" t="s">
        <v>2635</v>
      </c>
      <c r="C2432" s="3" t="s">
        <v>2636</v>
      </c>
      <c r="D2432" s="3" t="s">
        <v>2510</v>
      </c>
      <c r="G2432" s="17">
        <v>7434</v>
      </c>
      <c r="H2432" s="17" t="s">
        <v>4565</v>
      </c>
    </row>
    <row r="2433" spans="1:8" x14ac:dyDescent="0.2">
      <c r="A2433" s="3">
        <v>5725</v>
      </c>
      <c r="B2433" s="3" t="s">
        <v>2637</v>
      </c>
      <c r="C2433" s="3" t="s">
        <v>2637</v>
      </c>
      <c r="D2433" s="3" t="s">
        <v>2510</v>
      </c>
      <c r="G2433" s="17">
        <v>7435</v>
      </c>
      <c r="H2433" s="17" t="s">
        <v>4565</v>
      </c>
    </row>
    <row r="2434" spans="1:8" x14ac:dyDescent="0.2">
      <c r="A2434" s="3">
        <v>5737</v>
      </c>
      <c r="B2434" s="3" t="s">
        <v>2638</v>
      </c>
      <c r="C2434" s="3" t="s">
        <v>2638</v>
      </c>
      <c r="D2434" s="3" t="s">
        <v>2510</v>
      </c>
      <c r="G2434" s="17">
        <v>7436</v>
      </c>
      <c r="H2434" s="17" t="s">
        <v>4565</v>
      </c>
    </row>
    <row r="2435" spans="1:8" x14ac:dyDescent="0.2">
      <c r="A2435" s="3">
        <v>5727</v>
      </c>
      <c r="B2435" s="3" t="s">
        <v>2639</v>
      </c>
      <c r="C2435" s="3" t="s">
        <v>2639</v>
      </c>
      <c r="D2435" s="3" t="s">
        <v>2510</v>
      </c>
      <c r="G2435" s="17">
        <v>7437</v>
      </c>
      <c r="H2435" s="17" t="s">
        <v>4565</v>
      </c>
    </row>
    <row r="2436" spans="1:8" x14ac:dyDescent="0.2">
      <c r="A2436" s="3">
        <v>5734</v>
      </c>
      <c r="B2436" s="3" t="s">
        <v>2640</v>
      </c>
      <c r="C2436" s="3" t="s">
        <v>2641</v>
      </c>
      <c r="D2436" s="3" t="s">
        <v>2510</v>
      </c>
      <c r="G2436" s="17">
        <v>7438</v>
      </c>
      <c r="H2436" s="17" t="s">
        <v>4565</v>
      </c>
    </row>
    <row r="2437" spans="1:8" x14ac:dyDescent="0.2">
      <c r="A2437" s="3">
        <v>5044</v>
      </c>
      <c r="B2437" s="3" t="s">
        <v>2642</v>
      </c>
      <c r="C2437" s="3" t="s">
        <v>2642</v>
      </c>
      <c r="D2437" s="3" t="s">
        <v>2510</v>
      </c>
      <c r="G2437" s="17">
        <v>7440</v>
      </c>
      <c r="H2437" s="17" t="s">
        <v>4569</v>
      </c>
    </row>
    <row r="2438" spans="1:8" x14ac:dyDescent="0.2">
      <c r="A2438" s="3">
        <v>5046</v>
      </c>
      <c r="B2438" s="3" t="s">
        <v>2643</v>
      </c>
      <c r="C2438" s="3" t="s">
        <v>2643</v>
      </c>
      <c r="D2438" s="3" t="s">
        <v>2510</v>
      </c>
      <c r="G2438" s="17">
        <v>7442</v>
      </c>
      <c r="H2438" s="17" t="s">
        <v>4569</v>
      </c>
    </row>
    <row r="2439" spans="1:8" x14ac:dyDescent="0.2">
      <c r="A2439" s="3">
        <v>5046</v>
      </c>
      <c r="B2439" s="3" t="s">
        <v>2644</v>
      </c>
      <c r="C2439" s="3" t="s">
        <v>2643</v>
      </c>
      <c r="D2439" s="3" t="s">
        <v>2510</v>
      </c>
      <c r="G2439" s="17">
        <v>7443</v>
      </c>
      <c r="H2439" s="17" t="s">
        <v>4569</v>
      </c>
    </row>
    <row r="2440" spans="1:8" x14ac:dyDescent="0.2">
      <c r="A2440" s="3">
        <v>5040</v>
      </c>
      <c r="B2440" s="3" t="s">
        <v>2645</v>
      </c>
      <c r="C2440" s="3" t="s">
        <v>2645</v>
      </c>
      <c r="D2440" s="3" t="s">
        <v>2510</v>
      </c>
      <c r="G2440" s="17">
        <v>7444</v>
      </c>
      <c r="H2440" s="17" t="s">
        <v>4565</v>
      </c>
    </row>
    <row r="2441" spans="1:8" x14ac:dyDescent="0.2">
      <c r="A2441" s="3">
        <v>5723</v>
      </c>
      <c r="B2441" s="3" t="s">
        <v>2646</v>
      </c>
      <c r="C2441" s="3" t="s">
        <v>2647</v>
      </c>
      <c r="D2441" s="3" t="s">
        <v>2510</v>
      </c>
      <c r="G2441" s="17">
        <v>7445</v>
      </c>
      <c r="H2441" s="17" t="s">
        <v>4565</v>
      </c>
    </row>
    <row r="2442" spans="1:8" x14ac:dyDescent="0.2">
      <c r="A2442" s="3">
        <v>5726</v>
      </c>
      <c r="B2442" s="3" t="s">
        <v>2648</v>
      </c>
      <c r="C2442" s="3" t="s">
        <v>2648</v>
      </c>
      <c r="D2442" s="3" t="s">
        <v>2510</v>
      </c>
      <c r="G2442" s="17">
        <v>7447</v>
      </c>
      <c r="H2442" s="17" t="s">
        <v>4565</v>
      </c>
    </row>
    <row r="2443" spans="1:8" x14ac:dyDescent="0.2">
      <c r="A2443" s="3">
        <v>5732</v>
      </c>
      <c r="B2443" s="3" t="s">
        <v>2649</v>
      </c>
      <c r="C2443" s="3" t="s">
        <v>2649</v>
      </c>
      <c r="D2443" s="3" t="s">
        <v>2510</v>
      </c>
      <c r="G2443" s="17">
        <v>7448</v>
      </c>
      <c r="H2443" s="17" t="s">
        <v>4565</v>
      </c>
    </row>
    <row r="2444" spans="1:8" x14ac:dyDescent="0.2">
      <c r="A2444" s="3">
        <v>5074</v>
      </c>
      <c r="B2444" s="3" t="s">
        <v>2650</v>
      </c>
      <c r="C2444" s="3" t="s">
        <v>2650</v>
      </c>
      <c r="D2444" s="3" t="s">
        <v>2510</v>
      </c>
      <c r="G2444" s="17">
        <v>7450</v>
      </c>
      <c r="H2444" s="17" t="s">
        <v>4569</v>
      </c>
    </row>
    <row r="2445" spans="1:8" x14ac:dyDescent="0.2">
      <c r="A2445" s="3">
        <v>5070</v>
      </c>
      <c r="B2445" s="3" t="s">
        <v>2651</v>
      </c>
      <c r="C2445" s="3" t="s">
        <v>2651</v>
      </c>
      <c r="D2445" s="3" t="s">
        <v>2510</v>
      </c>
      <c r="G2445" s="17">
        <v>7451</v>
      </c>
      <c r="H2445" s="17" t="s">
        <v>4569</v>
      </c>
    </row>
    <row r="2446" spans="1:8" x14ac:dyDescent="0.2">
      <c r="A2446" s="3">
        <v>5272</v>
      </c>
      <c r="B2446" s="3" t="s">
        <v>2652</v>
      </c>
      <c r="C2446" s="3" t="s">
        <v>2652</v>
      </c>
      <c r="D2446" s="3" t="s">
        <v>2510</v>
      </c>
      <c r="G2446" s="17">
        <v>7452</v>
      </c>
      <c r="H2446" s="17" t="s">
        <v>4569</v>
      </c>
    </row>
    <row r="2447" spans="1:8" x14ac:dyDescent="0.2">
      <c r="A2447" s="3">
        <v>5073</v>
      </c>
      <c r="B2447" s="3" t="s">
        <v>2653</v>
      </c>
      <c r="C2447" s="3" t="s">
        <v>2653</v>
      </c>
      <c r="D2447" s="3" t="s">
        <v>2510</v>
      </c>
      <c r="G2447" s="17">
        <v>7453</v>
      </c>
      <c r="H2447" s="17" t="s">
        <v>4569</v>
      </c>
    </row>
    <row r="2448" spans="1:8" x14ac:dyDescent="0.2">
      <c r="A2448" s="3">
        <v>5027</v>
      </c>
      <c r="B2448" s="3" t="s">
        <v>2654</v>
      </c>
      <c r="C2448" s="3" t="s">
        <v>2654</v>
      </c>
      <c r="D2448" s="3" t="s">
        <v>2510</v>
      </c>
      <c r="G2448" s="17">
        <v>7454</v>
      </c>
      <c r="H2448" s="17" t="s">
        <v>4570</v>
      </c>
    </row>
    <row r="2449" spans="1:8" x14ac:dyDescent="0.2">
      <c r="A2449" s="3">
        <v>5082</v>
      </c>
      <c r="B2449" s="3" t="s">
        <v>2655</v>
      </c>
      <c r="C2449" s="3" t="s">
        <v>2655</v>
      </c>
      <c r="D2449" s="3" t="s">
        <v>2510</v>
      </c>
      <c r="G2449" s="17">
        <v>7455</v>
      </c>
      <c r="H2449" s="17" t="s">
        <v>4565</v>
      </c>
    </row>
    <row r="2450" spans="1:8" x14ac:dyDescent="0.2">
      <c r="A2450" s="3">
        <v>5083</v>
      </c>
      <c r="B2450" s="3" t="s">
        <v>2656</v>
      </c>
      <c r="C2450" s="3" t="s">
        <v>2655</v>
      </c>
      <c r="D2450" s="3" t="s">
        <v>2510</v>
      </c>
      <c r="G2450" s="17">
        <v>7456</v>
      </c>
      <c r="H2450" s="17" t="s">
        <v>4565</v>
      </c>
    </row>
    <row r="2451" spans="1:8" x14ac:dyDescent="0.2">
      <c r="A2451" s="3">
        <v>5080</v>
      </c>
      <c r="B2451" s="3" t="s">
        <v>2657</v>
      </c>
      <c r="C2451" s="3" t="s">
        <v>2657</v>
      </c>
      <c r="D2451" s="3" t="s">
        <v>2510</v>
      </c>
      <c r="G2451" s="17">
        <v>7457</v>
      </c>
      <c r="H2451" s="17" t="s">
        <v>4565</v>
      </c>
    </row>
    <row r="2452" spans="1:8" x14ac:dyDescent="0.2">
      <c r="A2452" s="3">
        <v>5084</v>
      </c>
      <c r="B2452" s="3" t="s">
        <v>2658</v>
      </c>
      <c r="C2452" s="3" t="s">
        <v>2657</v>
      </c>
      <c r="D2452" s="3" t="s">
        <v>2510</v>
      </c>
      <c r="G2452" s="17">
        <v>7458</v>
      </c>
      <c r="H2452" s="17" t="s">
        <v>4569</v>
      </c>
    </row>
    <row r="2453" spans="1:8" x14ac:dyDescent="0.2">
      <c r="A2453" s="3">
        <v>5085</v>
      </c>
      <c r="B2453" s="3" t="s">
        <v>2659</v>
      </c>
      <c r="C2453" s="3" t="s">
        <v>2657</v>
      </c>
      <c r="D2453" s="3" t="s">
        <v>2510</v>
      </c>
      <c r="G2453" s="17">
        <v>7459</v>
      </c>
      <c r="H2453" s="17" t="s">
        <v>4569</v>
      </c>
    </row>
    <row r="2454" spans="1:8" x14ac:dyDescent="0.2">
      <c r="A2454" s="3">
        <v>4333</v>
      </c>
      <c r="B2454" s="3" t="s">
        <v>2660</v>
      </c>
      <c r="C2454" s="3" t="s">
        <v>2661</v>
      </c>
      <c r="D2454" s="3" t="s">
        <v>2510</v>
      </c>
      <c r="G2454" s="17">
        <v>7460</v>
      </c>
      <c r="H2454" s="17" t="s">
        <v>4569</v>
      </c>
    </row>
    <row r="2455" spans="1:8" x14ac:dyDescent="0.2">
      <c r="A2455" s="3">
        <v>5062</v>
      </c>
      <c r="B2455" s="3" t="s">
        <v>2662</v>
      </c>
      <c r="C2455" s="3" t="s">
        <v>2662</v>
      </c>
      <c r="D2455" s="3" t="s">
        <v>2510</v>
      </c>
      <c r="G2455" s="17">
        <v>7462</v>
      </c>
      <c r="H2455" s="17" t="s">
        <v>4569</v>
      </c>
    </row>
    <row r="2456" spans="1:8" x14ac:dyDescent="0.2">
      <c r="A2456" s="3">
        <v>5072</v>
      </c>
      <c r="B2456" s="3" t="s">
        <v>2663</v>
      </c>
      <c r="C2456" s="3" t="s">
        <v>2663</v>
      </c>
      <c r="D2456" s="3" t="s">
        <v>2510</v>
      </c>
      <c r="G2456" s="17">
        <v>7463</v>
      </c>
      <c r="H2456" s="17" t="s">
        <v>4569</v>
      </c>
    </row>
    <row r="2457" spans="1:8" x14ac:dyDescent="0.2">
      <c r="A2457" s="3">
        <v>5326</v>
      </c>
      <c r="B2457" s="3" t="s">
        <v>2664</v>
      </c>
      <c r="C2457" s="3" t="s">
        <v>2664</v>
      </c>
      <c r="D2457" s="3" t="s">
        <v>2510</v>
      </c>
      <c r="G2457" s="17">
        <v>7464</v>
      </c>
      <c r="H2457" s="17" t="s">
        <v>4569</v>
      </c>
    </row>
    <row r="2458" spans="1:8" x14ac:dyDescent="0.2">
      <c r="A2458" s="3">
        <v>4334</v>
      </c>
      <c r="B2458" s="3" t="s">
        <v>2665</v>
      </c>
      <c r="C2458" s="3" t="s">
        <v>2666</v>
      </c>
      <c r="D2458" s="3" t="s">
        <v>2510</v>
      </c>
      <c r="G2458" s="17">
        <v>7472</v>
      </c>
      <c r="H2458" s="17" t="s">
        <v>4569</v>
      </c>
    </row>
    <row r="2459" spans="1:8" x14ac:dyDescent="0.2">
      <c r="A2459" s="3">
        <v>5028</v>
      </c>
      <c r="B2459" s="3" t="s">
        <v>2667</v>
      </c>
      <c r="C2459" s="3" t="s">
        <v>2667</v>
      </c>
      <c r="D2459" s="3" t="s">
        <v>2510</v>
      </c>
      <c r="G2459" s="17">
        <v>7473</v>
      </c>
      <c r="H2459" s="17" t="s">
        <v>4569</v>
      </c>
    </row>
    <row r="2460" spans="1:8" x14ac:dyDescent="0.2">
      <c r="A2460" s="3">
        <v>5064</v>
      </c>
      <c r="B2460" s="3" t="s">
        <v>2668</v>
      </c>
      <c r="C2460" s="3" t="s">
        <v>2668</v>
      </c>
      <c r="D2460" s="3" t="s">
        <v>2510</v>
      </c>
      <c r="G2460" s="17">
        <v>7477</v>
      </c>
      <c r="H2460" s="17" t="s">
        <v>4569</v>
      </c>
    </row>
    <row r="2461" spans="1:8" x14ac:dyDescent="0.2">
      <c r="A2461" s="3">
        <v>5063</v>
      </c>
      <c r="B2461" s="3" t="s">
        <v>2669</v>
      </c>
      <c r="C2461" s="3" t="s">
        <v>2669</v>
      </c>
      <c r="D2461" s="3" t="s">
        <v>2510</v>
      </c>
      <c r="G2461" s="17">
        <v>7482</v>
      </c>
      <c r="H2461" s="17" t="s">
        <v>4570</v>
      </c>
    </row>
    <row r="2462" spans="1:8" x14ac:dyDescent="0.2">
      <c r="A2462" s="3">
        <v>5079</v>
      </c>
      <c r="B2462" s="3" t="s">
        <v>2670</v>
      </c>
      <c r="C2462" s="3" t="s">
        <v>2670</v>
      </c>
      <c r="D2462" s="3" t="s">
        <v>2510</v>
      </c>
      <c r="G2462" s="17">
        <v>7484</v>
      </c>
      <c r="H2462" s="17" t="s">
        <v>4570</v>
      </c>
    </row>
    <row r="2463" spans="1:8" x14ac:dyDescent="0.2">
      <c r="A2463" s="3">
        <v>5273</v>
      </c>
      <c r="B2463" s="3" t="s">
        <v>2671</v>
      </c>
      <c r="C2463" s="3" t="s">
        <v>2672</v>
      </c>
      <c r="D2463" s="3" t="s">
        <v>2510</v>
      </c>
      <c r="G2463" s="17">
        <v>7492</v>
      </c>
      <c r="H2463" s="17" t="s">
        <v>4569</v>
      </c>
    </row>
    <row r="2464" spans="1:8" x14ac:dyDescent="0.2">
      <c r="A2464" s="3">
        <v>5274</v>
      </c>
      <c r="B2464" s="3" t="s">
        <v>2673</v>
      </c>
      <c r="C2464" s="3" t="s">
        <v>2672</v>
      </c>
      <c r="D2464" s="3" t="s">
        <v>2510</v>
      </c>
      <c r="G2464" s="17">
        <v>7493</v>
      </c>
      <c r="H2464" s="17" t="s">
        <v>4569</v>
      </c>
    </row>
    <row r="2465" spans="1:8" x14ac:dyDescent="0.2">
      <c r="A2465" s="3">
        <v>5275</v>
      </c>
      <c r="B2465" s="3" t="s">
        <v>2674</v>
      </c>
      <c r="C2465" s="3" t="s">
        <v>2672</v>
      </c>
      <c r="D2465" s="3" t="s">
        <v>2510</v>
      </c>
      <c r="G2465" s="17">
        <v>7494</v>
      </c>
      <c r="H2465" s="17" t="s">
        <v>4570</v>
      </c>
    </row>
    <row r="2466" spans="1:8" x14ac:dyDescent="0.2">
      <c r="A2466" s="3">
        <v>5276</v>
      </c>
      <c r="B2466" s="3" t="s">
        <v>2675</v>
      </c>
      <c r="C2466" s="3" t="s">
        <v>2672</v>
      </c>
      <c r="D2466" s="3" t="s">
        <v>2510</v>
      </c>
      <c r="G2466" s="17">
        <v>7500</v>
      </c>
      <c r="H2466" s="17" t="s">
        <v>4573</v>
      </c>
    </row>
    <row r="2467" spans="1:8" x14ac:dyDescent="0.2">
      <c r="A2467" s="3">
        <v>5277</v>
      </c>
      <c r="B2467" s="3" t="s">
        <v>2676</v>
      </c>
      <c r="C2467" s="3" t="s">
        <v>2672</v>
      </c>
      <c r="D2467" s="3" t="s">
        <v>2510</v>
      </c>
      <c r="G2467" s="17">
        <v>7502</v>
      </c>
      <c r="H2467" s="17" t="s">
        <v>4573</v>
      </c>
    </row>
    <row r="2468" spans="1:8" x14ac:dyDescent="0.2">
      <c r="A2468" s="3">
        <v>5075</v>
      </c>
      <c r="B2468" s="3" t="s">
        <v>2677</v>
      </c>
      <c r="C2468" s="3" t="s">
        <v>2678</v>
      </c>
      <c r="D2468" s="3" t="s">
        <v>2510</v>
      </c>
      <c r="G2468" s="17">
        <v>7503</v>
      </c>
      <c r="H2468" s="17" t="s">
        <v>4573</v>
      </c>
    </row>
    <row r="2469" spans="1:8" x14ac:dyDescent="0.2">
      <c r="A2469" s="3">
        <v>5076</v>
      </c>
      <c r="B2469" s="3" t="s">
        <v>2679</v>
      </c>
      <c r="C2469" s="3" t="s">
        <v>2678</v>
      </c>
      <c r="D2469" s="3" t="s">
        <v>2510</v>
      </c>
      <c r="G2469" s="17">
        <v>7504</v>
      </c>
      <c r="H2469" s="17" t="s">
        <v>4573</v>
      </c>
    </row>
    <row r="2470" spans="1:8" x14ac:dyDescent="0.2">
      <c r="A2470" s="3">
        <v>5077</v>
      </c>
      <c r="B2470" s="3" t="s">
        <v>2680</v>
      </c>
      <c r="C2470" s="3" t="s">
        <v>2678</v>
      </c>
      <c r="D2470" s="3" t="s">
        <v>2510</v>
      </c>
      <c r="G2470" s="17">
        <v>7505</v>
      </c>
      <c r="H2470" s="17" t="s">
        <v>4573</v>
      </c>
    </row>
    <row r="2471" spans="1:8" x14ac:dyDescent="0.2">
      <c r="A2471" s="3">
        <v>5078</v>
      </c>
      <c r="B2471" s="3" t="s">
        <v>2681</v>
      </c>
      <c r="C2471" s="3" t="s">
        <v>2678</v>
      </c>
      <c r="D2471" s="3" t="s">
        <v>2510</v>
      </c>
      <c r="G2471" s="17">
        <v>7512</v>
      </c>
      <c r="H2471" s="17" t="s">
        <v>4573</v>
      </c>
    </row>
    <row r="2472" spans="1:8" x14ac:dyDescent="0.2">
      <c r="A2472" s="3">
        <v>5600</v>
      </c>
      <c r="B2472" s="3" t="s">
        <v>2682</v>
      </c>
      <c r="C2472" s="3" t="s">
        <v>2683</v>
      </c>
      <c r="D2472" s="3" t="s">
        <v>2510</v>
      </c>
      <c r="G2472" s="17">
        <v>7513</v>
      </c>
      <c r="H2472" s="17" t="s">
        <v>4573</v>
      </c>
    </row>
    <row r="2473" spans="1:8" x14ac:dyDescent="0.2">
      <c r="A2473" s="3">
        <v>5706</v>
      </c>
      <c r="B2473" s="3" t="s">
        <v>2684</v>
      </c>
      <c r="C2473" s="3" t="s">
        <v>2684</v>
      </c>
      <c r="D2473" s="3" t="s">
        <v>2510</v>
      </c>
      <c r="G2473" s="17">
        <v>7514</v>
      </c>
      <c r="H2473" s="17" t="s">
        <v>4573</v>
      </c>
    </row>
    <row r="2474" spans="1:8" x14ac:dyDescent="0.2">
      <c r="A2474" s="3">
        <v>5505</v>
      </c>
      <c r="B2474" s="3" t="s">
        <v>2685</v>
      </c>
      <c r="C2474" s="3" t="s">
        <v>2685</v>
      </c>
      <c r="D2474" s="3" t="s">
        <v>2510</v>
      </c>
      <c r="G2474" s="17">
        <v>7515</v>
      </c>
      <c r="H2474" s="17" t="s">
        <v>4573</v>
      </c>
    </row>
    <row r="2475" spans="1:8" x14ac:dyDescent="0.2">
      <c r="A2475" s="3">
        <v>5606</v>
      </c>
      <c r="B2475" s="3" t="s">
        <v>2686</v>
      </c>
      <c r="C2475" s="3" t="s">
        <v>2686</v>
      </c>
      <c r="D2475" s="3" t="s">
        <v>2510</v>
      </c>
      <c r="G2475" s="17">
        <v>7516</v>
      </c>
      <c r="H2475" s="17" t="s">
        <v>4573</v>
      </c>
    </row>
    <row r="2476" spans="1:8" x14ac:dyDescent="0.2">
      <c r="A2476" s="3">
        <v>5704</v>
      </c>
      <c r="B2476" s="3" t="s">
        <v>2687</v>
      </c>
      <c r="C2476" s="3" t="s">
        <v>2687</v>
      </c>
      <c r="D2476" s="3" t="s">
        <v>2510</v>
      </c>
      <c r="G2476" s="17">
        <v>7517</v>
      </c>
      <c r="H2476" s="17" t="s">
        <v>4573</v>
      </c>
    </row>
    <row r="2477" spans="1:8" x14ac:dyDescent="0.2">
      <c r="A2477" s="3">
        <v>5615</v>
      </c>
      <c r="B2477" s="3" t="s">
        <v>2688</v>
      </c>
      <c r="C2477" s="3" t="s">
        <v>2688</v>
      </c>
      <c r="D2477" s="3" t="s">
        <v>2510</v>
      </c>
      <c r="G2477" s="17">
        <v>7522</v>
      </c>
      <c r="H2477" s="17" t="s">
        <v>4573</v>
      </c>
    </row>
    <row r="2478" spans="1:8" x14ac:dyDescent="0.2">
      <c r="A2478" s="3">
        <v>5705</v>
      </c>
      <c r="B2478" s="3" t="s">
        <v>2689</v>
      </c>
      <c r="C2478" s="3" t="s">
        <v>2689</v>
      </c>
      <c r="D2478" s="3" t="s">
        <v>2510</v>
      </c>
      <c r="G2478" s="17">
        <v>7523</v>
      </c>
      <c r="H2478" s="17" t="s">
        <v>4573</v>
      </c>
    </row>
    <row r="2479" spans="1:8" x14ac:dyDescent="0.2">
      <c r="A2479" s="3">
        <v>5604</v>
      </c>
      <c r="B2479" s="3" t="s">
        <v>2690</v>
      </c>
      <c r="C2479" s="3" t="s">
        <v>2690</v>
      </c>
      <c r="D2479" s="3" t="s">
        <v>2510</v>
      </c>
      <c r="G2479" s="17">
        <v>7524</v>
      </c>
      <c r="H2479" s="17" t="s">
        <v>4573</v>
      </c>
    </row>
    <row r="2480" spans="1:8" x14ac:dyDescent="0.2">
      <c r="A2480" s="3">
        <v>5113</v>
      </c>
      <c r="B2480" s="3" t="s">
        <v>2691</v>
      </c>
      <c r="C2480" s="3" t="s">
        <v>2692</v>
      </c>
      <c r="D2480" s="3" t="s">
        <v>2510</v>
      </c>
      <c r="G2480" s="17">
        <v>7525</v>
      </c>
      <c r="H2480" s="17" t="s">
        <v>4573</v>
      </c>
    </row>
    <row r="2481" spans="1:8" x14ac:dyDescent="0.2">
      <c r="A2481" s="3">
        <v>5502</v>
      </c>
      <c r="B2481" s="3" t="s">
        <v>2693</v>
      </c>
      <c r="C2481" s="3" t="s">
        <v>2693</v>
      </c>
      <c r="D2481" s="3" t="s">
        <v>2510</v>
      </c>
      <c r="G2481" s="17">
        <v>7526</v>
      </c>
      <c r="H2481" s="17" t="s">
        <v>4573</v>
      </c>
    </row>
    <row r="2482" spans="1:8" x14ac:dyDescent="0.2">
      <c r="A2482" s="3">
        <v>5600</v>
      </c>
      <c r="B2482" s="3" t="s">
        <v>2694</v>
      </c>
      <c r="C2482" s="3" t="s">
        <v>2694</v>
      </c>
      <c r="D2482" s="3" t="s">
        <v>2510</v>
      </c>
      <c r="G2482" s="17">
        <v>7527</v>
      </c>
      <c r="H2482" s="17" t="s">
        <v>4573</v>
      </c>
    </row>
    <row r="2483" spans="1:8" x14ac:dyDescent="0.2">
      <c r="A2483" s="3">
        <v>5616</v>
      </c>
      <c r="B2483" s="3" t="s">
        <v>2695</v>
      </c>
      <c r="C2483" s="3" t="s">
        <v>2695</v>
      </c>
      <c r="D2483" s="3" t="s">
        <v>2510</v>
      </c>
      <c r="G2483" s="17">
        <v>7530</v>
      </c>
      <c r="H2483" s="17" t="s">
        <v>4574</v>
      </c>
    </row>
    <row r="2484" spans="1:8" x14ac:dyDescent="0.2">
      <c r="A2484" s="3">
        <v>5617</v>
      </c>
      <c r="B2484" s="3" t="s">
        <v>2696</v>
      </c>
      <c r="C2484" s="3" t="s">
        <v>2695</v>
      </c>
      <c r="D2484" s="3" t="s">
        <v>2510</v>
      </c>
      <c r="G2484" s="17">
        <v>7532</v>
      </c>
      <c r="H2484" s="17" t="s">
        <v>4574</v>
      </c>
    </row>
    <row r="2485" spans="1:8" x14ac:dyDescent="0.2">
      <c r="A2485" s="3">
        <v>5103</v>
      </c>
      <c r="B2485" s="3" t="s">
        <v>2697</v>
      </c>
      <c r="C2485" s="3" t="s">
        <v>2698</v>
      </c>
      <c r="D2485" s="3" t="s">
        <v>2510</v>
      </c>
      <c r="G2485" s="17">
        <v>7533</v>
      </c>
      <c r="H2485" s="17" t="s">
        <v>4574</v>
      </c>
    </row>
    <row r="2486" spans="1:8" x14ac:dyDescent="0.2">
      <c r="A2486" s="3">
        <v>5103</v>
      </c>
      <c r="B2486" s="3" t="s">
        <v>2699</v>
      </c>
      <c r="C2486" s="3" t="s">
        <v>2698</v>
      </c>
      <c r="D2486" s="3" t="s">
        <v>2510</v>
      </c>
      <c r="G2486" s="17">
        <v>7534</v>
      </c>
      <c r="H2486" s="17" t="s">
        <v>4574</v>
      </c>
    </row>
    <row r="2487" spans="1:8" x14ac:dyDescent="0.2">
      <c r="A2487" s="3">
        <v>5702</v>
      </c>
      <c r="B2487" s="3" t="s">
        <v>2700</v>
      </c>
      <c r="C2487" s="3" t="s">
        <v>2700</v>
      </c>
      <c r="D2487" s="3" t="s">
        <v>2510</v>
      </c>
      <c r="G2487" s="17">
        <v>7535</v>
      </c>
      <c r="H2487" s="17" t="s">
        <v>4574</v>
      </c>
    </row>
    <row r="2488" spans="1:8" x14ac:dyDescent="0.2">
      <c r="A2488" s="3">
        <v>5504</v>
      </c>
      <c r="B2488" s="3" t="s">
        <v>2701</v>
      </c>
      <c r="C2488" s="3" t="s">
        <v>2701</v>
      </c>
      <c r="D2488" s="3" t="s">
        <v>2510</v>
      </c>
      <c r="G2488" s="17">
        <v>7536</v>
      </c>
      <c r="H2488" s="17" t="s">
        <v>4574</v>
      </c>
    </row>
    <row r="2489" spans="1:8" x14ac:dyDescent="0.2">
      <c r="A2489" s="3">
        <v>5102</v>
      </c>
      <c r="B2489" s="3" t="s">
        <v>2702</v>
      </c>
      <c r="C2489" s="3" t="s">
        <v>2702</v>
      </c>
      <c r="D2489" s="3" t="s">
        <v>2510</v>
      </c>
      <c r="G2489" s="17">
        <v>7537</v>
      </c>
      <c r="H2489" s="17" t="s">
        <v>4574</v>
      </c>
    </row>
    <row r="2490" spans="1:8" x14ac:dyDescent="0.2">
      <c r="A2490" s="3">
        <v>5503</v>
      </c>
      <c r="B2490" s="3" t="s">
        <v>2703</v>
      </c>
      <c r="C2490" s="3" t="s">
        <v>2703</v>
      </c>
      <c r="D2490" s="3" t="s">
        <v>2510</v>
      </c>
      <c r="G2490" s="17">
        <v>7542</v>
      </c>
      <c r="H2490" s="17" t="s">
        <v>4574</v>
      </c>
    </row>
    <row r="2491" spans="1:8" x14ac:dyDescent="0.2">
      <c r="A2491" s="3">
        <v>5707</v>
      </c>
      <c r="B2491" s="3" t="s">
        <v>2704</v>
      </c>
      <c r="C2491" s="3" t="s">
        <v>2704</v>
      </c>
      <c r="D2491" s="3" t="s">
        <v>2510</v>
      </c>
      <c r="G2491" s="17">
        <v>7543</v>
      </c>
      <c r="H2491" s="17" t="s">
        <v>4574</v>
      </c>
    </row>
    <row r="2492" spans="1:8" x14ac:dyDescent="0.2">
      <c r="A2492" s="3">
        <v>5703</v>
      </c>
      <c r="B2492" s="3" t="s">
        <v>2705</v>
      </c>
      <c r="C2492" s="3" t="s">
        <v>2705</v>
      </c>
      <c r="D2492" s="3" t="s">
        <v>2510</v>
      </c>
      <c r="G2492" s="17">
        <v>7545</v>
      </c>
      <c r="H2492" s="17" t="s">
        <v>4574</v>
      </c>
    </row>
    <row r="2493" spans="1:8" x14ac:dyDescent="0.2">
      <c r="A2493" s="3">
        <v>5603</v>
      </c>
      <c r="B2493" s="3" t="s">
        <v>2706</v>
      </c>
      <c r="C2493" s="3" t="s">
        <v>2706</v>
      </c>
      <c r="D2493" s="3" t="s">
        <v>2510</v>
      </c>
      <c r="G2493" s="17">
        <v>7546</v>
      </c>
      <c r="H2493" s="17" t="s">
        <v>4574</v>
      </c>
    </row>
    <row r="2494" spans="1:8" x14ac:dyDescent="0.2">
      <c r="A2494" s="3">
        <v>5646</v>
      </c>
      <c r="B2494" s="3" t="s">
        <v>2707</v>
      </c>
      <c r="C2494" s="3" t="s">
        <v>2708</v>
      </c>
      <c r="D2494" s="3" t="s">
        <v>2510</v>
      </c>
      <c r="G2494" s="17">
        <v>7550</v>
      </c>
      <c r="H2494" s="17" t="s">
        <v>4574</v>
      </c>
    </row>
    <row r="2495" spans="1:8" x14ac:dyDescent="0.2">
      <c r="A2495" s="3">
        <v>5628</v>
      </c>
      <c r="B2495" s="3" t="s">
        <v>2709</v>
      </c>
      <c r="C2495" s="3" t="s">
        <v>2709</v>
      </c>
      <c r="D2495" s="3" t="s">
        <v>2510</v>
      </c>
      <c r="G2495" s="17">
        <v>7551</v>
      </c>
      <c r="H2495" s="17" t="s">
        <v>4574</v>
      </c>
    </row>
    <row r="2496" spans="1:8" x14ac:dyDescent="0.2">
      <c r="A2496" s="3">
        <v>5644</v>
      </c>
      <c r="B2496" s="3" t="s">
        <v>2710</v>
      </c>
      <c r="C2496" s="3" t="s">
        <v>2710</v>
      </c>
      <c r="D2496" s="3" t="s">
        <v>2510</v>
      </c>
      <c r="G2496" s="17">
        <v>7552</v>
      </c>
      <c r="H2496" s="17" t="s">
        <v>4574</v>
      </c>
    </row>
    <row r="2497" spans="1:8" x14ac:dyDescent="0.2">
      <c r="A2497" s="3">
        <v>5637</v>
      </c>
      <c r="B2497" s="3" t="s">
        <v>2711</v>
      </c>
      <c r="C2497" s="3" t="s">
        <v>2711</v>
      </c>
      <c r="D2497" s="3" t="s">
        <v>2510</v>
      </c>
      <c r="G2497" s="17">
        <v>7553</v>
      </c>
      <c r="H2497" s="17" t="s">
        <v>4574</v>
      </c>
    </row>
    <row r="2498" spans="1:8" x14ac:dyDescent="0.2">
      <c r="A2498" s="3">
        <v>5627</v>
      </c>
      <c r="B2498" s="3" t="s">
        <v>2712</v>
      </c>
      <c r="C2498" s="3" t="s">
        <v>2712</v>
      </c>
      <c r="D2498" s="3" t="s">
        <v>2510</v>
      </c>
      <c r="G2498" s="17">
        <v>7554</v>
      </c>
      <c r="H2498" s="17" t="s">
        <v>4574</v>
      </c>
    </row>
    <row r="2499" spans="1:8" x14ac:dyDescent="0.2">
      <c r="A2499" s="3">
        <v>5618</v>
      </c>
      <c r="B2499" s="3" t="s">
        <v>2713</v>
      </c>
      <c r="C2499" s="3" t="s">
        <v>2713</v>
      </c>
      <c r="D2499" s="3" t="s">
        <v>2510</v>
      </c>
      <c r="G2499" s="17">
        <v>7556</v>
      </c>
      <c r="H2499" s="17" t="s">
        <v>4574</v>
      </c>
    </row>
    <row r="2500" spans="1:8" x14ac:dyDescent="0.2">
      <c r="A2500" s="3">
        <v>5623</v>
      </c>
      <c r="B2500" s="3" t="s">
        <v>2714</v>
      </c>
      <c r="C2500" s="3" t="s">
        <v>2714</v>
      </c>
      <c r="D2500" s="3" t="s">
        <v>2510</v>
      </c>
      <c r="G2500" s="17">
        <v>7557</v>
      </c>
      <c r="H2500" s="17" t="s">
        <v>4574</v>
      </c>
    </row>
    <row r="2501" spans="1:8" x14ac:dyDescent="0.2">
      <c r="A2501" s="3">
        <v>5624</v>
      </c>
      <c r="B2501" s="3" t="s">
        <v>2715</v>
      </c>
      <c r="C2501" s="3" t="s">
        <v>2715</v>
      </c>
      <c r="D2501" s="3" t="s">
        <v>2510</v>
      </c>
      <c r="G2501" s="17">
        <v>7558</v>
      </c>
      <c r="H2501" s="17" t="s">
        <v>4574</v>
      </c>
    </row>
    <row r="2502" spans="1:8" x14ac:dyDescent="0.2">
      <c r="A2502" s="3">
        <v>5624</v>
      </c>
      <c r="B2502" s="3" t="s">
        <v>2716</v>
      </c>
      <c r="C2502" s="3" t="s">
        <v>2715</v>
      </c>
      <c r="D2502" s="3" t="s">
        <v>2510</v>
      </c>
      <c r="G2502" s="17">
        <v>7559</v>
      </c>
      <c r="H2502" s="17" t="s">
        <v>4574</v>
      </c>
    </row>
    <row r="2503" spans="1:8" x14ac:dyDescent="0.2">
      <c r="A2503" s="3">
        <v>5632</v>
      </c>
      <c r="B2503" s="3" t="s">
        <v>2717</v>
      </c>
      <c r="C2503" s="3" t="s">
        <v>2717</v>
      </c>
      <c r="D2503" s="3" t="s">
        <v>2510</v>
      </c>
      <c r="G2503" s="17">
        <v>7560</v>
      </c>
      <c r="H2503" s="17" t="s">
        <v>4574</v>
      </c>
    </row>
    <row r="2504" spans="1:8" x14ac:dyDescent="0.2">
      <c r="A2504" s="3">
        <v>6042</v>
      </c>
      <c r="B2504" s="3" t="s">
        <v>2718</v>
      </c>
      <c r="C2504" s="3" t="s">
        <v>2718</v>
      </c>
      <c r="D2504" s="3" t="s">
        <v>2510</v>
      </c>
      <c r="G2504" s="17">
        <v>7562</v>
      </c>
      <c r="H2504" s="17" t="s">
        <v>4574</v>
      </c>
    </row>
    <row r="2505" spans="1:8" x14ac:dyDescent="0.2">
      <c r="A2505" s="3">
        <v>5637</v>
      </c>
      <c r="B2505" s="3" t="s">
        <v>2719</v>
      </c>
      <c r="C2505" s="3" t="s">
        <v>2719</v>
      </c>
      <c r="D2505" s="3" t="s">
        <v>2510</v>
      </c>
      <c r="G2505" s="17">
        <v>7563</v>
      </c>
      <c r="H2505" s="17" t="s">
        <v>4574</v>
      </c>
    </row>
    <row r="2506" spans="1:8" x14ac:dyDescent="0.2">
      <c r="A2506" s="3">
        <v>5625</v>
      </c>
      <c r="B2506" s="3" t="s">
        <v>2720</v>
      </c>
      <c r="C2506" s="3" t="s">
        <v>2720</v>
      </c>
      <c r="D2506" s="3" t="s">
        <v>2510</v>
      </c>
      <c r="G2506" s="17">
        <v>7602</v>
      </c>
      <c r="H2506" s="17" t="s">
        <v>4575</v>
      </c>
    </row>
    <row r="2507" spans="1:8" x14ac:dyDescent="0.2">
      <c r="A2507" s="3">
        <v>5634</v>
      </c>
      <c r="B2507" s="3" t="s">
        <v>2721</v>
      </c>
      <c r="C2507" s="3" t="s">
        <v>2721</v>
      </c>
      <c r="D2507" s="3" t="s">
        <v>2510</v>
      </c>
      <c r="G2507" s="17">
        <v>7603</v>
      </c>
      <c r="H2507" s="17" t="s">
        <v>4575</v>
      </c>
    </row>
    <row r="2508" spans="1:8" x14ac:dyDescent="0.2">
      <c r="A2508" s="3">
        <v>5636</v>
      </c>
      <c r="B2508" s="3" t="s">
        <v>2722</v>
      </c>
      <c r="C2508" s="3" t="s">
        <v>2721</v>
      </c>
      <c r="D2508" s="3" t="s">
        <v>2510</v>
      </c>
      <c r="G2508" s="17">
        <v>7604</v>
      </c>
      <c r="H2508" s="17" t="s">
        <v>4575</v>
      </c>
    </row>
    <row r="2509" spans="1:8" x14ac:dyDescent="0.2">
      <c r="A2509" s="3">
        <v>5642</v>
      </c>
      <c r="B2509" s="3" t="s">
        <v>2723</v>
      </c>
      <c r="C2509" s="3" t="s">
        <v>2723</v>
      </c>
      <c r="D2509" s="3" t="s">
        <v>2510</v>
      </c>
      <c r="G2509" s="17">
        <v>7605</v>
      </c>
      <c r="H2509" s="17" t="s">
        <v>4575</v>
      </c>
    </row>
    <row r="2510" spans="1:8" x14ac:dyDescent="0.2">
      <c r="A2510" s="3">
        <v>5630</v>
      </c>
      <c r="B2510" s="3" t="s">
        <v>2724</v>
      </c>
      <c r="C2510" s="3" t="s">
        <v>2725</v>
      </c>
      <c r="D2510" s="3" t="s">
        <v>2510</v>
      </c>
      <c r="G2510" s="17">
        <v>7606</v>
      </c>
      <c r="H2510" s="17" t="s">
        <v>4575</v>
      </c>
    </row>
    <row r="2511" spans="1:8" x14ac:dyDescent="0.2">
      <c r="A2511" s="3">
        <v>5647</v>
      </c>
      <c r="B2511" s="3" t="s">
        <v>2726</v>
      </c>
      <c r="C2511" s="3" t="s">
        <v>2726</v>
      </c>
      <c r="D2511" s="3" t="s">
        <v>2510</v>
      </c>
      <c r="G2511" s="17">
        <v>7608</v>
      </c>
      <c r="H2511" s="17" t="s">
        <v>4575</v>
      </c>
    </row>
    <row r="2512" spans="1:8" x14ac:dyDescent="0.2">
      <c r="A2512" s="3">
        <v>8919</v>
      </c>
      <c r="B2512" s="3" t="s">
        <v>2727</v>
      </c>
      <c r="C2512" s="3" t="s">
        <v>2727</v>
      </c>
      <c r="D2512" s="3" t="s">
        <v>2510</v>
      </c>
      <c r="G2512" s="17">
        <v>7610</v>
      </c>
      <c r="H2512" s="17" t="s">
        <v>4575</v>
      </c>
    </row>
    <row r="2513" spans="1:8" x14ac:dyDescent="0.2">
      <c r="A2513" s="3">
        <v>5643</v>
      </c>
      <c r="B2513" s="3" t="s">
        <v>2728</v>
      </c>
      <c r="C2513" s="3" t="s">
        <v>2728</v>
      </c>
      <c r="D2513" s="3" t="s">
        <v>2510</v>
      </c>
      <c r="G2513" s="17">
        <v>7710</v>
      </c>
      <c r="H2513" s="17" t="s">
        <v>4575</v>
      </c>
    </row>
    <row r="2514" spans="1:8" x14ac:dyDescent="0.2">
      <c r="A2514" s="3">
        <v>5643</v>
      </c>
      <c r="B2514" s="3" t="s">
        <v>2728</v>
      </c>
      <c r="C2514" s="3" t="s">
        <v>2728</v>
      </c>
      <c r="D2514" s="3" t="s">
        <v>2510</v>
      </c>
      <c r="G2514" s="17">
        <v>7741</v>
      </c>
      <c r="H2514" s="17" t="s">
        <v>4575</v>
      </c>
    </row>
    <row r="2515" spans="1:8" x14ac:dyDescent="0.2">
      <c r="A2515" s="3">
        <v>5643</v>
      </c>
      <c r="B2515" s="3" t="s">
        <v>2729</v>
      </c>
      <c r="C2515" s="3" t="s">
        <v>2728</v>
      </c>
      <c r="D2515" s="3" t="s">
        <v>2510</v>
      </c>
      <c r="G2515" s="17">
        <v>7742</v>
      </c>
      <c r="H2515" s="17" t="s">
        <v>4575</v>
      </c>
    </row>
    <row r="2516" spans="1:8" x14ac:dyDescent="0.2">
      <c r="A2516" s="3">
        <v>5643</v>
      </c>
      <c r="B2516" s="3" t="s">
        <v>2730</v>
      </c>
      <c r="C2516" s="3" t="s">
        <v>2728</v>
      </c>
      <c r="D2516" s="3" t="s">
        <v>2510</v>
      </c>
      <c r="G2516" s="17">
        <v>7743</v>
      </c>
      <c r="H2516" s="17" t="s">
        <v>4575</v>
      </c>
    </row>
    <row r="2517" spans="1:8" x14ac:dyDescent="0.2">
      <c r="A2517" s="3">
        <v>5645</v>
      </c>
      <c r="B2517" s="3" t="s">
        <v>2731</v>
      </c>
      <c r="C2517" s="3" t="s">
        <v>2728</v>
      </c>
      <c r="D2517" s="3" t="s">
        <v>2510</v>
      </c>
      <c r="G2517" s="17">
        <v>7744</v>
      </c>
      <c r="H2517" s="17" t="s">
        <v>4575</v>
      </c>
    </row>
    <row r="2518" spans="1:8" x14ac:dyDescent="0.2">
      <c r="A2518" s="3">
        <v>5645</v>
      </c>
      <c r="B2518" s="3" t="s">
        <v>2732</v>
      </c>
      <c r="C2518" s="3" t="s">
        <v>2728</v>
      </c>
      <c r="D2518" s="3" t="s">
        <v>2510</v>
      </c>
      <c r="G2518" s="17">
        <v>7745</v>
      </c>
      <c r="H2518" s="17" t="s">
        <v>4575</v>
      </c>
    </row>
    <row r="2519" spans="1:8" x14ac:dyDescent="0.2">
      <c r="A2519" s="3">
        <v>5622</v>
      </c>
      <c r="B2519" s="3" t="s">
        <v>2733</v>
      </c>
      <c r="C2519" s="3" t="s">
        <v>2733</v>
      </c>
      <c r="D2519" s="3" t="s">
        <v>2510</v>
      </c>
      <c r="G2519" s="17">
        <v>7746</v>
      </c>
      <c r="H2519" s="17" t="s">
        <v>4575</v>
      </c>
    </row>
    <row r="2520" spans="1:8" x14ac:dyDescent="0.2">
      <c r="A2520" s="3">
        <v>4316</v>
      </c>
      <c r="B2520" s="3" t="s">
        <v>2734</v>
      </c>
      <c r="C2520" s="3" t="s">
        <v>2734</v>
      </c>
      <c r="D2520" s="3" t="s">
        <v>2510</v>
      </c>
      <c r="G2520" s="17">
        <v>7747</v>
      </c>
      <c r="H2520" s="17" t="s">
        <v>4575</v>
      </c>
    </row>
    <row r="2521" spans="1:8" x14ac:dyDescent="0.2">
      <c r="A2521" s="3">
        <v>4303</v>
      </c>
      <c r="B2521" s="3" t="s">
        <v>2735</v>
      </c>
      <c r="C2521" s="3" t="s">
        <v>2735</v>
      </c>
      <c r="D2521" s="3" t="s">
        <v>2510</v>
      </c>
      <c r="G2521" s="17">
        <v>7748</v>
      </c>
      <c r="H2521" s="17" t="s">
        <v>4575</v>
      </c>
    </row>
    <row r="2522" spans="1:8" x14ac:dyDescent="0.2">
      <c r="A2522" s="3">
        <v>4312</v>
      </c>
      <c r="B2522" s="3" t="s">
        <v>2736</v>
      </c>
      <c r="C2522" s="3" t="s">
        <v>2736</v>
      </c>
      <c r="D2522" s="3" t="s">
        <v>2510</v>
      </c>
      <c r="G2522" s="17">
        <v>8001</v>
      </c>
      <c r="H2522" s="17" t="s">
        <v>4561</v>
      </c>
    </row>
    <row r="2523" spans="1:8" x14ac:dyDescent="0.2">
      <c r="A2523" s="3">
        <v>4313</v>
      </c>
      <c r="B2523" s="3" t="s">
        <v>2737</v>
      </c>
      <c r="C2523" s="3" t="s">
        <v>2737</v>
      </c>
      <c r="D2523" s="3" t="s">
        <v>2510</v>
      </c>
      <c r="G2523" s="17">
        <v>8002</v>
      </c>
      <c r="H2523" s="17" t="s">
        <v>4561</v>
      </c>
    </row>
    <row r="2524" spans="1:8" x14ac:dyDescent="0.2">
      <c r="A2524" s="3">
        <v>4322</v>
      </c>
      <c r="B2524" s="3" t="s">
        <v>2738</v>
      </c>
      <c r="C2524" s="3" t="s">
        <v>2738</v>
      </c>
      <c r="D2524" s="3" t="s">
        <v>2510</v>
      </c>
      <c r="G2524" s="17">
        <v>8003</v>
      </c>
      <c r="H2524" s="17" t="s">
        <v>4561</v>
      </c>
    </row>
    <row r="2525" spans="1:8" x14ac:dyDescent="0.2">
      <c r="A2525" s="3">
        <v>4324</v>
      </c>
      <c r="B2525" s="3" t="s">
        <v>2739</v>
      </c>
      <c r="C2525" s="3" t="s">
        <v>2739</v>
      </c>
      <c r="D2525" s="3" t="s">
        <v>2510</v>
      </c>
      <c r="G2525" s="17">
        <v>8004</v>
      </c>
      <c r="H2525" s="17" t="s">
        <v>4561</v>
      </c>
    </row>
    <row r="2526" spans="1:8" x14ac:dyDescent="0.2">
      <c r="A2526" s="3">
        <v>4305</v>
      </c>
      <c r="B2526" s="3" t="s">
        <v>2740</v>
      </c>
      <c r="C2526" s="3" t="s">
        <v>2740</v>
      </c>
      <c r="D2526" s="3" t="s">
        <v>2510</v>
      </c>
      <c r="G2526" s="17">
        <v>8005</v>
      </c>
      <c r="H2526" s="17" t="s">
        <v>4561</v>
      </c>
    </row>
    <row r="2527" spans="1:8" x14ac:dyDescent="0.2">
      <c r="A2527" s="3">
        <v>4310</v>
      </c>
      <c r="B2527" s="3" t="s">
        <v>2741</v>
      </c>
      <c r="C2527" s="3" t="s">
        <v>2741</v>
      </c>
      <c r="D2527" s="3" t="s">
        <v>2510</v>
      </c>
      <c r="G2527" s="17">
        <v>8006</v>
      </c>
      <c r="H2527" s="17" t="s">
        <v>4561</v>
      </c>
    </row>
    <row r="2528" spans="1:8" x14ac:dyDescent="0.2">
      <c r="A2528" s="3">
        <v>4325</v>
      </c>
      <c r="B2528" s="3" t="s">
        <v>2742</v>
      </c>
      <c r="C2528" s="3" t="s">
        <v>2742</v>
      </c>
      <c r="D2528" s="3" t="s">
        <v>2510</v>
      </c>
      <c r="G2528" s="17">
        <v>8008</v>
      </c>
      <c r="H2528" s="17" t="s">
        <v>4561</v>
      </c>
    </row>
    <row r="2529" spans="1:8" x14ac:dyDescent="0.2">
      <c r="A2529" s="3">
        <v>4332</v>
      </c>
      <c r="B2529" s="3" t="s">
        <v>2743</v>
      </c>
      <c r="C2529" s="3" t="s">
        <v>2744</v>
      </c>
      <c r="D2529" s="3" t="s">
        <v>2510</v>
      </c>
      <c r="G2529" s="17">
        <v>8032</v>
      </c>
      <c r="H2529" s="17" t="s">
        <v>4561</v>
      </c>
    </row>
    <row r="2530" spans="1:8" x14ac:dyDescent="0.2">
      <c r="A2530" s="3">
        <v>4323</v>
      </c>
      <c r="B2530" s="3" t="s">
        <v>2745</v>
      </c>
      <c r="C2530" s="3" t="s">
        <v>2745</v>
      </c>
      <c r="D2530" s="3" t="s">
        <v>2510</v>
      </c>
      <c r="G2530" s="17">
        <v>8037</v>
      </c>
      <c r="H2530" s="17" t="s">
        <v>4561</v>
      </c>
    </row>
    <row r="2531" spans="1:8" x14ac:dyDescent="0.2">
      <c r="A2531" s="3">
        <v>4317</v>
      </c>
      <c r="B2531" s="3" t="s">
        <v>2746</v>
      </c>
      <c r="C2531" s="3" t="s">
        <v>2746</v>
      </c>
      <c r="D2531" s="3" t="s">
        <v>2510</v>
      </c>
      <c r="G2531" s="17">
        <v>8038</v>
      </c>
      <c r="H2531" s="17" t="s">
        <v>4561</v>
      </c>
    </row>
    <row r="2532" spans="1:8" x14ac:dyDescent="0.2">
      <c r="A2532" s="3">
        <v>4314</v>
      </c>
      <c r="B2532" s="3" t="s">
        <v>2747</v>
      </c>
      <c r="C2532" s="3" t="s">
        <v>2747</v>
      </c>
      <c r="D2532" s="3" t="s">
        <v>2510</v>
      </c>
      <c r="G2532" s="17">
        <v>8041</v>
      </c>
      <c r="H2532" s="17" t="s">
        <v>4561</v>
      </c>
    </row>
    <row r="2533" spans="1:8" x14ac:dyDescent="0.2">
      <c r="A2533" s="3">
        <v>4315</v>
      </c>
      <c r="B2533" s="3" t="s">
        <v>2748</v>
      </c>
      <c r="C2533" s="3" t="s">
        <v>2748</v>
      </c>
      <c r="D2533" s="3" t="s">
        <v>2510</v>
      </c>
      <c r="G2533" s="17">
        <v>8044</v>
      </c>
      <c r="H2533" s="17" t="s">
        <v>4561</v>
      </c>
    </row>
    <row r="2534" spans="1:8" x14ac:dyDescent="0.2">
      <c r="A2534" s="3">
        <v>4663</v>
      </c>
      <c r="B2534" s="3" t="s">
        <v>2749</v>
      </c>
      <c r="C2534" s="3" t="s">
        <v>2749</v>
      </c>
      <c r="D2534" s="3" t="s">
        <v>2510</v>
      </c>
      <c r="G2534" s="17">
        <v>8045</v>
      </c>
      <c r="H2534" s="17" t="s">
        <v>4561</v>
      </c>
    </row>
    <row r="2535" spans="1:8" x14ac:dyDescent="0.2">
      <c r="A2535" s="3">
        <v>4814</v>
      </c>
      <c r="B2535" s="3" t="s">
        <v>2750</v>
      </c>
      <c r="C2535" s="3" t="s">
        <v>2750</v>
      </c>
      <c r="D2535" s="3" t="s">
        <v>2510</v>
      </c>
      <c r="G2535" s="17">
        <v>8046</v>
      </c>
      <c r="H2535" s="17" t="s">
        <v>4561</v>
      </c>
    </row>
    <row r="2536" spans="1:8" x14ac:dyDescent="0.2">
      <c r="A2536" s="3">
        <v>4805</v>
      </c>
      <c r="B2536" s="3" t="s">
        <v>2751</v>
      </c>
      <c r="C2536" s="3" t="s">
        <v>2751</v>
      </c>
      <c r="D2536" s="3" t="s">
        <v>2510</v>
      </c>
      <c r="G2536" s="17">
        <v>8047</v>
      </c>
      <c r="H2536" s="17" t="s">
        <v>4561</v>
      </c>
    </row>
    <row r="2537" spans="1:8" x14ac:dyDescent="0.2">
      <c r="A2537" s="3">
        <v>5054</v>
      </c>
      <c r="B2537" s="3" t="s">
        <v>2752</v>
      </c>
      <c r="C2537" s="3" t="s">
        <v>2752</v>
      </c>
      <c r="D2537" s="3" t="s">
        <v>2510</v>
      </c>
      <c r="G2537" s="17">
        <v>8048</v>
      </c>
      <c r="H2537" s="17" t="s">
        <v>4561</v>
      </c>
    </row>
    <row r="2538" spans="1:8" x14ac:dyDescent="0.2">
      <c r="A2538" s="3">
        <v>5742</v>
      </c>
      <c r="B2538" s="3" t="s">
        <v>2753</v>
      </c>
      <c r="C2538" s="3" t="s">
        <v>2753</v>
      </c>
      <c r="D2538" s="3" t="s">
        <v>2510</v>
      </c>
      <c r="G2538" s="17">
        <v>8049</v>
      </c>
      <c r="H2538" s="17" t="s">
        <v>4561</v>
      </c>
    </row>
    <row r="2539" spans="1:8" x14ac:dyDescent="0.2">
      <c r="A2539" s="3">
        <v>5054</v>
      </c>
      <c r="B2539" s="3" t="s">
        <v>2754</v>
      </c>
      <c r="C2539" s="3" t="s">
        <v>2754</v>
      </c>
      <c r="D2539" s="3" t="s">
        <v>2510</v>
      </c>
      <c r="G2539" s="17">
        <v>8050</v>
      </c>
      <c r="H2539" s="17" t="s">
        <v>4561</v>
      </c>
    </row>
    <row r="2540" spans="1:8" x14ac:dyDescent="0.2">
      <c r="A2540" s="3">
        <v>4853</v>
      </c>
      <c r="B2540" s="3" t="s">
        <v>2755</v>
      </c>
      <c r="C2540" s="3" t="s">
        <v>2755</v>
      </c>
      <c r="D2540" s="3" t="s">
        <v>2510</v>
      </c>
      <c r="G2540" s="17">
        <v>8051</v>
      </c>
      <c r="H2540" s="17" t="s">
        <v>4561</v>
      </c>
    </row>
    <row r="2541" spans="1:8" x14ac:dyDescent="0.2">
      <c r="A2541" s="3">
        <v>4853</v>
      </c>
      <c r="B2541" s="3" t="s">
        <v>2756</v>
      </c>
      <c r="C2541" s="3" t="s">
        <v>2755</v>
      </c>
      <c r="D2541" s="3" t="s">
        <v>2510</v>
      </c>
      <c r="G2541" s="17">
        <v>8052</v>
      </c>
      <c r="H2541" s="17" t="s">
        <v>4561</v>
      </c>
    </row>
    <row r="2542" spans="1:8" x14ac:dyDescent="0.2">
      <c r="A2542" s="3">
        <v>4856</v>
      </c>
      <c r="B2542" s="3" t="s">
        <v>2757</v>
      </c>
      <c r="C2542" s="3" t="s">
        <v>2755</v>
      </c>
      <c r="D2542" s="3" t="s">
        <v>2510</v>
      </c>
      <c r="G2542" s="17">
        <v>8053</v>
      </c>
      <c r="H2542" s="17" t="s">
        <v>4561</v>
      </c>
    </row>
    <row r="2543" spans="1:8" x14ac:dyDescent="0.2">
      <c r="A2543" s="3">
        <v>4665</v>
      </c>
      <c r="B2543" s="3" t="s">
        <v>2758</v>
      </c>
      <c r="C2543" s="3" t="s">
        <v>2758</v>
      </c>
      <c r="D2543" s="3" t="s">
        <v>2510</v>
      </c>
      <c r="G2543" s="17">
        <v>8055</v>
      </c>
      <c r="H2543" s="17" t="s">
        <v>4561</v>
      </c>
    </row>
    <row r="2544" spans="1:8" x14ac:dyDescent="0.2">
      <c r="A2544" s="3">
        <v>5056</v>
      </c>
      <c r="B2544" s="3" t="s">
        <v>2759</v>
      </c>
      <c r="C2544" s="3" t="s">
        <v>2760</v>
      </c>
      <c r="D2544" s="3" t="s">
        <v>2510</v>
      </c>
      <c r="G2544" s="17">
        <v>8057</v>
      </c>
      <c r="H2544" s="17" t="s">
        <v>4561</v>
      </c>
    </row>
    <row r="2545" spans="1:8" x14ac:dyDescent="0.2">
      <c r="A2545" s="3">
        <v>5057</v>
      </c>
      <c r="B2545" s="3" t="s">
        <v>2760</v>
      </c>
      <c r="C2545" s="3" t="s">
        <v>2760</v>
      </c>
      <c r="D2545" s="3" t="s">
        <v>2510</v>
      </c>
      <c r="G2545" s="17">
        <v>8064</v>
      </c>
      <c r="H2545" s="17" t="s">
        <v>4561</v>
      </c>
    </row>
    <row r="2546" spans="1:8" x14ac:dyDescent="0.2">
      <c r="A2546" s="3">
        <v>4852</v>
      </c>
      <c r="B2546" s="3" t="s">
        <v>2761</v>
      </c>
      <c r="C2546" s="3" t="s">
        <v>2761</v>
      </c>
      <c r="D2546" s="3" t="s">
        <v>2510</v>
      </c>
      <c r="G2546" s="17">
        <v>8102</v>
      </c>
      <c r="H2546" s="17" t="s">
        <v>4561</v>
      </c>
    </row>
    <row r="2547" spans="1:8" x14ac:dyDescent="0.2">
      <c r="A2547" s="3">
        <v>5745</v>
      </c>
      <c r="B2547" s="3" t="s">
        <v>2762</v>
      </c>
      <c r="C2547" s="3" t="s">
        <v>2762</v>
      </c>
      <c r="D2547" s="3" t="s">
        <v>2510</v>
      </c>
      <c r="G2547" s="17">
        <v>8103</v>
      </c>
      <c r="H2547" s="17" t="s">
        <v>4561</v>
      </c>
    </row>
    <row r="2548" spans="1:8" x14ac:dyDescent="0.2">
      <c r="A2548" s="3">
        <v>5053</v>
      </c>
      <c r="B2548" s="3" t="s">
        <v>2763</v>
      </c>
      <c r="C2548" s="3" t="s">
        <v>2763</v>
      </c>
      <c r="D2548" s="3" t="s">
        <v>2510</v>
      </c>
      <c r="G2548" s="17">
        <v>8104</v>
      </c>
      <c r="H2548" s="17" t="s">
        <v>4560</v>
      </c>
    </row>
    <row r="2549" spans="1:8" x14ac:dyDescent="0.2">
      <c r="A2549" s="3">
        <v>5053</v>
      </c>
      <c r="B2549" s="3" t="s">
        <v>2764</v>
      </c>
      <c r="C2549" s="3" t="s">
        <v>2763</v>
      </c>
      <c r="D2549" s="3" t="s">
        <v>2510</v>
      </c>
      <c r="G2549" s="17">
        <v>8105</v>
      </c>
      <c r="H2549" s="17" t="s">
        <v>4560</v>
      </c>
    </row>
    <row r="2550" spans="1:8" x14ac:dyDescent="0.2">
      <c r="A2550" s="3">
        <v>4802</v>
      </c>
      <c r="B2550" s="3" t="s">
        <v>2765</v>
      </c>
      <c r="C2550" s="3" t="s">
        <v>2765</v>
      </c>
      <c r="D2550" s="3" t="s">
        <v>2510</v>
      </c>
      <c r="G2550" s="17">
        <v>8106</v>
      </c>
      <c r="H2550" s="17" t="s">
        <v>4560</v>
      </c>
    </row>
    <row r="2551" spans="1:8" x14ac:dyDescent="0.2">
      <c r="A2551" s="3">
        <v>4813</v>
      </c>
      <c r="B2551" s="3" t="s">
        <v>2766</v>
      </c>
      <c r="C2551" s="3" t="s">
        <v>2766</v>
      </c>
      <c r="D2551" s="3" t="s">
        <v>2510</v>
      </c>
      <c r="G2551" s="17">
        <v>8107</v>
      </c>
      <c r="H2551" s="17" t="s">
        <v>4560</v>
      </c>
    </row>
    <row r="2552" spans="1:8" x14ac:dyDescent="0.2">
      <c r="A2552" s="3">
        <v>4803</v>
      </c>
      <c r="B2552" s="3" t="s">
        <v>2767</v>
      </c>
      <c r="C2552" s="3" t="s">
        <v>2767</v>
      </c>
      <c r="D2552" s="3" t="s">
        <v>2510</v>
      </c>
      <c r="G2552" s="17">
        <v>8108</v>
      </c>
      <c r="H2552" s="17" t="s">
        <v>4560</v>
      </c>
    </row>
    <row r="2553" spans="1:8" x14ac:dyDescent="0.2">
      <c r="A2553" s="3">
        <v>5058</v>
      </c>
      <c r="B2553" s="3" t="s">
        <v>2768</v>
      </c>
      <c r="C2553" s="3" t="s">
        <v>2768</v>
      </c>
      <c r="D2553" s="3" t="s">
        <v>2510</v>
      </c>
      <c r="G2553" s="17">
        <v>8109</v>
      </c>
      <c r="H2553" s="17" t="s">
        <v>4561</v>
      </c>
    </row>
    <row r="2554" spans="1:8" x14ac:dyDescent="0.2">
      <c r="A2554" s="3">
        <v>4800</v>
      </c>
      <c r="B2554" s="3" t="s">
        <v>2769</v>
      </c>
      <c r="C2554" s="3" t="s">
        <v>2769</v>
      </c>
      <c r="D2554" s="3" t="s">
        <v>2510</v>
      </c>
      <c r="G2554" s="17">
        <v>8112</v>
      </c>
      <c r="H2554" s="17" t="s">
        <v>4560</v>
      </c>
    </row>
    <row r="2555" spans="1:8" x14ac:dyDescent="0.2">
      <c r="A2555" s="3">
        <v>4812</v>
      </c>
      <c r="B2555" s="3" t="s">
        <v>2770</v>
      </c>
      <c r="C2555" s="3" t="s">
        <v>2769</v>
      </c>
      <c r="D2555" s="3" t="s">
        <v>2510</v>
      </c>
      <c r="G2555" s="17">
        <v>8113</v>
      </c>
      <c r="H2555" s="17" t="s">
        <v>4560</v>
      </c>
    </row>
    <row r="2556" spans="1:8" x14ac:dyDescent="0.2">
      <c r="A2556" s="3">
        <v>5314</v>
      </c>
      <c r="B2556" s="3" t="s">
        <v>2771</v>
      </c>
      <c r="C2556" s="3" t="s">
        <v>2772</v>
      </c>
      <c r="D2556" s="3" t="s">
        <v>2510</v>
      </c>
      <c r="G2556" s="17">
        <v>8114</v>
      </c>
      <c r="H2556" s="17" t="s">
        <v>4560</v>
      </c>
    </row>
    <row r="2557" spans="1:8" x14ac:dyDescent="0.2">
      <c r="A2557" s="3">
        <v>5315</v>
      </c>
      <c r="B2557" s="3" t="s">
        <v>2772</v>
      </c>
      <c r="C2557" s="3" t="s">
        <v>2772</v>
      </c>
      <c r="D2557" s="3" t="s">
        <v>2510</v>
      </c>
      <c r="G2557" s="17">
        <v>8115</v>
      </c>
      <c r="H2557" s="17" t="s">
        <v>4560</v>
      </c>
    </row>
    <row r="2558" spans="1:8" x14ac:dyDescent="0.2">
      <c r="A2558" s="3">
        <v>5312</v>
      </c>
      <c r="B2558" s="3" t="s">
        <v>2773</v>
      </c>
      <c r="C2558" s="3" t="s">
        <v>2773</v>
      </c>
      <c r="D2558" s="3" t="s">
        <v>2510</v>
      </c>
      <c r="G2558" s="17">
        <v>8117</v>
      </c>
      <c r="H2558" s="17" t="s">
        <v>4561</v>
      </c>
    </row>
    <row r="2559" spans="1:8" x14ac:dyDescent="0.2">
      <c r="A2559" s="3">
        <v>5304</v>
      </c>
      <c r="B2559" s="3" t="s">
        <v>2774</v>
      </c>
      <c r="C2559" s="3" t="s">
        <v>2774</v>
      </c>
      <c r="D2559" s="3" t="s">
        <v>2510</v>
      </c>
      <c r="G2559" s="17">
        <v>8118</v>
      </c>
      <c r="H2559" s="17" t="s">
        <v>4561</v>
      </c>
    </row>
    <row r="2560" spans="1:8" x14ac:dyDescent="0.2">
      <c r="A2560" s="3">
        <v>5305</v>
      </c>
      <c r="B2560" s="3" t="s">
        <v>2775</v>
      </c>
      <c r="C2560" s="3" t="s">
        <v>2774</v>
      </c>
      <c r="D2560" s="3" t="s">
        <v>2510</v>
      </c>
      <c r="G2560" s="17">
        <v>8121</v>
      </c>
      <c r="H2560" s="17" t="s">
        <v>4561</v>
      </c>
    </row>
    <row r="2561" spans="1:8" x14ac:dyDescent="0.2">
      <c r="A2561" s="3">
        <v>5467</v>
      </c>
      <c r="B2561" s="3" t="s">
        <v>2776</v>
      </c>
      <c r="C2561" s="3" t="s">
        <v>2776</v>
      </c>
      <c r="D2561" s="3" t="s">
        <v>2510</v>
      </c>
      <c r="G2561" s="17">
        <v>8122</v>
      </c>
      <c r="H2561" s="17" t="s">
        <v>4561</v>
      </c>
    </row>
    <row r="2562" spans="1:8" x14ac:dyDescent="0.2">
      <c r="A2562" s="3">
        <v>5324</v>
      </c>
      <c r="B2562" s="3" t="s">
        <v>2777</v>
      </c>
      <c r="C2562" s="3" t="s">
        <v>2777</v>
      </c>
      <c r="D2562" s="3" t="s">
        <v>2510</v>
      </c>
      <c r="G2562" s="17">
        <v>8123</v>
      </c>
      <c r="H2562" s="17" t="s">
        <v>4561</v>
      </c>
    </row>
    <row r="2563" spans="1:8" x14ac:dyDescent="0.2">
      <c r="A2563" s="3">
        <v>5313</v>
      </c>
      <c r="B2563" s="3" t="s">
        <v>2778</v>
      </c>
      <c r="C2563" s="3" t="s">
        <v>2778</v>
      </c>
      <c r="D2563" s="3" t="s">
        <v>2510</v>
      </c>
      <c r="G2563" s="17">
        <v>8124</v>
      </c>
      <c r="H2563" s="17" t="s">
        <v>4561</v>
      </c>
    </row>
    <row r="2564" spans="1:8" x14ac:dyDescent="0.2">
      <c r="A2564" s="3">
        <v>5322</v>
      </c>
      <c r="B2564" s="3" t="s">
        <v>2779</v>
      </c>
      <c r="C2564" s="3" t="s">
        <v>2779</v>
      </c>
      <c r="D2564" s="3" t="s">
        <v>2510</v>
      </c>
      <c r="G2564" s="17">
        <v>8125</v>
      </c>
      <c r="H2564" s="17" t="s">
        <v>4561</v>
      </c>
    </row>
    <row r="2565" spans="1:8" x14ac:dyDescent="0.2">
      <c r="A2565" s="3">
        <v>5325</v>
      </c>
      <c r="B2565" s="3" t="s">
        <v>2780</v>
      </c>
      <c r="C2565" s="3" t="s">
        <v>2780</v>
      </c>
      <c r="D2565" s="3" t="s">
        <v>2510</v>
      </c>
      <c r="G2565" s="17">
        <v>8126</v>
      </c>
      <c r="H2565" s="17" t="s">
        <v>4561</v>
      </c>
    </row>
    <row r="2566" spans="1:8" x14ac:dyDescent="0.2">
      <c r="A2566" s="3">
        <v>5426</v>
      </c>
      <c r="B2566" s="3" t="s">
        <v>2781</v>
      </c>
      <c r="C2566" s="3" t="s">
        <v>2782</v>
      </c>
      <c r="D2566" s="3" t="s">
        <v>2510</v>
      </c>
      <c r="G2566" s="17">
        <v>8127</v>
      </c>
      <c r="H2566" s="17" t="s">
        <v>4561</v>
      </c>
    </row>
    <row r="2567" spans="1:8" x14ac:dyDescent="0.2">
      <c r="A2567" s="3">
        <v>5316</v>
      </c>
      <c r="B2567" s="3" t="s">
        <v>2783</v>
      </c>
      <c r="C2567" s="3" t="s">
        <v>2783</v>
      </c>
      <c r="D2567" s="3" t="s">
        <v>2510</v>
      </c>
      <c r="G2567" s="17">
        <v>8132</v>
      </c>
      <c r="H2567" s="17" t="s">
        <v>4561</v>
      </c>
    </row>
    <row r="2568" spans="1:8" x14ac:dyDescent="0.2">
      <c r="A2568" s="3">
        <v>5317</v>
      </c>
      <c r="B2568" s="3" t="s">
        <v>2784</v>
      </c>
      <c r="C2568" s="3" t="s">
        <v>2783</v>
      </c>
      <c r="D2568" s="3" t="s">
        <v>2510</v>
      </c>
      <c r="G2568" s="17">
        <v>8133</v>
      </c>
      <c r="H2568" s="17" t="s">
        <v>4561</v>
      </c>
    </row>
    <row r="2569" spans="1:8" x14ac:dyDescent="0.2">
      <c r="A2569" s="3">
        <v>5465</v>
      </c>
      <c r="B2569" s="3" t="s">
        <v>2785</v>
      </c>
      <c r="C2569" s="3" t="s">
        <v>2785</v>
      </c>
      <c r="D2569" s="3" t="s">
        <v>2510</v>
      </c>
      <c r="G2569" s="17">
        <v>8134</v>
      </c>
      <c r="H2569" s="17" t="s">
        <v>4561</v>
      </c>
    </row>
    <row r="2570" spans="1:8" x14ac:dyDescent="0.2">
      <c r="A2570" s="3">
        <v>5425</v>
      </c>
      <c r="B2570" s="3" t="s">
        <v>2786</v>
      </c>
      <c r="C2570" s="3" t="s">
        <v>2786</v>
      </c>
      <c r="D2570" s="3" t="s">
        <v>2510</v>
      </c>
      <c r="G2570" s="17">
        <v>8135</v>
      </c>
      <c r="H2570" s="17" t="s">
        <v>4561</v>
      </c>
    </row>
    <row r="2571" spans="1:8" x14ac:dyDescent="0.2">
      <c r="A2571" s="3">
        <v>5462</v>
      </c>
      <c r="B2571" s="3" t="s">
        <v>2787</v>
      </c>
      <c r="C2571" s="3" t="s">
        <v>2787</v>
      </c>
      <c r="D2571" s="3" t="s">
        <v>2510</v>
      </c>
      <c r="G2571" s="17">
        <v>8136</v>
      </c>
      <c r="H2571" s="17" t="s">
        <v>4561</v>
      </c>
    </row>
    <row r="2572" spans="1:8" x14ac:dyDescent="0.2">
      <c r="A2572" s="3">
        <v>5306</v>
      </c>
      <c r="B2572" s="3" t="s">
        <v>2788</v>
      </c>
      <c r="C2572" s="3" t="s">
        <v>2788</v>
      </c>
      <c r="D2572" s="3" t="s">
        <v>2510</v>
      </c>
      <c r="G2572" s="17">
        <v>8142</v>
      </c>
      <c r="H2572" s="17" t="s">
        <v>4561</v>
      </c>
    </row>
    <row r="2573" spans="1:8" x14ac:dyDescent="0.2">
      <c r="A2573" s="3">
        <v>5323</v>
      </c>
      <c r="B2573" s="3" t="s">
        <v>2789</v>
      </c>
      <c r="C2573" s="3" t="s">
        <v>2790</v>
      </c>
      <c r="D2573" s="3" t="s">
        <v>2510</v>
      </c>
      <c r="G2573" s="17">
        <v>8143</v>
      </c>
      <c r="H2573" s="17" t="s">
        <v>4561</v>
      </c>
    </row>
    <row r="2574" spans="1:8" x14ac:dyDescent="0.2">
      <c r="A2574" s="3">
        <v>5330</v>
      </c>
      <c r="B2574" s="3" t="s">
        <v>2791</v>
      </c>
      <c r="C2574" s="3" t="s">
        <v>2790</v>
      </c>
      <c r="D2574" s="3" t="s">
        <v>2510</v>
      </c>
      <c r="G2574" s="17">
        <v>8152</v>
      </c>
      <c r="H2574" s="17" t="s">
        <v>4561</v>
      </c>
    </row>
    <row r="2575" spans="1:8" x14ac:dyDescent="0.2">
      <c r="A2575" s="3">
        <v>5332</v>
      </c>
      <c r="B2575" s="3" t="s">
        <v>2792</v>
      </c>
      <c r="C2575" s="3" t="s">
        <v>2790</v>
      </c>
      <c r="D2575" s="3" t="s">
        <v>2510</v>
      </c>
      <c r="G2575" s="17">
        <v>8153</v>
      </c>
      <c r="H2575" s="17" t="s">
        <v>4560</v>
      </c>
    </row>
    <row r="2576" spans="1:8" x14ac:dyDescent="0.2">
      <c r="A2576" s="3">
        <v>5333</v>
      </c>
      <c r="B2576" s="3" t="s">
        <v>2793</v>
      </c>
      <c r="C2576" s="3" t="s">
        <v>2790</v>
      </c>
      <c r="D2576" s="3" t="s">
        <v>2510</v>
      </c>
      <c r="G2576" s="17">
        <v>8154</v>
      </c>
      <c r="H2576" s="17" t="s">
        <v>4560</v>
      </c>
    </row>
    <row r="2577" spans="1:8" x14ac:dyDescent="0.2">
      <c r="A2577" s="3">
        <v>5334</v>
      </c>
      <c r="B2577" s="3" t="s">
        <v>2794</v>
      </c>
      <c r="C2577" s="3" t="s">
        <v>2790</v>
      </c>
      <c r="D2577" s="3" t="s">
        <v>2510</v>
      </c>
      <c r="G2577" s="17">
        <v>8155</v>
      </c>
      <c r="H2577" s="17" t="s">
        <v>4560</v>
      </c>
    </row>
    <row r="2578" spans="1:8" x14ac:dyDescent="0.2">
      <c r="A2578" s="3">
        <v>5463</v>
      </c>
      <c r="B2578" s="3" t="s">
        <v>2795</v>
      </c>
      <c r="C2578" s="3" t="s">
        <v>2790</v>
      </c>
      <c r="D2578" s="3" t="s">
        <v>2510</v>
      </c>
      <c r="G2578" s="17">
        <v>8156</v>
      </c>
      <c r="H2578" s="17" t="s">
        <v>4560</v>
      </c>
    </row>
    <row r="2579" spans="1:8" x14ac:dyDescent="0.2">
      <c r="A2579" s="3">
        <v>5464</v>
      </c>
      <c r="B2579" s="3" t="s">
        <v>2796</v>
      </c>
      <c r="C2579" s="3" t="s">
        <v>2790</v>
      </c>
      <c r="D2579" s="3" t="s">
        <v>2510</v>
      </c>
      <c r="G2579" s="17">
        <v>8157</v>
      </c>
      <c r="H2579" s="17" t="s">
        <v>4560</v>
      </c>
    </row>
    <row r="2580" spans="1:8" x14ac:dyDescent="0.2">
      <c r="A2580" s="3">
        <v>5466</v>
      </c>
      <c r="B2580" s="3" t="s">
        <v>2797</v>
      </c>
      <c r="C2580" s="3" t="s">
        <v>2790</v>
      </c>
      <c r="D2580" s="3" t="s">
        <v>2510</v>
      </c>
      <c r="G2580" s="17">
        <v>8158</v>
      </c>
      <c r="H2580" s="17" t="s">
        <v>4560</v>
      </c>
    </row>
    <row r="2581" spans="1:8" x14ac:dyDescent="0.2">
      <c r="A2581" s="3">
        <v>9320</v>
      </c>
      <c r="B2581" s="3" t="s">
        <v>2798</v>
      </c>
      <c r="C2581" s="3" t="s">
        <v>2798</v>
      </c>
      <c r="D2581" s="3" t="s">
        <v>2799</v>
      </c>
      <c r="G2581" s="17">
        <v>8162</v>
      </c>
      <c r="H2581" s="17" t="s">
        <v>4560</v>
      </c>
    </row>
    <row r="2582" spans="1:8" x14ac:dyDescent="0.2">
      <c r="A2582" s="3">
        <v>9320</v>
      </c>
      <c r="B2582" s="3" t="s">
        <v>2800</v>
      </c>
      <c r="C2582" s="3" t="s">
        <v>2798</v>
      </c>
      <c r="D2582" s="3" t="s">
        <v>2799</v>
      </c>
      <c r="G2582" s="17">
        <v>8164</v>
      </c>
      <c r="H2582" s="17" t="s">
        <v>4560</v>
      </c>
    </row>
    <row r="2583" spans="1:8" x14ac:dyDescent="0.2">
      <c r="A2583" s="3">
        <v>9320</v>
      </c>
      <c r="B2583" s="3" t="s">
        <v>2801</v>
      </c>
      <c r="C2583" s="3" t="s">
        <v>2798</v>
      </c>
      <c r="D2583" s="3" t="s">
        <v>2799</v>
      </c>
      <c r="G2583" s="17">
        <v>8165</v>
      </c>
      <c r="H2583" s="17" t="s">
        <v>4560</v>
      </c>
    </row>
    <row r="2584" spans="1:8" x14ac:dyDescent="0.2">
      <c r="A2584" s="3">
        <v>8582</v>
      </c>
      <c r="B2584" s="3" t="s">
        <v>2802</v>
      </c>
      <c r="C2584" s="3" t="s">
        <v>2802</v>
      </c>
      <c r="D2584" s="3" t="s">
        <v>2799</v>
      </c>
      <c r="G2584" s="17">
        <v>8166</v>
      </c>
      <c r="H2584" s="17" t="s">
        <v>4560</v>
      </c>
    </row>
    <row r="2585" spans="1:8" x14ac:dyDescent="0.2">
      <c r="A2585" s="3">
        <v>9314</v>
      </c>
      <c r="B2585" s="3" t="s">
        <v>2803</v>
      </c>
      <c r="C2585" s="3" t="s">
        <v>2804</v>
      </c>
      <c r="D2585" s="3" t="s">
        <v>2799</v>
      </c>
      <c r="G2585" s="17">
        <v>8172</v>
      </c>
      <c r="H2585" s="17" t="s">
        <v>4560</v>
      </c>
    </row>
    <row r="2586" spans="1:8" x14ac:dyDescent="0.2">
      <c r="A2586" s="3">
        <v>9315</v>
      </c>
      <c r="B2586" s="3" t="s">
        <v>2805</v>
      </c>
      <c r="C2586" s="3" t="s">
        <v>2804</v>
      </c>
      <c r="D2586" s="3" t="s">
        <v>2799</v>
      </c>
      <c r="G2586" s="17">
        <v>8173</v>
      </c>
      <c r="H2586" s="17" t="s">
        <v>4560</v>
      </c>
    </row>
    <row r="2587" spans="1:8" x14ac:dyDescent="0.2">
      <c r="A2587" s="3">
        <v>9315</v>
      </c>
      <c r="B2587" s="3" t="s">
        <v>2806</v>
      </c>
      <c r="C2587" s="3" t="s">
        <v>2804</v>
      </c>
      <c r="D2587" s="3" t="s">
        <v>2799</v>
      </c>
      <c r="G2587" s="17">
        <v>8174</v>
      </c>
      <c r="H2587" s="17" t="s">
        <v>4560</v>
      </c>
    </row>
    <row r="2588" spans="1:8" x14ac:dyDescent="0.2">
      <c r="A2588" s="3">
        <v>9322</v>
      </c>
      <c r="B2588" s="3" t="s">
        <v>2804</v>
      </c>
      <c r="C2588" s="3" t="s">
        <v>2804</v>
      </c>
      <c r="D2588" s="3" t="s">
        <v>2799</v>
      </c>
      <c r="G2588" s="17">
        <v>8175</v>
      </c>
      <c r="H2588" s="17" t="s">
        <v>4560</v>
      </c>
    </row>
    <row r="2589" spans="1:8" x14ac:dyDescent="0.2">
      <c r="A2589" s="3">
        <v>8580</v>
      </c>
      <c r="B2589" s="3" t="s">
        <v>2807</v>
      </c>
      <c r="C2589" s="3" t="s">
        <v>2807</v>
      </c>
      <c r="D2589" s="3" t="s">
        <v>2799</v>
      </c>
      <c r="G2589" s="17">
        <v>8180</v>
      </c>
      <c r="H2589" s="17" t="s">
        <v>4560</v>
      </c>
    </row>
    <row r="2590" spans="1:8" x14ac:dyDescent="0.2">
      <c r="A2590" s="3">
        <v>9326</v>
      </c>
      <c r="B2590" s="3" t="s">
        <v>2808</v>
      </c>
      <c r="C2590" s="3" t="s">
        <v>2808</v>
      </c>
      <c r="D2590" s="3" t="s">
        <v>2799</v>
      </c>
      <c r="G2590" s="17">
        <v>8181</v>
      </c>
      <c r="H2590" s="17" t="s">
        <v>4560</v>
      </c>
    </row>
    <row r="2591" spans="1:8" x14ac:dyDescent="0.2">
      <c r="A2591" s="3">
        <v>8593</v>
      </c>
      <c r="B2591" s="3" t="s">
        <v>2809</v>
      </c>
      <c r="C2591" s="3" t="s">
        <v>2809</v>
      </c>
      <c r="D2591" s="3" t="s">
        <v>2799</v>
      </c>
      <c r="G2591" s="17">
        <v>8182</v>
      </c>
      <c r="H2591" s="17" t="s">
        <v>4560</v>
      </c>
    </row>
    <row r="2592" spans="1:8" x14ac:dyDescent="0.2">
      <c r="A2592" s="3">
        <v>9306</v>
      </c>
      <c r="B2592" s="3" t="s">
        <v>2810</v>
      </c>
      <c r="C2592" s="3" t="s">
        <v>2811</v>
      </c>
      <c r="D2592" s="3" t="s">
        <v>2799</v>
      </c>
      <c r="G2592" s="17">
        <v>8184</v>
      </c>
      <c r="H2592" s="17" t="s">
        <v>4560</v>
      </c>
    </row>
    <row r="2593" spans="1:8" x14ac:dyDescent="0.2">
      <c r="A2593" s="3">
        <v>9325</v>
      </c>
      <c r="B2593" s="3" t="s">
        <v>2812</v>
      </c>
      <c r="C2593" s="3" t="s">
        <v>2811</v>
      </c>
      <c r="D2593" s="3" t="s">
        <v>2799</v>
      </c>
      <c r="G2593" s="17">
        <v>8185</v>
      </c>
      <c r="H2593" s="17" t="s">
        <v>4560</v>
      </c>
    </row>
    <row r="2594" spans="1:8" x14ac:dyDescent="0.2">
      <c r="A2594" s="3">
        <v>8590</v>
      </c>
      <c r="B2594" s="3" t="s">
        <v>2813</v>
      </c>
      <c r="C2594" s="3" t="s">
        <v>2813</v>
      </c>
      <c r="D2594" s="3" t="s">
        <v>2799</v>
      </c>
      <c r="G2594" s="17">
        <v>8187</v>
      </c>
      <c r="H2594" s="17" t="s">
        <v>4560</v>
      </c>
    </row>
    <row r="2595" spans="1:8" x14ac:dyDescent="0.2">
      <c r="A2595" s="3">
        <v>8599</v>
      </c>
      <c r="B2595" s="3" t="s">
        <v>2814</v>
      </c>
      <c r="C2595" s="3" t="s">
        <v>2814</v>
      </c>
      <c r="D2595" s="3" t="s">
        <v>2799</v>
      </c>
      <c r="G2595" s="17">
        <v>8192</v>
      </c>
      <c r="H2595" s="17" t="s">
        <v>4560</v>
      </c>
    </row>
    <row r="2596" spans="1:8" x14ac:dyDescent="0.2">
      <c r="A2596" s="3">
        <v>8580</v>
      </c>
      <c r="B2596" s="3" t="s">
        <v>2815</v>
      </c>
      <c r="C2596" s="3" t="s">
        <v>2815</v>
      </c>
      <c r="D2596" s="3" t="s">
        <v>2799</v>
      </c>
      <c r="G2596" s="17">
        <v>8193</v>
      </c>
      <c r="H2596" s="17" t="s">
        <v>4560</v>
      </c>
    </row>
    <row r="2597" spans="1:8" x14ac:dyDescent="0.2">
      <c r="A2597" s="3">
        <v>8592</v>
      </c>
      <c r="B2597" s="3" t="s">
        <v>2816</v>
      </c>
      <c r="C2597" s="3" t="s">
        <v>2816</v>
      </c>
      <c r="D2597" s="3" t="s">
        <v>2799</v>
      </c>
      <c r="G2597" s="17">
        <v>8194</v>
      </c>
      <c r="H2597" s="17" t="s">
        <v>4560</v>
      </c>
    </row>
    <row r="2598" spans="1:8" x14ac:dyDescent="0.2">
      <c r="A2598" s="3">
        <v>8580</v>
      </c>
      <c r="B2598" s="3" t="s">
        <v>2817</v>
      </c>
      <c r="C2598" s="3" t="s">
        <v>2817</v>
      </c>
      <c r="D2598" s="3" t="s">
        <v>2799</v>
      </c>
      <c r="G2598" s="17">
        <v>8195</v>
      </c>
      <c r="H2598" s="17" t="s">
        <v>4560</v>
      </c>
    </row>
    <row r="2599" spans="1:8" x14ac:dyDescent="0.2">
      <c r="A2599" s="3">
        <v>8580</v>
      </c>
      <c r="B2599" s="3" t="s">
        <v>2818</v>
      </c>
      <c r="C2599" s="3" t="s">
        <v>2817</v>
      </c>
      <c r="D2599" s="3" t="s">
        <v>2799</v>
      </c>
      <c r="G2599" s="17">
        <v>8196</v>
      </c>
      <c r="H2599" s="17" t="s">
        <v>4576</v>
      </c>
    </row>
    <row r="2600" spans="1:8" x14ac:dyDescent="0.2">
      <c r="A2600" s="3">
        <v>8580</v>
      </c>
      <c r="B2600" s="3" t="s">
        <v>2819</v>
      </c>
      <c r="C2600" s="3" t="s">
        <v>2817</v>
      </c>
      <c r="D2600" s="3" t="s">
        <v>2799</v>
      </c>
      <c r="G2600" s="17">
        <v>8197</v>
      </c>
      <c r="H2600" s="17" t="s">
        <v>4576</v>
      </c>
    </row>
    <row r="2601" spans="1:8" x14ac:dyDescent="0.2">
      <c r="A2601" s="3">
        <v>8581</v>
      </c>
      <c r="B2601" s="3" t="s">
        <v>2820</v>
      </c>
      <c r="C2601" s="3" t="s">
        <v>2817</v>
      </c>
      <c r="D2601" s="3" t="s">
        <v>2799</v>
      </c>
      <c r="G2601" s="17">
        <v>8200</v>
      </c>
      <c r="H2601" s="17" t="s">
        <v>4576</v>
      </c>
    </row>
    <row r="2602" spans="1:8" x14ac:dyDescent="0.2">
      <c r="A2602" s="3">
        <v>8587</v>
      </c>
      <c r="B2602" s="3" t="s">
        <v>2821</v>
      </c>
      <c r="C2602" s="3" t="s">
        <v>2817</v>
      </c>
      <c r="D2602" s="3" t="s">
        <v>2799</v>
      </c>
      <c r="G2602" s="17">
        <v>8203</v>
      </c>
      <c r="H2602" s="17" t="s">
        <v>4576</v>
      </c>
    </row>
    <row r="2603" spans="1:8" x14ac:dyDescent="0.2">
      <c r="A2603" s="3">
        <v>9220</v>
      </c>
      <c r="B2603" s="3" t="s">
        <v>2822</v>
      </c>
      <c r="C2603" s="3" t="s">
        <v>2822</v>
      </c>
      <c r="D2603" s="3" t="s">
        <v>2799</v>
      </c>
      <c r="G2603" s="17">
        <v>8207</v>
      </c>
      <c r="H2603" s="17" t="s">
        <v>4576</v>
      </c>
    </row>
    <row r="2604" spans="1:8" x14ac:dyDescent="0.2">
      <c r="A2604" s="3">
        <v>9223</v>
      </c>
      <c r="B2604" s="3" t="s">
        <v>2823</v>
      </c>
      <c r="C2604" s="3" t="s">
        <v>2822</v>
      </c>
      <c r="D2604" s="3" t="s">
        <v>2799</v>
      </c>
      <c r="G2604" s="17">
        <v>8208</v>
      </c>
      <c r="H2604" s="17" t="s">
        <v>4576</v>
      </c>
    </row>
    <row r="2605" spans="1:8" x14ac:dyDescent="0.2">
      <c r="A2605" s="3">
        <v>9223</v>
      </c>
      <c r="B2605" s="3" t="s">
        <v>2824</v>
      </c>
      <c r="C2605" s="3" t="s">
        <v>2822</v>
      </c>
      <c r="D2605" s="3" t="s">
        <v>2799</v>
      </c>
      <c r="G2605" s="17">
        <v>8212</v>
      </c>
      <c r="H2605" s="17" t="s">
        <v>4576</v>
      </c>
    </row>
    <row r="2606" spans="1:8" x14ac:dyDescent="0.2">
      <c r="A2606" s="3">
        <v>8586</v>
      </c>
      <c r="B2606" s="3" t="s">
        <v>2825</v>
      </c>
      <c r="C2606" s="3" t="s">
        <v>2825</v>
      </c>
      <c r="D2606" s="3" t="s">
        <v>2799</v>
      </c>
      <c r="G2606" s="17">
        <v>8213</v>
      </c>
      <c r="H2606" s="17" t="s">
        <v>4576</v>
      </c>
    </row>
    <row r="2607" spans="1:8" x14ac:dyDescent="0.2">
      <c r="A2607" s="3">
        <v>8586</v>
      </c>
      <c r="B2607" s="3" t="s">
        <v>2826</v>
      </c>
      <c r="C2607" s="3" t="s">
        <v>2825</v>
      </c>
      <c r="D2607" s="3" t="s">
        <v>2799</v>
      </c>
      <c r="G2607" s="17">
        <v>8214</v>
      </c>
      <c r="H2607" s="17" t="s">
        <v>4576</v>
      </c>
    </row>
    <row r="2608" spans="1:8" x14ac:dyDescent="0.2">
      <c r="A2608" s="3">
        <v>8586</v>
      </c>
      <c r="B2608" s="3" t="s">
        <v>2827</v>
      </c>
      <c r="C2608" s="3" t="s">
        <v>2825</v>
      </c>
      <c r="D2608" s="3" t="s">
        <v>2799</v>
      </c>
      <c r="G2608" s="17">
        <v>8215</v>
      </c>
      <c r="H2608" s="17" t="s">
        <v>4576</v>
      </c>
    </row>
    <row r="2609" spans="1:8" x14ac:dyDescent="0.2">
      <c r="A2609" s="3">
        <v>8586</v>
      </c>
      <c r="B2609" s="3" t="s">
        <v>2828</v>
      </c>
      <c r="C2609" s="3" t="s">
        <v>2825</v>
      </c>
      <c r="D2609" s="3" t="s">
        <v>2799</v>
      </c>
      <c r="G2609" s="17">
        <v>8216</v>
      </c>
      <c r="H2609" s="17" t="s">
        <v>4576</v>
      </c>
    </row>
    <row r="2610" spans="1:8" x14ac:dyDescent="0.2">
      <c r="A2610" s="3">
        <v>8586</v>
      </c>
      <c r="B2610" s="3" t="s">
        <v>2829</v>
      </c>
      <c r="C2610" s="3" t="s">
        <v>2825</v>
      </c>
      <c r="D2610" s="3" t="s">
        <v>2799</v>
      </c>
      <c r="G2610" s="17">
        <v>8217</v>
      </c>
      <c r="H2610" s="17" t="s">
        <v>4576</v>
      </c>
    </row>
    <row r="2611" spans="1:8" x14ac:dyDescent="0.2">
      <c r="A2611" s="3">
        <v>8586</v>
      </c>
      <c r="B2611" s="3" t="s">
        <v>2830</v>
      </c>
      <c r="C2611" s="3" t="s">
        <v>2825</v>
      </c>
      <c r="D2611" s="3" t="s">
        <v>2799</v>
      </c>
      <c r="G2611" s="17">
        <v>8218</v>
      </c>
      <c r="H2611" s="17" t="s">
        <v>4576</v>
      </c>
    </row>
    <row r="2612" spans="1:8" x14ac:dyDescent="0.2">
      <c r="A2612" s="3">
        <v>9213</v>
      </c>
      <c r="B2612" s="3" t="s">
        <v>2831</v>
      </c>
      <c r="C2612" s="3" t="s">
        <v>2832</v>
      </c>
      <c r="D2612" s="3" t="s">
        <v>2799</v>
      </c>
      <c r="G2612" s="17">
        <v>8219</v>
      </c>
      <c r="H2612" s="17" t="s">
        <v>4576</v>
      </c>
    </row>
    <row r="2613" spans="1:8" x14ac:dyDescent="0.2">
      <c r="A2613" s="3">
        <v>9225</v>
      </c>
      <c r="B2613" s="3" t="s">
        <v>2833</v>
      </c>
      <c r="C2613" s="3" t="s">
        <v>2832</v>
      </c>
      <c r="D2613" s="3" t="s">
        <v>2799</v>
      </c>
      <c r="G2613" s="17">
        <v>8222</v>
      </c>
      <c r="H2613" s="17" t="s">
        <v>4576</v>
      </c>
    </row>
    <row r="2614" spans="1:8" x14ac:dyDescent="0.2">
      <c r="A2614" s="3">
        <v>9225</v>
      </c>
      <c r="B2614" s="3" t="s">
        <v>2834</v>
      </c>
      <c r="C2614" s="3" t="s">
        <v>2832</v>
      </c>
      <c r="D2614" s="3" t="s">
        <v>2799</v>
      </c>
      <c r="G2614" s="17">
        <v>8223</v>
      </c>
      <c r="H2614" s="17" t="s">
        <v>4576</v>
      </c>
    </row>
    <row r="2615" spans="1:8" x14ac:dyDescent="0.2">
      <c r="A2615" s="3">
        <v>9216</v>
      </c>
      <c r="B2615" s="3" t="s">
        <v>2835</v>
      </c>
      <c r="C2615" s="3" t="s">
        <v>2836</v>
      </c>
      <c r="D2615" s="3" t="s">
        <v>2799</v>
      </c>
      <c r="G2615" s="17">
        <v>8224</v>
      </c>
      <c r="H2615" s="17" t="s">
        <v>4576</v>
      </c>
    </row>
    <row r="2616" spans="1:8" x14ac:dyDescent="0.2">
      <c r="A2616" s="3">
        <v>9216</v>
      </c>
      <c r="B2616" s="3" t="s">
        <v>2836</v>
      </c>
      <c r="C2616" s="3" t="s">
        <v>2836</v>
      </c>
      <c r="D2616" s="3" t="s">
        <v>2799</v>
      </c>
      <c r="G2616" s="17">
        <v>8225</v>
      </c>
      <c r="H2616" s="17" t="s">
        <v>4576</v>
      </c>
    </row>
    <row r="2617" spans="1:8" x14ac:dyDescent="0.2">
      <c r="A2617" s="3">
        <v>9214</v>
      </c>
      <c r="B2617" s="3" t="s">
        <v>2837</v>
      </c>
      <c r="C2617" s="3" t="s">
        <v>2838</v>
      </c>
      <c r="D2617" s="3" t="s">
        <v>2799</v>
      </c>
      <c r="G2617" s="17">
        <v>8226</v>
      </c>
      <c r="H2617" s="17" t="s">
        <v>4576</v>
      </c>
    </row>
    <row r="2618" spans="1:8" x14ac:dyDescent="0.2">
      <c r="A2618" s="3">
        <v>9215</v>
      </c>
      <c r="B2618" s="3" t="s">
        <v>2839</v>
      </c>
      <c r="C2618" s="3" t="s">
        <v>2838</v>
      </c>
      <c r="D2618" s="3" t="s">
        <v>2799</v>
      </c>
      <c r="G2618" s="17">
        <v>8228</v>
      </c>
      <c r="H2618" s="17" t="s">
        <v>4576</v>
      </c>
    </row>
    <row r="2619" spans="1:8" x14ac:dyDescent="0.2">
      <c r="A2619" s="3">
        <v>9215</v>
      </c>
      <c r="B2619" s="3" t="s">
        <v>2840</v>
      </c>
      <c r="C2619" s="3" t="s">
        <v>2838</v>
      </c>
      <c r="D2619" s="3" t="s">
        <v>2799</v>
      </c>
      <c r="G2619" s="17">
        <v>8231</v>
      </c>
      <c r="H2619" s="17" t="s">
        <v>4576</v>
      </c>
    </row>
    <row r="2620" spans="1:8" x14ac:dyDescent="0.2">
      <c r="A2620" s="3">
        <v>9217</v>
      </c>
      <c r="B2620" s="3" t="s">
        <v>2841</v>
      </c>
      <c r="C2620" s="3" t="s">
        <v>2838</v>
      </c>
      <c r="D2620" s="3" t="s">
        <v>2799</v>
      </c>
      <c r="G2620" s="17">
        <v>8232</v>
      </c>
      <c r="H2620" s="17" t="s">
        <v>4576</v>
      </c>
    </row>
    <row r="2621" spans="1:8" x14ac:dyDescent="0.2">
      <c r="A2621" s="3">
        <v>8583</v>
      </c>
      <c r="B2621" s="3" t="s">
        <v>2842</v>
      </c>
      <c r="C2621" s="3" t="s">
        <v>2842</v>
      </c>
      <c r="D2621" s="3" t="s">
        <v>2799</v>
      </c>
      <c r="G2621" s="17">
        <v>8233</v>
      </c>
      <c r="H2621" s="17" t="s">
        <v>4576</v>
      </c>
    </row>
    <row r="2622" spans="1:8" x14ac:dyDescent="0.2">
      <c r="A2622" s="3">
        <v>8583</v>
      </c>
      <c r="B2622" s="3" t="s">
        <v>2843</v>
      </c>
      <c r="C2622" s="3" t="s">
        <v>2842</v>
      </c>
      <c r="D2622" s="3" t="s">
        <v>2799</v>
      </c>
      <c r="G2622" s="17">
        <v>8234</v>
      </c>
      <c r="H2622" s="17" t="s">
        <v>4576</v>
      </c>
    </row>
    <row r="2623" spans="1:8" x14ac:dyDescent="0.2">
      <c r="A2623" s="3">
        <v>8583</v>
      </c>
      <c r="B2623" s="3" t="s">
        <v>2844</v>
      </c>
      <c r="C2623" s="3" t="s">
        <v>2842</v>
      </c>
      <c r="D2623" s="3" t="s">
        <v>2799</v>
      </c>
      <c r="G2623" s="17">
        <v>8235</v>
      </c>
      <c r="H2623" s="17" t="s">
        <v>4576</v>
      </c>
    </row>
    <row r="2624" spans="1:8" x14ac:dyDescent="0.2">
      <c r="A2624" s="3">
        <v>8588</v>
      </c>
      <c r="B2624" s="3" t="s">
        <v>2845</v>
      </c>
      <c r="C2624" s="3" t="s">
        <v>2846</v>
      </c>
      <c r="D2624" s="3" t="s">
        <v>2799</v>
      </c>
      <c r="G2624" s="17">
        <v>8236</v>
      </c>
      <c r="H2624" s="17" t="s">
        <v>4576</v>
      </c>
    </row>
    <row r="2625" spans="1:8" x14ac:dyDescent="0.2">
      <c r="A2625" s="3">
        <v>8589</v>
      </c>
      <c r="B2625" s="3" t="s">
        <v>2847</v>
      </c>
      <c r="C2625" s="3" t="s">
        <v>2846</v>
      </c>
      <c r="D2625" s="3" t="s">
        <v>2799</v>
      </c>
      <c r="G2625" s="17">
        <v>8239</v>
      </c>
      <c r="H2625" s="17" t="s">
        <v>4576</v>
      </c>
    </row>
    <row r="2626" spans="1:8" x14ac:dyDescent="0.2">
      <c r="A2626" s="3">
        <v>8254</v>
      </c>
      <c r="B2626" s="3" t="s">
        <v>2848</v>
      </c>
      <c r="C2626" s="3" t="s">
        <v>2849</v>
      </c>
      <c r="D2626" s="3" t="s">
        <v>2799</v>
      </c>
      <c r="G2626" s="17">
        <v>8240</v>
      </c>
      <c r="H2626" s="17" t="s">
        <v>4576</v>
      </c>
    </row>
    <row r="2627" spans="1:8" x14ac:dyDescent="0.2">
      <c r="A2627" s="3">
        <v>8255</v>
      </c>
      <c r="B2627" s="3" t="s">
        <v>2850</v>
      </c>
      <c r="C2627" s="3" t="s">
        <v>2849</v>
      </c>
      <c r="D2627" s="3" t="s">
        <v>2799</v>
      </c>
      <c r="G2627" s="17">
        <v>8241</v>
      </c>
      <c r="H2627" s="17" t="s">
        <v>4576</v>
      </c>
    </row>
    <row r="2628" spans="1:8" x14ac:dyDescent="0.2">
      <c r="A2628" s="3">
        <v>8253</v>
      </c>
      <c r="B2628" s="3" t="s">
        <v>2851</v>
      </c>
      <c r="C2628" s="3" t="s">
        <v>2851</v>
      </c>
      <c r="D2628" s="3" t="s">
        <v>2799</v>
      </c>
      <c r="G2628" s="17">
        <v>8242</v>
      </c>
      <c r="H2628" s="17" t="s">
        <v>4576</v>
      </c>
    </row>
    <row r="2629" spans="1:8" x14ac:dyDescent="0.2">
      <c r="A2629" s="3">
        <v>8253</v>
      </c>
      <c r="B2629" s="3" t="s">
        <v>2852</v>
      </c>
      <c r="C2629" s="3" t="s">
        <v>2851</v>
      </c>
      <c r="D2629" s="3" t="s">
        <v>2799</v>
      </c>
      <c r="G2629" s="17">
        <v>8243</v>
      </c>
      <c r="H2629" s="17" t="s">
        <v>4576</v>
      </c>
    </row>
    <row r="2630" spans="1:8" x14ac:dyDescent="0.2">
      <c r="A2630" s="3">
        <v>8252</v>
      </c>
      <c r="B2630" s="3" t="s">
        <v>2853</v>
      </c>
      <c r="C2630" s="3" t="s">
        <v>2854</v>
      </c>
      <c r="D2630" s="3" t="s">
        <v>2799</v>
      </c>
      <c r="G2630" s="17">
        <v>8245</v>
      </c>
      <c r="H2630" s="17" t="s">
        <v>4576</v>
      </c>
    </row>
    <row r="2631" spans="1:8" x14ac:dyDescent="0.2">
      <c r="A2631" s="3">
        <v>8355</v>
      </c>
      <c r="B2631" s="3" t="s">
        <v>2855</v>
      </c>
      <c r="C2631" s="3" t="s">
        <v>2855</v>
      </c>
      <c r="D2631" s="3" t="s">
        <v>2799</v>
      </c>
      <c r="G2631" s="17">
        <v>8246</v>
      </c>
      <c r="H2631" s="17" t="s">
        <v>4576</v>
      </c>
    </row>
    <row r="2632" spans="1:8" x14ac:dyDescent="0.2">
      <c r="A2632" s="3">
        <v>8356</v>
      </c>
      <c r="B2632" s="3" t="s">
        <v>2856</v>
      </c>
      <c r="C2632" s="3" t="s">
        <v>2855</v>
      </c>
      <c r="D2632" s="3" t="s">
        <v>2799</v>
      </c>
      <c r="G2632" s="17">
        <v>8247</v>
      </c>
      <c r="H2632" s="17" t="s">
        <v>4576</v>
      </c>
    </row>
    <row r="2633" spans="1:8" x14ac:dyDescent="0.2">
      <c r="A2633" s="3">
        <v>8357</v>
      </c>
      <c r="B2633" s="3" t="s">
        <v>2857</v>
      </c>
      <c r="C2633" s="3" t="s">
        <v>2855</v>
      </c>
      <c r="D2633" s="3" t="s">
        <v>2799</v>
      </c>
      <c r="G2633" s="17">
        <v>8248</v>
      </c>
      <c r="H2633" s="17" t="s">
        <v>4576</v>
      </c>
    </row>
    <row r="2634" spans="1:8" x14ac:dyDescent="0.2">
      <c r="A2634" s="3">
        <v>8522</v>
      </c>
      <c r="B2634" s="3" t="s">
        <v>2858</v>
      </c>
      <c r="C2634" s="3" t="s">
        <v>2855</v>
      </c>
      <c r="D2634" s="3" t="s">
        <v>2799</v>
      </c>
      <c r="G2634" s="17">
        <v>8252</v>
      </c>
      <c r="H2634" s="17" t="s">
        <v>4576</v>
      </c>
    </row>
    <row r="2635" spans="1:8" x14ac:dyDescent="0.2">
      <c r="A2635" s="3">
        <v>8522</v>
      </c>
      <c r="B2635" s="3" t="s">
        <v>2859</v>
      </c>
      <c r="C2635" s="3" t="s">
        <v>2855</v>
      </c>
      <c r="D2635" s="3" t="s">
        <v>2799</v>
      </c>
      <c r="G2635" s="17">
        <v>8253</v>
      </c>
      <c r="H2635" s="17" t="s">
        <v>4576</v>
      </c>
    </row>
    <row r="2636" spans="1:8" x14ac:dyDescent="0.2">
      <c r="A2636" s="3">
        <v>9547</v>
      </c>
      <c r="B2636" s="3" t="s">
        <v>2860</v>
      </c>
      <c r="C2636" s="3" t="s">
        <v>2855</v>
      </c>
      <c r="D2636" s="3" t="s">
        <v>2799</v>
      </c>
      <c r="G2636" s="17">
        <v>8254</v>
      </c>
      <c r="H2636" s="17" t="s">
        <v>4576</v>
      </c>
    </row>
    <row r="2637" spans="1:8" x14ac:dyDescent="0.2">
      <c r="A2637" s="3">
        <v>8552</v>
      </c>
      <c r="B2637" s="3" t="s">
        <v>2861</v>
      </c>
      <c r="C2637" s="3" t="s">
        <v>2861</v>
      </c>
      <c r="D2637" s="3" t="s">
        <v>2799</v>
      </c>
      <c r="G2637" s="17">
        <v>8255</v>
      </c>
      <c r="H2637" s="17" t="s">
        <v>4576</v>
      </c>
    </row>
    <row r="2638" spans="1:8" x14ac:dyDescent="0.2">
      <c r="A2638" s="3">
        <v>8500</v>
      </c>
      <c r="B2638" s="3" t="s">
        <v>2862</v>
      </c>
      <c r="C2638" s="3" t="s">
        <v>2862</v>
      </c>
      <c r="D2638" s="3" t="s">
        <v>2799</v>
      </c>
      <c r="G2638" s="17">
        <v>8259</v>
      </c>
      <c r="H2638" s="17" t="s">
        <v>4576</v>
      </c>
    </row>
    <row r="2639" spans="1:8" x14ac:dyDescent="0.2">
      <c r="A2639" s="3">
        <v>8500</v>
      </c>
      <c r="B2639" s="3" t="s">
        <v>2863</v>
      </c>
      <c r="C2639" s="3" t="s">
        <v>2862</v>
      </c>
      <c r="D2639" s="3" t="s">
        <v>2799</v>
      </c>
      <c r="G2639" s="17">
        <v>8260</v>
      </c>
      <c r="H2639" s="17" t="s">
        <v>4576</v>
      </c>
    </row>
    <row r="2640" spans="1:8" x14ac:dyDescent="0.2">
      <c r="A2640" s="3">
        <v>8546</v>
      </c>
      <c r="B2640" s="3" t="s">
        <v>2864</v>
      </c>
      <c r="C2640" s="3" t="s">
        <v>2865</v>
      </c>
      <c r="D2640" s="3" t="s">
        <v>2799</v>
      </c>
      <c r="G2640" s="17">
        <v>8261</v>
      </c>
      <c r="H2640" s="17" t="s">
        <v>4576</v>
      </c>
    </row>
    <row r="2641" spans="1:8" x14ac:dyDescent="0.2">
      <c r="A2641" s="3">
        <v>8546</v>
      </c>
      <c r="B2641" s="3" t="s">
        <v>2866</v>
      </c>
      <c r="C2641" s="3" t="s">
        <v>2865</v>
      </c>
      <c r="D2641" s="3" t="s">
        <v>2799</v>
      </c>
      <c r="G2641" s="17">
        <v>8262</v>
      </c>
      <c r="H2641" s="17" t="s">
        <v>4576</v>
      </c>
    </row>
    <row r="2642" spans="1:8" x14ac:dyDescent="0.2">
      <c r="A2642" s="3">
        <v>8547</v>
      </c>
      <c r="B2642" s="3" t="s">
        <v>2865</v>
      </c>
      <c r="C2642" s="3" t="s">
        <v>2865</v>
      </c>
      <c r="D2642" s="3" t="s">
        <v>2799</v>
      </c>
      <c r="G2642" s="17">
        <v>8263</v>
      </c>
      <c r="H2642" s="17" t="s">
        <v>4576</v>
      </c>
    </row>
    <row r="2643" spans="1:8" x14ac:dyDescent="0.2">
      <c r="A2643" s="3">
        <v>8553</v>
      </c>
      <c r="B2643" s="3" t="s">
        <v>2867</v>
      </c>
      <c r="C2643" s="3" t="s">
        <v>2868</v>
      </c>
      <c r="D2643" s="3" t="s">
        <v>2799</v>
      </c>
      <c r="G2643" s="17">
        <v>8264</v>
      </c>
      <c r="H2643" s="17" t="s">
        <v>4576</v>
      </c>
    </row>
    <row r="2644" spans="1:8" x14ac:dyDescent="0.2">
      <c r="A2644" s="3">
        <v>8553</v>
      </c>
      <c r="B2644" s="3" t="s">
        <v>2869</v>
      </c>
      <c r="C2644" s="3" t="s">
        <v>2868</v>
      </c>
      <c r="D2644" s="3" t="s">
        <v>2799</v>
      </c>
      <c r="G2644" s="17">
        <v>8265</v>
      </c>
      <c r="H2644" s="17" t="s">
        <v>4576</v>
      </c>
    </row>
    <row r="2645" spans="1:8" x14ac:dyDescent="0.2">
      <c r="A2645" s="3">
        <v>8553</v>
      </c>
      <c r="B2645" s="3" t="s">
        <v>2868</v>
      </c>
      <c r="C2645" s="3" t="s">
        <v>2868</v>
      </c>
      <c r="D2645" s="3" t="s">
        <v>2799</v>
      </c>
      <c r="G2645" s="17">
        <v>8266</v>
      </c>
      <c r="H2645" s="17" t="s">
        <v>4577</v>
      </c>
    </row>
    <row r="2646" spans="1:8" x14ac:dyDescent="0.2">
      <c r="A2646" s="3">
        <v>8553</v>
      </c>
      <c r="B2646" s="3" t="s">
        <v>2870</v>
      </c>
      <c r="C2646" s="3" t="s">
        <v>2868</v>
      </c>
      <c r="D2646" s="3" t="s">
        <v>2799</v>
      </c>
      <c r="G2646" s="17">
        <v>8267</v>
      </c>
      <c r="H2646" s="17" t="s">
        <v>4577</v>
      </c>
    </row>
    <row r="2647" spans="1:8" x14ac:dyDescent="0.2">
      <c r="A2647" s="3">
        <v>9548</v>
      </c>
      <c r="B2647" s="3" t="s">
        <v>2871</v>
      </c>
      <c r="C2647" s="3" t="s">
        <v>2871</v>
      </c>
      <c r="D2647" s="3" t="s">
        <v>2799</v>
      </c>
      <c r="G2647" s="17">
        <v>8268</v>
      </c>
      <c r="H2647" s="17" t="s">
        <v>4577</v>
      </c>
    </row>
    <row r="2648" spans="1:8" x14ac:dyDescent="0.2">
      <c r="A2648" s="3">
        <v>8525</v>
      </c>
      <c r="B2648" s="3" t="s">
        <v>2872</v>
      </c>
      <c r="C2648" s="3" t="s">
        <v>2873</v>
      </c>
      <c r="D2648" s="3" t="s">
        <v>2799</v>
      </c>
      <c r="G2648" s="17">
        <v>8269</v>
      </c>
      <c r="H2648" s="17" t="s">
        <v>4577</v>
      </c>
    </row>
    <row r="2649" spans="1:8" x14ac:dyDescent="0.2">
      <c r="A2649" s="3">
        <v>8526</v>
      </c>
      <c r="B2649" s="3" t="s">
        <v>2874</v>
      </c>
      <c r="C2649" s="3" t="s">
        <v>2873</v>
      </c>
      <c r="D2649" s="3" t="s">
        <v>2799</v>
      </c>
      <c r="G2649" s="17">
        <v>8272</v>
      </c>
      <c r="H2649" s="17" t="s">
        <v>4577</v>
      </c>
    </row>
    <row r="2650" spans="1:8" x14ac:dyDescent="0.2">
      <c r="A2650" s="3">
        <v>9507</v>
      </c>
      <c r="B2650" s="3" t="s">
        <v>2875</v>
      </c>
      <c r="C2650" s="3" t="s">
        <v>2875</v>
      </c>
      <c r="D2650" s="3" t="s">
        <v>2799</v>
      </c>
      <c r="G2650" s="17">
        <v>8273</v>
      </c>
      <c r="H2650" s="17" t="s">
        <v>4577</v>
      </c>
    </row>
    <row r="2651" spans="1:8" x14ac:dyDescent="0.2">
      <c r="A2651" s="3">
        <v>8512</v>
      </c>
      <c r="B2651" s="3" t="s">
        <v>2876</v>
      </c>
      <c r="C2651" s="3" t="s">
        <v>2876</v>
      </c>
      <c r="D2651" s="3" t="s">
        <v>2799</v>
      </c>
      <c r="G2651" s="17">
        <v>8274</v>
      </c>
      <c r="H2651" s="17" t="s">
        <v>4577</v>
      </c>
    </row>
    <row r="2652" spans="1:8" x14ac:dyDescent="0.2">
      <c r="A2652" s="3">
        <v>8512</v>
      </c>
      <c r="B2652" s="3" t="s">
        <v>2877</v>
      </c>
      <c r="C2652" s="3" t="s">
        <v>2876</v>
      </c>
      <c r="D2652" s="3" t="s">
        <v>2799</v>
      </c>
      <c r="G2652" s="17">
        <v>8280</v>
      </c>
      <c r="H2652" s="17" t="s">
        <v>4577</v>
      </c>
    </row>
    <row r="2653" spans="1:8" x14ac:dyDescent="0.2">
      <c r="A2653" s="3">
        <v>8512</v>
      </c>
      <c r="B2653" s="3" t="s">
        <v>2878</v>
      </c>
      <c r="C2653" s="3" t="s">
        <v>2876</v>
      </c>
      <c r="D2653" s="3" t="s">
        <v>2799</v>
      </c>
      <c r="G2653" s="17">
        <v>8302</v>
      </c>
      <c r="H2653" s="17" t="s">
        <v>4560</v>
      </c>
    </row>
    <row r="2654" spans="1:8" x14ac:dyDescent="0.2">
      <c r="A2654" s="3">
        <v>8524</v>
      </c>
      <c r="B2654" s="3" t="s">
        <v>2879</v>
      </c>
      <c r="C2654" s="3" t="s">
        <v>2880</v>
      </c>
      <c r="D2654" s="3" t="s">
        <v>2799</v>
      </c>
      <c r="G2654" s="17">
        <v>8303</v>
      </c>
      <c r="H2654" s="17" t="s">
        <v>4560</v>
      </c>
    </row>
    <row r="2655" spans="1:8" x14ac:dyDescent="0.2">
      <c r="A2655" s="3">
        <v>8524</v>
      </c>
      <c r="B2655" s="3" t="s">
        <v>2881</v>
      </c>
      <c r="C2655" s="3" t="s">
        <v>2880</v>
      </c>
      <c r="D2655" s="3" t="s">
        <v>2799</v>
      </c>
      <c r="G2655" s="17">
        <v>8304</v>
      </c>
      <c r="H2655" s="17" t="s">
        <v>4561</v>
      </c>
    </row>
    <row r="2656" spans="1:8" x14ac:dyDescent="0.2">
      <c r="A2656" s="3">
        <v>8532</v>
      </c>
      <c r="B2656" s="3" t="s">
        <v>2882</v>
      </c>
      <c r="C2656" s="3" t="s">
        <v>2883</v>
      </c>
      <c r="D2656" s="3" t="s">
        <v>2799</v>
      </c>
      <c r="G2656" s="17">
        <v>8305</v>
      </c>
      <c r="H2656" s="17" t="s">
        <v>4561</v>
      </c>
    </row>
    <row r="2657" spans="1:8" x14ac:dyDescent="0.2">
      <c r="A2657" s="3">
        <v>8532</v>
      </c>
      <c r="B2657" s="3" t="s">
        <v>2884</v>
      </c>
      <c r="C2657" s="3" t="s">
        <v>2883</v>
      </c>
      <c r="D2657" s="3" t="s">
        <v>2799</v>
      </c>
      <c r="G2657" s="17">
        <v>8306</v>
      </c>
      <c r="H2657" s="17" t="s">
        <v>4561</v>
      </c>
    </row>
    <row r="2658" spans="1:8" x14ac:dyDescent="0.2">
      <c r="A2658" s="3">
        <v>8595</v>
      </c>
      <c r="B2658" s="3" t="s">
        <v>2885</v>
      </c>
      <c r="C2658" s="3" t="s">
        <v>2885</v>
      </c>
      <c r="D2658" s="3" t="s">
        <v>2799</v>
      </c>
      <c r="G2658" s="17">
        <v>8307</v>
      </c>
      <c r="H2658" s="17" t="s">
        <v>4561</v>
      </c>
    </row>
    <row r="2659" spans="1:8" x14ac:dyDescent="0.2">
      <c r="A2659" s="3">
        <v>8598</v>
      </c>
      <c r="B2659" s="3" t="s">
        <v>2886</v>
      </c>
      <c r="C2659" s="3" t="s">
        <v>2886</v>
      </c>
      <c r="D2659" s="3" t="s">
        <v>2799</v>
      </c>
      <c r="G2659" s="17">
        <v>8308</v>
      </c>
      <c r="H2659" s="17" t="s">
        <v>4561</v>
      </c>
    </row>
    <row r="2660" spans="1:8" x14ac:dyDescent="0.2">
      <c r="A2660" s="3">
        <v>8272</v>
      </c>
      <c r="B2660" s="3" t="s">
        <v>2887</v>
      </c>
      <c r="C2660" s="3" t="s">
        <v>2887</v>
      </c>
      <c r="D2660" s="3" t="s">
        <v>2799</v>
      </c>
      <c r="G2660" s="17">
        <v>8309</v>
      </c>
      <c r="H2660" s="17" t="s">
        <v>4560</v>
      </c>
    </row>
    <row r="2661" spans="1:8" x14ac:dyDescent="0.2">
      <c r="A2661" s="3">
        <v>8273</v>
      </c>
      <c r="B2661" s="3" t="s">
        <v>2888</v>
      </c>
      <c r="C2661" s="3" t="s">
        <v>2887</v>
      </c>
      <c r="D2661" s="3" t="s">
        <v>2799</v>
      </c>
      <c r="G2661" s="17">
        <v>8310</v>
      </c>
      <c r="H2661" s="17" t="s">
        <v>4561</v>
      </c>
    </row>
    <row r="2662" spans="1:8" x14ac:dyDescent="0.2">
      <c r="A2662" s="3">
        <v>8274</v>
      </c>
      <c r="B2662" s="3" t="s">
        <v>2889</v>
      </c>
      <c r="C2662" s="3" t="s">
        <v>2889</v>
      </c>
      <c r="D2662" s="3" t="s">
        <v>2799</v>
      </c>
      <c r="G2662" s="17">
        <v>8311</v>
      </c>
      <c r="H2662" s="17" t="s">
        <v>4560</v>
      </c>
    </row>
    <row r="2663" spans="1:8" x14ac:dyDescent="0.2">
      <c r="A2663" s="3">
        <v>8594</v>
      </c>
      <c r="B2663" s="3" t="s">
        <v>2890</v>
      </c>
      <c r="C2663" s="3" t="s">
        <v>2890</v>
      </c>
      <c r="D2663" s="3" t="s">
        <v>2799</v>
      </c>
      <c r="G2663" s="17">
        <v>8312</v>
      </c>
      <c r="H2663" s="17" t="s">
        <v>4560</v>
      </c>
    </row>
    <row r="2664" spans="1:8" x14ac:dyDescent="0.2">
      <c r="A2664" s="3">
        <v>8565</v>
      </c>
      <c r="B2664" s="3" t="s">
        <v>2891</v>
      </c>
      <c r="C2664" s="3" t="s">
        <v>2892</v>
      </c>
      <c r="D2664" s="3" t="s">
        <v>2799</v>
      </c>
      <c r="G2664" s="17">
        <v>8314</v>
      </c>
      <c r="H2664" s="17" t="s">
        <v>4561</v>
      </c>
    </row>
    <row r="2665" spans="1:8" x14ac:dyDescent="0.2">
      <c r="A2665" s="3">
        <v>8566</v>
      </c>
      <c r="B2665" s="3" t="s">
        <v>2893</v>
      </c>
      <c r="C2665" s="3" t="s">
        <v>2892</v>
      </c>
      <c r="D2665" s="3" t="s">
        <v>2799</v>
      </c>
      <c r="G2665" s="17">
        <v>8315</v>
      </c>
      <c r="H2665" s="17" t="s">
        <v>4561</v>
      </c>
    </row>
    <row r="2666" spans="1:8" x14ac:dyDescent="0.2">
      <c r="A2666" s="3">
        <v>8566</v>
      </c>
      <c r="B2666" s="3" t="s">
        <v>2894</v>
      </c>
      <c r="C2666" s="3" t="s">
        <v>2892</v>
      </c>
      <c r="D2666" s="3" t="s">
        <v>2799</v>
      </c>
      <c r="G2666" s="17">
        <v>8317</v>
      </c>
      <c r="H2666" s="17" t="s">
        <v>4561</v>
      </c>
    </row>
    <row r="2667" spans="1:8" x14ac:dyDescent="0.2">
      <c r="A2667" s="3">
        <v>8566</v>
      </c>
      <c r="B2667" s="3" t="s">
        <v>2895</v>
      </c>
      <c r="C2667" s="3" t="s">
        <v>2892</v>
      </c>
      <c r="D2667" s="3" t="s">
        <v>2799</v>
      </c>
      <c r="G2667" s="17">
        <v>8320</v>
      </c>
      <c r="H2667" s="17" t="s">
        <v>4561</v>
      </c>
    </row>
    <row r="2668" spans="1:8" x14ac:dyDescent="0.2">
      <c r="A2668" s="3">
        <v>8566</v>
      </c>
      <c r="B2668" s="3" t="s">
        <v>2896</v>
      </c>
      <c r="C2668" s="3" t="s">
        <v>2892</v>
      </c>
      <c r="D2668" s="3" t="s">
        <v>2799</v>
      </c>
      <c r="G2668" s="17">
        <v>8322</v>
      </c>
      <c r="H2668" s="17" t="s">
        <v>4561</v>
      </c>
    </row>
    <row r="2669" spans="1:8" x14ac:dyDescent="0.2">
      <c r="A2669" s="3">
        <v>8573</v>
      </c>
      <c r="B2669" s="3" t="s">
        <v>2897</v>
      </c>
      <c r="C2669" s="3" t="s">
        <v>2892</v>
      </c>
      <c r="D2669" s="3" t="s">
        <v>2799</v>
      </c>
      <c r="G2669" s="17">
        <v>8330</v>
      </c>
      <c r="H2669" s="17" t="s">
        <v>4561</v>
      </c>
    </row>
    <row r="2670" spans="1:8" x14ac:dyDescent="0.2">
      <c r="A2670" s="3">
        <v>8573</v>
      </c>
      <c r="B2670" s="3" t="s">
        <v>2898</v>
      </c>
      <c r="C2670" s="3" t="s">
        <v>2892</v>
      </c>
      <c r="D2670" s="3" t="s">
        <v>2799</v>
      </c>
      <c r="G2670" s="17">
        <v>8331</v>
      </c>
      <c r="H2670" s="17" t="s">
        <v>4561</v>
      </c>
    </row>
    <row r="2671" spans="1:8" x14ac:dyDescent="0.2">
      <c r="A2671" s="3">
        <v>8573</v>
      </c>
      <c r="B2671" s="3" t="s">
        <v>2899</v>
      </c>
      <c r="C2671" s="3" t="s">
        <v>2892</v>
      </c>
      <c r="D2671" s="3" t="s">
        <v>2799</v>
      </c>
      <c r="G2671" s="17">
        <v>8332</v>
      </c>
      <c r="H2671" s="17" t="s">
        <v>4561</v>
      </c>
    </row>
    <row r="2672" spans="1:8" x14ac:dyDescent="0.2">
      <c r="A2672" s="3">
        <v>8280</v>
      </c>
      <c r="B2672" s="3" t="s">
        <v>2900</v>
      </c>
      <c r="C2672" s="3" t="s">
        <v>2900</v>
      </c>
      <c r="D2672" s="3" t="s">
        <v>2799</v>
      </c>
      <c r="G2672" s="17">
        <v>8335</v>
      </c>
      <c r="H2672" s="17" t="s">
        <v>4561</v>
      </c>
    </row>
    <row r="2673" spans="1:8" x14ac:dyDescent="0.2">
      <c r="A2673" s="3">
        <v>8585</v>
      </c>
      <c r="B2673" s="3" t="s">
        <v>2901</v>
      </c>
      <c r="C2673" s="3" t="s">
        <v>2901</v>
      </c>
      <c r="D2673" s="3" t="s">
        <v>2799</v>
      </c>
      <c r="G2673" s="17">
        <v>8340</v>
      </c>
      <c r="H2673" s="17" t="s">
        <v>4561</v>
      </c>
    </row>
    <row r="2674" spans="1:8" x14ac:dyDescent="0.2">
      <c r="A2674" s="3">
        <v>8585</v>
      </c>
      <c r="B2674" s="3" t="s">
        <v>2902</v>
      </c>
      <c r="C2674" s="3" t="s">
        <v>2901</v>
      </c>
      <c r="D2674" s="3" t="s">
        <v>2799</v>
      </c>
      <c r="G2674" s="17">
        <v>8342</v>
      </c>
      <c r="H2674" s="17" t="s">
        <v>4561</v>
      </c>
    </row>
    <row r="2675" spans="1:8" x14ac:dyDescent="0.2">
      <c r="A2675" s="3">
        <v>8585</v>
      </c>
      <c r="B2675" s="3" t="s">
        <v>2903</v>
      </c>
      <c r="C2675" s="3" t="s">
        <v>2901</v>
      </c>
      <c r="D2675" s="3" t="s">
        <v>2799</v>
      </c>
      <c r="G2675" s="17">
        <v>8344</v>
      </c>
      <c r="H2675" s="17" t="s">
        <v>4561</v>
      </c>
    </row>
    <row r="2676" spans="1:8" x14ac:dyDescent="0.2">
      <c r="A2676" s="3">
        <v>8585</v>
      </c>
      <c r="B2676" s="3" t="s">
        <v>2904</v>
      </c>
      <c r="C2676" s="3" t="s">
        <v>2901</v>
      </c>
      <c r="D2676" s="3" t="s">
        <v>2799</v>
      </c>
      <c r="G2676" s="17">
        <v>8345</v>
      </c>
      <c r="H2676" s="17" t="s">
        <v>4561</v>
      </c>
    </row>
    <row r="2677" spans="1:8" x14ac:dyDescent="0.2">
      <c r="A2677" s="3">
        <v>8574</v>
      </c>
      <c r="B2677" s="3" t="s">
        <v>2905</v>
      </c>
      <c r="C2677" s="3" t="s">
        <v>2906</v>
      </c>
      <c r="D2677" s="3" t="s">
        <v>2799</v>
      </c>
      <c r="G2677" s="17">
        <v>8352</v>
      </c>
      <c r="H2677" s="17" t="s">
        <v>4560</v>
      </c>
    </row>
    <row r="2678" spans="1:8" x14ac:dyDescent="0.2">
      <c r="A2678" s="3">
        <v>8574</v>
      </c>
      <c r="B2678" s="3" t="s">
        <v>2907</v>
      </c>
      <c r="C2678" s="3" t="s">
        <v>2906</v>
      </c>
      <c r="D2678" s="3" t="s">
        <v>2799</v>
      </c>
      <c r="G2678" s="17">
        <v>8353</v>
      </c>
      <c r="H2678" s="17" t="s">
        <v>4560</v>
      </c>
    </row>
    <row r="2679" spans="1:8" x14ac:dyDescent="0.2">
      <c r="A2679" s="3">
        <v>8574</v>
      </c>
      <c r="B2679" s="3" t="s">
        <v>2906</v>
      </c>
      <c r="C2679" s="3" t="s">
        <v>2906</v>
      </c>
      <c r="D2679" s="3" t="s">
        <v>2799</v>
      </c>
      <c r="G2679" s="17">
        <v>8354</v>
      </c>
      <c r="H2679" s="17" t="s">
        <v>4560</v>
      </c>
    </row>
    <row r="2680" spans="1:8" x14ac:dyDescent="0.2">
      <c r="A2680" s="3">
        <v>8574</v>
      </c>
      <c r="B2680" s="3" t="s">
        <v>2906</v>
      </c>
      <c r="C2680" s="3" t="s">
        <v>2906</v>
      </c>
      <c r="D2680" s="3" t="s">
        <v>2799</v>
      </c>
      <c r="G2680" s="17">
        <v>8355</v>
      </c>
      <c r="H2680" s="17" t="s">
        <v>4560</v>
      </c>
    </row>
    <row r="2681" spans="1:8" x14ac:dyDescent="0.2">
      <c r="A2681" s="3">
        <v>8574</v>
      </c>
      <c r="B2681" s="3" t="s">
        <v>2908</v>
      </c>
      <c r="C2681" s="3" t="s">
        <v>2906</v>
      </c>
      <c r="D2681" s="3" t="s">
        <v>2799</v>
      </c>
      <c r="G2681" s="17">
        <v>8356</v>
      </c>
      <c r="H2681" s="17" t="s">
        <v>4561</v>
      </c>
    </row>
    <row r="2682" spans="1:8" x14ac:dyDescent="0.2">
      <c r="A2682" s="3">
        <v>8596</v>
      </c>
      <c r="B2682" s="3" t="s">
        <v>2909</v>
      </c>
      <c r="C2682" s="3" t="s">
        <v>2910</v>
      </c>
      <c r="D2682" s="3" t="s">
        <v>2799</v>
      </c>
      <c r="G2682" s="17">
        <v>8357</v>
      </c>
      <c r="H2682" s="17" t="s">
        <v>4561</v>
      </c>
    </row>
    <row r="2683" spans="1:8" x14ac:dyDescent="0.2">
      <c r="A2683" s="3">
        <v>8596</v>
      </c>
      <c r="B2683" s="3" t="s">
        <v>2910</v>
      </c>
      <c r="C2683" s="3" t="s">
        <v>2910</v>
      </c>
      <c r="D2683" s="3" t="s">
        <v>2799</v>
      </c>
      <c r="G2683" s="17">
        <v>8360</v>
      </c>
      <c r="H2683" s="17" t="s">
        <v>4577</v>
      </c>
    </row>
    <row r="2684" spans="1:8" x14ac:dyDescent="0.2">
      <c r="A2684" s="3">
        <v>8597</v>
      </c>
      <c r="B2684" s="3" t="s">
        <v>2911</v>
      </c>
      <c r="C2684" s="3" t="s">
        <v>2910</v>
      </c>
      <c r="D2684" s="3" t="s">
        <v>2799</v>
      </c>
      <c r="G2684" s="17">
        <v>8362</v>
      </c>
      <c r="H2684" s="17" t="s">
        <v>4561</v>
      </c>
    </row>
    <row r="2685" spans="1:8" x14ac:dyDescent="0.2">
      <c r="A2685" s="3">
        <v>8274</v>
      </c>
      <c r="B2685" s="3" t="s">
        <v>2912</v>
      </c>
      <c r="C2685" s="3" t="s">
        <v>2912</v>
      </c>
      <c r="D2685" s="3" t="s">
        <v>2799</v>
      </c>
      <c r="G2685" s="17">
        <v>8363</v>
      </c>
      <c r="H2685" s="17" t="s">
        <v>4561</v>
      </c>
    </row>
    <row r="2686" spans="1:8" x14ac:dyDescent="0.2">
      <c r="A2686" s="3">
        <v>8564</v>
      </c>
      <c r="B2686" s="3" t="s">
        <v>2913</v>
      </c>
      <c r="C2686" s="3" t="s">
        <v>2914</v>
      </c>
      <c r="D2686" s="3" t="s">
        <v>2799</v>
      </c>
      <c r="G2686" s="17">
        <v>8370</v>
      </c>
      <c r="H2686" s="17" t="s">
        <v>4577</v>
      </c>
    </row>
    <row r="2687" spans="1:8" x14ac:dyDescent="0.2">
      <c r="A2687" s="3">
        <v>8564</v>
      </c>
      <c r="B2687" s="3" t="s">
        <v>2915</v>
      </c>
      <c r="C2687" s="3" t="s">
        <v>2914</v>
      </c>
      <c r="D2687" s="3" t="s">
        <v>2799</v>
      </c>
      <c r="G2687" s="17">
        <v>8371</v>
      </c>
      <c r="H2687" s="17" t="s">
        <v>4577</v>
      </c>
    </row>
    <row r="2688" spans="1:8" x14ac:dyDescent="0.2">
      <c r="A2688" s="3">
        <v>8564</v>
      </c>
      <c r="B2688" s="3" t="s">
        <v>2916</v>
      </c>
      <c r="C2688" s="3" t="s">
        <v>2914</v>
      </c>
      <c r="D2688" s="3" t="s">
        <v>2799</v>
      </c>
      <c r="G2688" s="17">
        <v>8372</v>
      </c>
      <c r="H2688" s="17" t="s">
        <v>4577</v>
      </c>
    </row>
    <row r="2689" spans="1:8" x14ac:dyDescent="0.2">
      <c r="A2689" s="3">
        <v>8564</v>
      </c>
      <c r="B2689" s="3" t="s">
        <v>2914</v>
      </c>
      <c r="C2689" s="3" t="s">
        <v>2914</v>
      </c>
      <c r="D2689" s="3" t="s">
        <v>2799</v>
      </c>
      <c r="G2689" s="17">
        <v>8374</v>
      </c>
      <c r="H2689" s="17" t="s">
        <v>4561</v>
      </c>
    </row>
    <row r="2690" spans="1:8" x14ac:dyDescent="0.2">
      <c r="A2690" s="3">
        <v>8564</v>
      </c>
      <c r="B2690" s="3" t="s">
        <v>2917</v>
      </c>
      <c r="C2690" s="3" t="s">
        <v>2914</v>
      </c>
      <c r="D2690" s="3" t="s">
        <v>2799</v>
      </c>
      <c r="G2690" s="17">
        <v>8376</v>
      </c>
      <c r="H2690" s="17" t="s">
        <v>4561</v>
      </c>
    </row>
    <row r="2691" spans="1:8" x14ac:dyDescent="0.2">
      <c r="A2691" s="3">
        <v>8564</v>
      </c>
      <c r="B2691" s="3" t="s">
        <v>2918</v>
      </c>
      <c r="C2691" s="3" t="s">
        <v>2914</v>
      </c>
      <c r="D2691" s="3" t="s">
        <v>2799</v>
      </c>
      <c r="G2691" s="17">
        <v>8400</v>
      </c>
      <c r="H2691" s="17" t="s">
        <v>4560</v>
      </c>
    </row>
    <row r="2692" spans="1:8" x14ac:dyDescent="0.2">
      <c r="A2692" s="3">
        <v>8564</v>
      </c>
      <c r="B2692" s="3" t="s">
        <v>2919</v>
      </c>
      <c r="C2692" s="3" t="s">
        <v>2914</v>
      </c>
      <c r="D2692" s="3" t="s">
        <v>2799</v>
      </c>
      <c r="G2692" s="17">
        <v>8404</v>
      </c>
      <c r="H2692" s="17" t="s">
        <v>4560</v>
      </c>
    </row>
    <row r="2693" spans="1:8" x14ac:dyDescent="0.2">
      <c r="A2693" s="3">
        <v>9556</v>
      </c>
      <c r="B2693" s="3" t="s">
        <v>2920</v>
      </c>
      <c r="C2693" s="3" t="s">
        <v>2920</v>
      </c>
      <c r="D2693" s="3" t="s">
        <v>2799</v>
      </c>
      <c r="G2693" s="17">
        <v>8405</v>
      </c>
      <c r="H2693" s="17" t="s">
        <v>4560</v>
      </c>
    </row>
    <row r="2694" spans="1:8" x14ac:dyDescent="0.2">
      <c r="A2694" s="3">
        <v>9556</v>
      </c>
      <c r="B2694" s="3" t="s">
        <v>2921</v>
      </c>
      <c r="C2694" s="3" t="s">
        <v>2920</v>
      </c>
      <c r="D2694" s="3" t="s">
        <v>2799</v>
      </c>
      <c r="G2694" s="17">
        <v>8406</v>
      </c>
      <c r="H2694" s="17" t="s">
        <v>4560</v>
      </c>
    </row>
    <row r="2695" spans="1:8" x14ac:dyDescent="0.2">
      <c r="A2695" s="3">
        <v>9562</v>
      </c>
      <c r="B2695" s="3" t="s">
        <v>2922</v>
      </c>
      <c r="C2695" s="3" t="s">
        <v>2920</v>
      </c>
      <c r="D2695" s="3" t="s">
        <v>2799</v>
      </c>
      <c r="G2695" s="17">
        <v>8408</v>
      </c>
      <c r="H2695" s="17" t="s">
        <v>4560</v>
      </c>
    </row>
    <row r="2696" spans="1:8" x14ac:dyDescent="0.2">
      <c r="A2696" s="3">
        <v>9562</v>
      </c>
      <c r="B2696" s="3" t="s">
        <v>2923</v>
      </c>
      <c r="C2696" s="3" t="s">
        <v>2920</v>
      </c>
      <c r="D2696" s="3" t="s">
        <v>2799</v>
      </c>
      <c r="G2696" s="17">
        <v>8409</v>
      </c>
      <c r="H2696" s="17" t="s">
        <v>4560</v>
      </c>
    </row>
    <row r="2697" spans="1:8" x14ac:dyDescent="0.2">
      <c r="A2697" s="3">
        <v>9553</v>
      </c>
      <c r="B2697" s="3" t="s">
        <v>2924</v>
      </c>
      <c r="C2697" s="3" t="s">
        <v>2924</v>
      </c>
      <c r="D2697" s="3" t="s">
        <v>2799</v>
      </c>
      <c r="G2697" s="17">
        <v>8412</v>
      </c>
      <c r="H2697" s="17" t="s">
        <v>4560</v>
      </c>
    </row>
    <row r="2698" spans="1:8" x14ac:dyDescent="0.2">
      <c r="A2698" s="3">
        <v>8362</v>
      </c>
      <c r="B2698" s="3" t="s">
        <v>2925</v>
      </c>
      <c r="C2698" s="3" t="s">
        <v>2926</v>
      </c>
      <c r="D2698" s="3" t="s">
        <v>2799</v>
      </c>
      <c r="G2698" s="17">
        <v>8413</v>
      </c>
      <c r="H2698" s="17" t="s">
        <v>4560</v>
      </c>
    </row>
    <row r="2699" spans="1:8" x14ac:dyDescent="0.2">
      <c r="A2699" s="3">
        <v>8363</v>
      </c>
      <c r="B2699" s="3" t="s">
        <v>2927</v>
      </c>
      <c r="C2699" s="3" t="s">
        <v>2926</v>
      </c>
      <c r="D2699" s="3" t="s">
        <v>2799</v>
      </c>
      <c r="G2699" s="17">
        <v>8414</v>
      </c>
      <c r="H2699" s="17" t="s">
        <v>4560</v>
      </c>
    </row>
    <row r="2700" spans="1:8" x14ac:dyDescent="0.2">
      <c r="A2700" s="3">
        <v>9502</v>
      </c>
      <c r="B2700" s="3" t="s">
        <v>2928</v>
      </c>
      <c r="C2700" s="3" t="s">
        <v>2928</v>
      </c>
      <c r="D2700" s="3" t="s">
        <v>2799</v>
      </c>
      <c r="G2700" s="17">
        <v>8415</v>
      </c>
      <c r="H2700" s="17" t="s">
        <v>4560</v>
      </c>
    </row>
    <row r="2701" spans="1:8" x14ac:dyDescent="0.2">
      <c r="A2701" s="3">
        <v>8360</v>
      </c>
      <c r="B2701" s="3" t="s">
        <v>2929</v>
      </c>
      <c r="C2701" s="3" t="s">
        <v>2930</v>
      </c>
      <c r="D2701" s="3" t="s">
        <v>2799</v>
      </c>
      <c r="G2701" s="17">
        <v>8416</v>
      </c>
      <c r="H2701" s="17" t="s">
        <v>4560</v>
      </c>
    </row>
    <row r="2702" spans="1:8" x14ac:dyDescent="0.2">
      <c r="A2702" s="3">
        <v>8360</v>
      </c>
      <c r="B2702" s="3" t="s">
        <v>2931</v>
      </c>
      <c r="C2702" s="3" t="s">
        <v>2930</v>
      </c>
      <c r="D2702" s="3" t="s">
        <v>2799</v>
      </c>
      <c r="G2702" s="17">
        <v>8418</v>
      </c>
      <c r="H2702" s="17" t="s">
        <v>4560</v>
      </c>
    </row>
    <row r="2703" spans="1:8" x14ac:dyDescent="0.2">
      <c r="A2703" s="3">
        <v>8374</v>
      </c>
      <c r="B2703" s="3" t="s">
        <v>2932</v>
      </c>
      <c r="C2703" s="3" t="s">
        <v>2933</v>
      </c>
      <c r="D2703" s="3" t="s">
        <v>2799</v>
      </c>
      <c r="G2703" s="17">
        <v>8421</v>
      </c>
      <c r="H2703" s="17" t="s">
        <v>4560</v>
      </c>
    </row>
    <row r="2704" spans="1:8" x14ac:dyDescent="0.2">
      <c r="A2704" s="3">
        <v>8374</v>
      </c>
      <c r="B2704" s="3" t="s">
        <v>2934</v>
      </c>
      <c r="C2704" s="3" t="s">
        <v>2933</v>
      </c>
      <c r="D2704" s="3" t="s">
        <v>2799</v>
      </c>
      <c r="G2704" s="17">
        <v>8422</v>
      </c>
      <c r="H2704" s="17" t="s">
        <v>4560</v>
      </c>
    </row>
    <row r="2705" spans="1:8" x14ac:dyDescent="0.2">
      <c r="A2705" s="3">
        <v>8376</v>
      </c>
      <c r="B2705" s="3" t="s">
        <v>2933</v>
      </c>
      <c r="C2705" s="3" t="s">
        <v>2933</v>
      </c>
      <c r="D2705" s="3" t="s">
        <v>2799</v>
      </c>
      <c r="G2705" s="17">
        <v>8424</v>
      </c>
      <c r="H2705" s="17" t="s">
        <v>4560</v>
      </c>
    </row>
    <row r="2706" spans="1:8" x14ac:dyDescent="0.2">
      <c r="A2706" s="3">
        <v>8376</v>
      </c>
      <c r="B2706" s="3" t="s">
        <v>2935</v>
      </c>
      <c r="C2706" s="3" t="s">
        <v>2933</v>
      </c>
      <c r="D2706" s="3" t="s">
        <v>2799</v>
      </c>
      <c r="G2706" s="17">
        <v>8425</v>
      </c>
      <c r="H2706" s="17" t="s">
        <v>4560</v>
      </c>
    </row>
    <row r="2707" spans="1:8" x14ac:dyDescent="0.2">
      <c r="A2707" s="3">
        <v>9506</v>
      </c>
      <c r="B2707" s="3" t="s">
        <v>2936</v>
      </c>
      <c r="C2707" s="3" t="s">
        <v>2936</v>
      </c>
      <c r="D2707" s="3" t="s">
        <v>2799</v>
      </c>
      <c r="G2707" s="17">
        <v>8426</v>
      </c>
      <c r="H2707" s="17" t="s">
        <v>4560</v>
      </c>
    </row>
    <row r="2708" spans="1:8" x14ac:dyDescent="0.2">
      <c r="A2708" s="3">
        <v>9508</v>
      </c>
      <c r="B2708" s="3" t="s">
        <v>2937</v>
      </c>
      <c r="C2708" s="3" t="s">
        <v>2936</v>
      </c>
      <c r="D2708" s="3" t="s">
        <v>2799</v>
      </c>
      <c r="G2708" s="17">
        <v>8427</v>
      </c>
      <c r="H2708" s="17" t="s">
        <v>4560</v>
      </c>
    </row>
    <row r="2709" spans="1:8" x14ac:dyDescent="0.2">
      <c r="A2709" s="3">
        <v>9542</v>
      </c>
      <c r="B2709" s="3" t="s">
        <v>2938</v>
      </c>
      <c r="C2709" s="3" t="s">
        <v>2939</v>
      </c>
      <c r="D2709" s="3" t="s">
        <v>2799</v>
      </c>
      <c r="G2709" s="17">
        <v>8428</v>
      </c>
      <c r="H2709" s="17" t="s">
        <v>4560</v>
      </c>
    </row>
    <row r="2710" spans="1:8" x14ac:dyDescent="0.2">
      <c r="A2710" s="3">
        <v>9543</v>
      </c>
      <c r="B2710" s="3" t="s">
        <v>2940</v>
      </c>
      <c r="C2710" s="3" t="s">
        <v>2939</v>
      </c>
      <c r="D2710" s="3" t="s">
        <v>2799</v>
      </c>
      <c r="G2710" s="17">
        <v>8442</v>
      </c>
      <c r="H2710" s="17" t="s">
        <v>4560</v>
      </c>
    </row>
    <row r="2711" spans="1:8" x14ac:dyDescent="0.2">
      <c r="A2711" s="3">
        <v>9532</v>
      </c>
      <c r="B2711" s="3" t="s">
        <v>2142</v>
      </c>
      <c r="C2711" s="3" t="s">
        <v>2941</v>
      </c>
      <c r="D2711" s="3" t="s">
        <v>2799</v>
      </c>
      <c r="G2711" s="17">
        <v>8444</v>
      </c>
      <c r="H2711" s="17" t="s">
        <v>4560</v>
      </c>
    </row>
    <row r="2712" spans="1:8" x14ac:dyDescent="0.2">
      <c r="A2712" s="3">
        <v>8577</v>
      </c>
      <c r="B2712" s="3" t="s">
        <v>2942</v>
      </c>
      <c r="C2712" s="3" t="s">
        <v>2942</v>
      </c>
      <c r="D2712" s="3" t="s">
        <v>2799</v>
      </c>
      <c r="G2712" s="17">
        <v>8447</v>
      </c>
      <c r="H2712" s="17" t="s">
        <v>4576</v>
      </c>
    </row>
    <row r="2713" spans="1:8" x14ac:dyDescent="0.2">
      <c r="A2713" s="3">
        <v>8370</v>
      </c>
      <c r="B2713" s="3" t="s">
        <v>2943</v>
      </c>
      <c r="C2713" s="3" t="s">
        <v>2943</v>
      </c>
      <c r="D2713" s="3" t="s">
        <v>2799</v>
      </c>
      <c r="G2713" s="17">
        <v>8450</v>
      </c>
      <c r="H2713" s="17" t="s">
        <v>4576</v>
      </c>
    </row>
    <row r="2714" spans="1:8" x14ac:dyDescent="0.2">
      <c r="A2714" s="3">
        <v>8371</v>
      </c>
      <c r="B2714" s="3" t="s">
        <v>2944</v>
      </c>
      <c r="C2714" s="3" t="s">
        <v>2943</v>
      </c>
      <c r="D2714" s="3" t="s">
        <v>2799</v>
      </c>
      <c r="G2714" s="17">
        <v>8451</v>
      </c>
      <c r="H2714" s="17" t="s">
        <v>4576</v>
      </c>
    </row>
    <row r="2715" spans="1:8" x14ac:dyDescent="0.2">
      <c r="A2715" s="3">
        <v>8372</v>
      </c>
      <c r="B2715" s="3" t="s">
        <v>2945</v>
      </c>
      <c r="C2715" s="3" t="s">
        <v>2943</v>
      </c>
      <c r="D2715" s="3" t="s">
        <v>2799</v>
      </c>
      <c r="G2715" s="17">
        <v>8452</v>
      </c>
      <c r="H2715" s="17" t="s">
        <v>4576</v>
      </c>
    </row>
    <row r="2716" spans="1:8" x14ac:dyDescent="0.2">
      <c r="A2716" s="3">
        <v>9573</v>
      </c>
      <c r="B2716" s="3" t="s">
        <v>2946</v>
      </c>
      <c r="C2716" s="3" t="s">
        <v>2943</v>
      </c>
      <c r="D2716" s="3" t="s">
        <v>2799</v>
      </c>
      <c r="G2716" s="17">
        <v>8453</v>
      </c>
      <c r="H2716" s="17" t="s">
        <v>4576</v>
      </c>
    </row>
    <row r="2717" spans="1:8" x14ac:dyDescent="0.2">
      <c r="A2717" s="3">
        <v>9554</v>
      </c>
      <c r="B2717" s="3" t="s">
        <v>2947</v>
      </c>
      <c r="C2717" s="3" t="s">
        <v>2948</v>
      </c>
      <c r="D2717" s="3" t="s">
        <v>2799</v>
      </c>
      <c r="G2717" s="17">
        <v>8454</v>
      </c>
      <c r="H2717" s="17" t="s">
        <v>4560</v>
      </c>
    </row>
    <row r="2718" spans="1:8" x14ac:dyDescent="0.2">
      <c r="A2718" s="3">
        <v>9555</v>
      </c>
      <c r="B2718" s="3" t="s">
        <v>2949</v>
      </c>
      <c r="C2718" s="3" t="s">
        <v>2948</v>
      </c>
      <c r="D2718" s="3" t="s">
        <v>2799</v>
      </c>
      <c r="G2718" s="17">
        <v>8455</v>
      </c>
      <c r="H2718" s="17" t="s">
        <v>4560</v>
      </c>
    </row>
    <row r="2719" spans="1:8" x14ac:dyDescent="0.2">
      <c r="A2719" s="3">
        <v>9545</v>
      </c>
      <c r="B2719" s="3" t="s">
        <v>2950</v>
      </c>
      <c r="C2719" s="3" t="s">
        <v>2950</v>
      </c>
      <c r="D2719" s="3" t="s">
        <v>2799</v>
      </c>
      <c r="G2719" s="17">
        <v>8457</v>
      </c>
      <c r="H2719" s="17" t="s">
        <v>4576</v>
      </c>
    </row>
    <row r="2720" spans="1:8" x14ac:dyDescent="0.2">
      <c r="A2720" s="3">
        <v>9546</v>
      </c>
      <c r="B2720" s="3" t="s">
        <v>2951</v>
      </c>
      <c r="C2720" s="3" t="s">
        <v>2950</v>
      </c>
      <c r="D2720" s="3" t="s">
        <v>2799</v>
      </c>
      <c r="G2720" s="17">
        <v>8458</v>
      </c>
      <c r="H2720" s="17" t="s">
        <v>4560</v>
      </c>
    </row>
    <row r="2721" spans="1:8" x14ac:dyDescent="0.2">
      <c r="A2721" s="3">
        <v>9535</v>
      </c>
      <c r="B2721" s="3" t="s">
        <v>2952</v>
      </c>
      <c r="C2721" s="3" t="s">
        <v>2953</v>
      </c>
      <c r="D2721" s="3" t="s">
        <v>2799</v>
      </c>
      <c r="G2721" s="17">
        <v>8459</v>
      </c>
      <c r="H2721" s="17" t="s">
        <v>4560</v>
      </c>
    </row>
    <row r="2722" spans="1:8" x14ac:dyDescent="0.2">
      <c r="A2722" s="3">
        <v>9514</v>
      </c>
      <c r="B2722" s="3" t="s">
        <v>2954</v>
      </c>
      <c r="C2722" s="3" t="s">
        <v>2954</v>
      </c>
      <c r="D2722" s="3" t="s">
        <v>2799</v>
      </c>
      <c r="G2722" s="17">
        <v>8460</v>
      </c>
      <c r="H2722" s="17" t="s">
        <v>4576</v>
      </c>
    </row>
    <row r="2723" spans="1:8" x14ac:dyDescent="0.2">
      <c r="A2723" s="3">
        <v>9515</v>
      </c>
      <c r="B2723" s="3" t="s">
        <v>2955</v>
      </c>
      <c r="C2723" s="3" t="s">
        <v>2954</v>
      </c>
      <c r="D2723" s="3" t="s">
        <v>2799</v>
      </c>
      <c r="G2723" s="17">
        <v>8461</v>
      </c>
      <c r="H2723" s="17" t="s">
        <v>4576</v>
      </c>
    </row>
    <row r="2724" spans="1:8" x14ac:dyDescent="0.2">
      <c r="A2724" s="3">
        <v>8267</v>
      </c>
      <c r="B2724" s="3" t="s">
        <v>2956</v>
      </c>
      <c r="C2724" s="3" t="s">
        <v>2956</v>
      </c>
      <c r="D2724" s="3" t="s">
        <v>2799</v>
      </c>
      <c r="G2724" s="17">
        <v>8462</v>
      </c>
      <c r="H2724" s="17" t="s">
        <v>4576</v>
      </c>
    </row>
    <row r="2725" spans="1:8" x14ac:dyDescent="0.2">
      <c r="A2725" s="3">
        <v>8264</v>
      </c>
      <c r="B2725" s="3" t="s">
        <v>2957</v>
      </c>
      <c r="C2725" s="3" t="s">
        <v>2957</v>
      </c>
      <c r="D2725" s="3" t="s">
        <v>2799</v>
      </c>
      <c r="G2725" s="17">
        <v>8463</v>
      </c>
      <c r="H2725" s="17" t="s">
        <v>4576</v>
      </c>
    </row>
    <row r="2726" spans="1:8" x14ac:dyDescent="0.2">
      <c r="A2726" s="3">
        <v>8506</v>
      </c>
      <c r="B2726" s="3" t="s">
        <v>2958</v>
      </c>
      <c r="C2726" s="3" t="s">
        <v>2959</v>
      </c>
      <c r="D2726" s="3" t="s">
        <v>2799</v>
      </c>
      <c r="G2726" s="17">
        <v>8464</v>
      </c>
      <c r="H2726" s="17" t="s">
        <v>4576</v>
      </c>
    </row>
    <row r="2727" spans="1:8" x14ac:dyDescent="0.2">
      <c r="A2727" s="3">
        <v>8535</v>
      </c>
      <c r="B2727" s="3" t="s">
        <v>2959</v>
      </c>
      <c r="C2727" s="3" t="s">
        <v>2959</v>
      </c>
      <c r="D2727" s="3" t="s">
        <v>2799</v>
      </c>
      <c r="G2727" s="17">
        <v>8465</v>
      </c>
      <c r="H2727" s="17" t="s">
        <v>4576</v>
      </c>
    </row>
    <row r="2728" spans="1:8" x14ac:dyDescent="0.2">
      <c r="A2728" s="3">
        <v>8507</v>
      </c>
      <c r="B2728" s="3" t="s">
        <v>2960</v>
      </c>
      <c r="C2728" s="3" t="s">
        <v>2961</v>
      </c>
      <c r="D2728" s="3" t="s">
        <v>2799</v>
      </c>
      <c r="G2728" s="17">
        <v>8466</v>
      </c>
      <c r="H2728" s="17" t="s">
        <v>4576</v>
      </c>
    </row>
    <row r="2729" spans="1:8" x14ac:dyDescent="0.2">
      <c r="A2729" s="3">
        <v>8508</v>
      </c>
      <c r="B2729" s="3" t="s">
        <v>2961</v>
      </c>
      <c r="C2729" s="3" t="s">
        <v>2961</v>
      </c>
      <c r="D2729" s="3" t="s">
        <v>2799</v>
      </c>
      <c r="G2729" s="17">
        <v>8467</v>
      </c>
      <c r="H2729" s="17" t="s">
        <v>4576</v>
      </c>
    </row>
    <row r="2730" spans="1:8" x14ac:dyDescent="0.2">
      <c r="A2730" s="3">
        <v>8536</v>
      </c>
      <c r="B2730" s="3" t="s">
        <v>2962</v>
      </c>
      <c r="C2730" s="3" t="s">
        <v>2962</v>
      </c>
      <c r="D2730" s="3" t="s">
        <v>2799</v>
      </c>
      <c r="G2730" s="17">
        <v>8468</v>
      </c>
      <c r="H2730" s="17" t="s">
        <v>4576</v>
      </c>
    </row>
    <row r="2731" spans="1:8" x14ac:dyDescent="0.2">
      <c r="A2731" s="3">
        <v>8537</v>
      </c>
      <c r="B2731" s="3" t="s">
        <v>2963</v>
      </c>
      <c r="C2731" s="3" t="s">
        <v>2962</v>
      </c>
      <c r="D2731" s="3" t="s">
        <v>2799</v>
      </c>
      <c r="G2731" s="17">
        <v>8471</v>
      </c>
      <c r="H2731" s="17" t="s">
        <v>4576</v>
      </c>
    </row>
    <row r="2732" spans="1:8" x14ac:dyDescent="0.2">
      <c r="A2732" s="3">
        <v>8537</v>
      </c>
      <c r="B2732" s="3" t="s">
        <v>2964</v>
      </c>
      <c r="C2732" s="3" t="s">
        <v>2962</v>
      </c>
      <c r="D2732" s="3" t="s">
        <v>2799</v>
      </c>
      <c r="G2732" s="17">
        <v>8472</v>
      </c>
      <c r="H2732" s="17" t="s">
        <v>4560</v>
      </c>
    </row>
    <row r="2733" spans="1:8" x14ac:dyDescent="0.2">
      <c r="A2733" s="3">
        <v>8265</v>
      </c>
      <c r="B2733" s="3" t="s">
        <v>2965</v>
      </c>
      <c r="C2733" s="3" t="s">
        <v>2965</v>
      </c>
      <c r="D2733" s="3" t="s">
        <v>2799</v>
      </c>
      <c r="G2733" s="17">
        <v>8474</v>
      </c>
      <c r="H2733" s="17" t="s">
        <v>4576</v>
      </c>
    </row>
    <row r="2734" spans="1:8" x14ac:dyDescent="0.2">
      <c r="A2734" s="3">
        <v>8555</v>
      </c>
      <c r="B2734" s="3" t="s">
        <v>2966</v>
      </c>
      <c r="C2734" s="3" t="s">
        <v>2967</v>
      </c>
      <c r="D2734" s="3" t="s">
        <v>2799</v>
      </c>
      <c r="G2734" s="17">
        <v>8475</v>
      </c>
      <c r="H2734" s="17" t="s">
        <v>4576</v>
      </c>
    </row>
    <row r="2735" spans="1:8" x14ac:dyDescent="0.2">
      <c r="A2735" s="3">
        <v>8505</v>
      </c>
      <c r="B2735" s="3" t="s">
        <v>2968</v>
      </c>
      <c r="C2735" s="3" t="s">
        <v>2968</v>
      </c>
      <c r="D2735" s="3" t="s">
        <v>2799</v>
      </c>
      <c r="G2735" s="17">
        <v>8476</v>
      </c>
      <c r="H2735" s="17" t="s">
        <v>4576</v>
      </c>
    </row>
    <row r="2736" spans="1:8" x14ac:dyDescent="0.2">
      <c r="A2736" s="3">
        <v>8505</v>
      </c>
      <c r="B2736" s="3" t="s">
        <v>2969</v>
      </c>
      <c r="C2736" s="3" t="s">
        <v>2968</v>
      </c>
      <c r="D2736" s="3" t="s">
        <v>2799</v>
      </c>
      <c r="G2736" s="17">
        <v>8477</v>
      </c>
      <c r="H2736" s="17" t="s">
        <v>4576</v>
      </c>
    </row>
    <row r="2737" spans="1:8" x14ac:dyDescent="0.2">
      <c r="A2737" s="3">
        <v>8558</v>
      </c>
      <c r="B2737" s="3" t="s">
        <v>2970</v>
      </c>
      <c r="C2737" s="3" t="s">
        <v>2970</v>
      </c>
      <c r="D2737" s="3" t="s">
        <v>2799</v>
      </c>
      <c r="G2737" s="17">
        <v>8478</v>
      </c>
      <c r="H2737" s="17" t="s">
        <v>4576</v>
      </c>
    </row>
    <row r="2738" spans="1:8" x14ac:dyDescent="0.2">
      <c r="A2738" s="3">
        <v>8268</v>
      </c>
      <c r="B2738" s="3" t="s">
        <v>2971</v>
      </c>
      <c r="C2738" s="3" t="s">
        <v>2972</v>
      </c>
      <c r="D2738" s="3" t="s">
        <v>2799</v>
      </c>
      <c r="G2738" s="17">
        <v>8479</v>
      </c>
      <c r="H2738" s="17" t="s">
        <v>4576</v>
      </c>
    </row>
    <row r="2739" spans="1:8" x14ac:dyDescent="0.2">
      <c r="A2739" s="3">
        <v>8268</v>
      </c>
      <c r="B2739" s="3" t="s">
        <v>2972</v>
      </c>
      <c r="C2739" s="3" t="s">
        <v>2972</v>
      </c>
      <c r="D2739" s="3" t="s">
        <v>2799</v>
      </c>
      <c r="G2739" s="17">
        <v>8482</v>
      </c>
      <c r="H2739" s="17" t="s">
        <v>4560</v>
      </c>
    </row>
    <row r="2740" spans="1:8" x14ac:dyDescent="0.2">
      <c r="A2740" s="3">
        <v>8269</v>
      </c>
      <c r="B2740" s="3" t="s">
        <v>2973</v>
      </c>
      <c r="C2740" s="3" t="s">
        <v>2972</v>
      </c>
      <c r="D2740" s="3" t="s">
        <v>2799</v>
      </c>
      <c r="G2740" s="17">
        <v>8483</v>
      </c>
      <c r="H2740" s="17" t="s">
        <v>4561</v>
      </c>
    </row>
    <row r="2741" spans="1:8" x14ac:dyDescent="0.2">
      <c r="A2741" s="3">
        <v>8266</v>
      </c>
      <c r="B2741" s="3" t="s">
        <v>2974</v>
      </c>
      <c r="C2741" s="3" t="s">
        <v>2974</v>
      </c>
      <c r="D2741" s="3" t="s">
        <v>2799</v>
      </c>
      <c r="G2741" s="17">
        <v>8484</v>
      </c>
      <c r="H2741" s="17" t="s">
        <v>4561</v>
      </c>
    </row>
    <row r="2742" spans="1:8" x14ac:dyDescent="0.2">
      <c r="A2742" s="3">
        <v>8259</v>
      </c>
      <c r="B2742" s="3" t="s">
        <v>2975</v>
      </c>
      <c r="C2742" s="3" t="s">
        <v>2976</v>
      </c>
      <c r="D2742" s="3" t="s">
        <v>2799</v>
      </c>
      <c r="G2742" s="17">
        <v>8486</v>
      </c>
      <c r="H2742" s="17" t="s">
        <v>4561</v>
      </c>
    </row>
    <row r="2743" spans="1:8" x14ac:dyDescent="0.2">
      <c r="A2743" s="3">
        <v>8259</v>
      </c>
      <c r="B2743" s="3" t="s">
        <v>2977</v>
      </c>
      <c r="C2743" s="3" t="s">
        <v>2976</v>
      </c>
      <c r="D2743" s="3" t="s">
        <v>2799</v>
      </c>
      <c r="G2743" s="17">
        <v>8487</v>
      </c>
      <c r="H2743" s="17" t="s">
        <v>4561</v>
      </c>
    </row>
    <row r="2744" spans="1:8" x14ac:dyDescent="0.2">
      <c r="A2744" s="3">
        <v>8259</v>
      </c>
      <c r="B2744" s="3" t="s">
        <v>2978</v>
      </c>
      <c r="C2744" s="3" t="s">
        <v>2976</v>
      </c>
      <c r="D2744" s="3" t="s">
        <v>2799</v>
      </c>
      <c r="G2744" s="17">
        <v>8488</v>
      </c>
      <c r="H2744" s="17" t="s">
        <v>4561</v>
      </c>
    </row>
    <row r="2745" spans="1:8" x14ac:dyDescent="0.2">
      <c r="A2745" s="3">
        <v>8259</v>
      </c>
      <c r="B2745" s="3" t="s">
        <v>2976</v>
      </c>
      <c r="C2745" s="3" t="s">
        <v>2976</v>
      </c>
      <c r="D2745" s="3" t="s">
        <v>2799</v>
      </c>
      <c r="G2745" s="17">
        <v>8489</v>
      </c>
      <c r="H2745" s="17" t="s">
        <v>4561</v>
      </c>
    </row>
    <row r="2746" spans="1:8" x14ac:dyDescent="0.2">
      <c r="A2746" s="3">
        <v>8514</v>
      </c>
      <c r="B2746" s="3" t="s">
        <v>2979</v>
      </c>
      <c r="C2746" s="3" t="s">
        <v>2979</v>
      </c>
      <c r="D2746" s="3" t="s">
        <v>2799</v>
      </c>
      <c r="G2746" s="17">
        <v>8492</v>
      </c>
      <c r="H2746" s="17" t="s">
        <v>4561</v>
      </c>
    </row>
    <row r="2747" spans="1:8" x14ac:dyDescent="0.2">
      <c r="A2747" s="3">
        <v>8572</v>
      </c>
      <c r="B2747" s="3" t="s">
        <v>2980</v>
      </c>
      <c r="C2747" s="3" t="s">
        <v>2981</v>
      </c>
      <c r="D2747" s="3" t="s">
        <v>2799</v>
      </c>
      <c r="G2747" s="17">
        <v>8493</v>
      </c>
      <c r="H2747" s="17" t="s">
        <v>4561</v>
      </c>
    </row>
    <row r="2748" spans="1:8" x14ac:dyDescent="0.2">
      <c r="A2748" s="3">
        <v>8572</v>
      </c>
      <c r="B2748" s="3" t="s">
        <v>2980</v>
      </c>
      <c r="C2748" s="3" t="s">
        <v>2981</v>
      </c>
      <c r="D2748" s="3" t="s">
        <v>2799</v>
      </c>
      <c r="G2748" s="17">
        <v>8494</v>
      </c>
      <c r="H2748" s="17" t="s">
        <v>4561</v>
      </c>
    </row>
    <row r="2749" spans="1:8" x14ac:dyDescent="0.2">
      <c r="A2749" s="3">
        <v>8572</v>
      </c>
      <c r="B2749" s="3" t="s">
        <v>2982</v>
      </c>
      <c r="C2749" s="3" t="s">
        <v>2981</v>
      </c>
      <c r="D2749" s="3" t="s">
        <v>2799</v>
      </c>
      <c r="G2749" s="17">
        <v>8495</v>
      </c>
      <c r="H2749" s="17" t="s">
        <v>4561</v>
      </c>
    </row>
    <row r="2750" spans="1:8" x14ac:dyDescent="0.2">
      <c r="A2750" s="3">
        <v>8572</v>
      </c>
      <c r="B2750" s="3" t="s">
        <v>2983</v>
      </c>
      <c r="C2750" s="3" t="s">
        <v>2981</v>
      </c>
      <c r="D2750" s="3" t="s">
        <v>2799</v>
      </c>
      <c r="G2750" s="17">
        <v>8496</v>
      </c>
      <c r="H2750" s="17" t="s">
        <v>4561</v>
      </c>
    </row>
    <row r="2751" spans="1:8" x14ac:dyDescent="0.2">
      <c r="A2751" s="3">
        <v>8572</v>
      </c>
      <c r="B2751" s="3" t="s">
        <v>2984</v>
      </c>
      <c r="C2751" s="3" t="s">
        <v>2981</v>
      </c>
      <c r="D2751" s="3" t="s">
        <v>2799</v>
      </c>
      <c r="G2751" s="17">
        <v>8497</v>
      </c>
      <c r="H2751" s="17" t="s">
        <v>4561</v>
      </c>
    </row>
    <row r="2752" spans="1:8" x14ac:dyDescent="0.2">
      <c r="A2752" s="3">
        <v>8576</v>
      </c>
      <c r="B2752" s="3" t="s">
        <v>2985</v>
      </c>
      <c r="C2752" s="3" t="s">
        <v>2981</v>
      </c>
      <c r="D2752" s="3" t="s">
        <v>2799</v>
      </c>
      <c r="G2752" s="17">
        <v>8498</v>
      </c>
      <c r="H2752" s="17" t="s">
        <v>4561</v>
      </c>
    </row>
    <row r="2753" spans="1:8" x14ac:dyDescent="0.2">
      <c r="A2753" s="3">
        <v>8585</v>
      </c>
      <c r="B2753" s="3" t="s">
        <v>2986</v>
      </c>
      <c r="C2753" s="3" t="s">
        <v>2987</v>
      </c>
      <c r="D2753" s="3" t="s">
        <v>2799</v>
      </c>
      <c r="G2753" s="17">
        <v>8499</v>
      </c>
      <c r="H2753" s="17" t="s">
        <v>4561</v>
      </c>
    </row>
    <row r="2754" spans="1:8" x14ac:dyDescent="0.2">
      <c r="A2754" s="3">
        <v>8585</v>
      </c>
      <c r="B2754" s="3" t="s">
        <v>2988</v>
      </c>
      <c r="C2754" s="3" t="s">
        <v>2987</v>
      </c>
      <c r="D2754" s="3" t="s">
        <v>2799</v>
      </c>
      <c r="G2754" s="17">
        <v>8500</v>
      </c>
      <c r="H2754" s="17" t="s">
        <v>4576</v>
      </c>
    </row>
    <row r="2755" spans="1:8" x14ac:dyDescent="0.2">
      <c r="A2755" s="3">
        <v>8585</v>
      </c>
      <c r="B2755" s="3" t="s">
        <v>2987</v>
      </c>
      <c r="C2755" s="3" t="s">
        <v>2987</v>
      </c>
      <c r="D2755" s="3" t="s">
        <v>2799</v>
      </c>
      <c r="G2755" s="17">
        <v>8505</v>
      </c>
      <c r="H2755" s="17" t="s">
        <v>4577</v>
      </c>
    </row>
    <row r="2756" spans="1:8" x14ac:dyDescent="0.2">
      <c r="A2756" s="3">
        <v>8585</v>
      </c>
      <c r="B2756" s="3" t="s">
        <v>2989</v>
      </c>
      <c r="C2756" s="3" t="s">
        <v>2987</v>
      </c>
      <c r="D2756" s="3" t="s">
        <v>2799</v>
      </c>
      <c r="G2756" s="17">
        <v>8506</v>
      </c>
      <c r="H2756" s="17" t="s">
        <v>4576</v>
      </c>
    </row>
    <row r="2757" spans="1:8" x14ac:dyDescent="0.2">
      <c r="A2757" s="3">
        <v>8586</v>
      </c>
      <c r="B2757" s="3" t="s">
        <v>2990</v>
      </c>
      <c r="C2757" s="3" t="s">
        <v>2987</v>
      </c>
      <c r="D2757" s="3" t="s">
        <v>2799</v>
      </c>
      <c r="G2757" s="17">
        <v>8507</v>
      </c>
      <c r="H2757" s="17" t="s">
        <v>4577</v>
      </c>
    </row>
    <row r="2758" spans="1:8" x14ac:dyDescent="0.2">
      <c r="A2758" s="3">
        <v>8586</v>
      </c>
      <c r="B2758" s="3" t="s">
        <v>2991</v>
      </c>
      <c r="C2758" s="3" t="s">
        <v>2987</v>
      </c>
      <c r="D2758" s="3" t="s">
        <v>2799</v>
      </c>
      <c r="G2758" s="17">
        <v>8508</v>
      </c>
      <c r="H2758" s="17" t="s">
        <v>4577</v>
      </c>
    </row>
    <row r="2759" spans="1:8" x14ac:dyDescent="0.2">
      <c r="A2759" s="3">
        <v>8575</v>
      </c>
      <c r="B2759" s="3" t="s">
        <v>2992</v>
      </c>
      <c r="C2759" s="3" t="s">
        <v>2993</v>
      </c>
      <c r="D2759" s="3" t="s">
        <v>2799</v>
      </c>
      <c r="G2759" s="17">
        <v>8512</v>
      </c>
      <c r="H2759" s="17" t="s">
        <v>4577</v>
      </c>
    </row>
    <row r="2760" spans="1:8" x14ac:dyDescent="0.2">
      <c r="A2760" s="3">
        <v>8575</v>
      </c>
      <c r="B2760" s="3" t="s">
        <v>2994</v>
      </c>
      <c r="C2760" s="3" t="s">
        <v>2993</v>
      </c>
      <c r="D2760" s="3" t="s">
        <v>2799</v>
      </c>
      <c r="G2760" s="17">
        <v>8514</v>
      </c>
      <c r="H2760" s="17" t="s">
        <v>4577</v>
      </c>
    </row>
    <row r="2761" spans="1:8" x14ac:dyDescent="0.2">
      <c r="A2761" s="3">
        <v>8584</v>
      </c>
      <c r="B2761" s="3" t="s">
        <v>2995</v>
      </c>
      <c r="C2761" s="3" t="s">
        <v>2993</v>
      </c>
      <c r="D2761" s="3" t="s">
        <v>2799</v>
      </c>
      <c r="G2761" s="17">
        <v>8522</v>
      </c>
      <c r="H2761" s="17" t="s">
        <v>4560</v>
      </c>
    </row>
    <row r="2762" spans="1:8" x14ac:dyDescent="0.2">
      <c r="A2762" s="3">
        <v>8584</v>
      </c>
      <c r="B2762" s="3" t="s">
        <v>2996</v>
      </c>
      <c r="C2762" s="3" t="s">
        <v>2993</v>
      </c>
      <c r="D2762" s="3" t="s">
        <v>2799</v>
      </c>
      <c r="G2762" s="17">
        <v>8523</v>
      </c>
      <c r="H2762" s="17" t="s">
        <v>4560</v>
      </c>
    </row>
    <row r="2763" spans="1:8" x14ac:dyDescent="0.2">
      <c r="A2763" s="3">
        <v>9503</v>
      </c>
      <c r="B2763" s="3" t="s">
        <v>2997</v>
      </c>
      <c r="C2763" s="3" t="s">
        <v>2998</v>
      </c>
      <c r="D2763" s="3" t="s">
        <v>2799</v>
      </c>
      <c r="G2763" s="17">
        <v>8524</v>
      </c>
      <c r="H2763" s="17" t="s">
        <v>4576</v>
      </c>
    </row>
    <row r="2764" spans="1:8" x14ac:dyDescent="0.2">
      <c r="A2764" s="3">
        <v>9503</v>
      </c>
      <c r="B2764" s="3" t="s">
        <v>2999</v>
      </c>
      <c r="C2764" s="3" t="s">
        <v>2998</v>
      </c>
      <c r="D2764" s="3" t="s">
        <v>2799</v>
      </c>
      <c r="G2764" s="17">
        <v>8525</v>
      </c>
      <c r="H2764" s="17" t="s">
        <v>4576</v>
      </c>
    </row>
    <row r="2765" spans="1:8" x14ac:dyDescent="0.2">
      <c r="A2765" s="3">
        <v>9504</v>
      </c>
      <c r="B2765" s="3" t="s">
        <v>3000</v>
      </c>
      <c r="C2765" s="3" t="s">
        <v>2998</v>
      </c>
      <c r="D2765" s="3" t="s">
        <v>2799</v>
      </c>
      <c r="G2765" s="17">
        <v>8526</v>
      </c>
      <c r="H2765" s="17" t="s">
        <v>4576</v>
      </c>
    </row>
    <row r="2766" spans="1:8" x14ac:dyDescent="0.2">
      <c r="A2766" s="3">
        <v>9517</v>
      </c>
      <c r="B2766" s="3" t="s">
        <v>3001</v>
      </c>
      <c r="C2766" s="3" t="s">
        <v>2998</v>
      </c>
      <c r="D2766" s="3" t="s">
        <v>2799</v>
      </c>
      <c r="G2766" s="17">
        <v>8532</v>
      </c>
      <c r="H2766" s="17" t="s">
        <v>4576</v>
      </c>
    </row>
    <row r="2767" spans="1:8" x14ac:dyDescent="0.2">
      <c r="A2767" s="3">
        <v>9565</v>
      </c>
      <c r="B2767" s="3" t="s">
        <v>2998</v>
      </c>
      <c r="C2767" s="3" t="s">
        <v>2998</v>
      </c>
      <c r="D2767" s="3" t="s">
        <v>2799</v>
      </c>
      <c r="G2767" s="17">
        <v>8535</v>
      </c>
      <c r="H2767" s="17" t="s">
        <v>4576</v>
      </c>
    </row>
    <row r="2768" spans="1:8" x14ac:dyDescent="0.2">
      <c r="A2768" s="3">
        <v>9565</v>
      </c>
      <c r="B2768" s="3" t="s">
        <v>3002</v>
      </c>
      <c r="C2768" s="3" t="s">
        <v>2998</v>
      </c>
      <c r="D2768" s="3" t="s">
        <v>2799</v>
      </c>
      <c r="G2768" s="17">
        <v>8536</v>
      </c>
      <c r="H2768" s="17" t="s">
        <v>4576</v>
      </c>
    </row>
    <row r="2769" spans="1:8" x14ac:dyDescent="0.2">
      <c r="A2769" s="3">
        <v>9565</v>
      </c>
      <c r="B2769" s="3" t="s">
        <v>3003</v>
      </c>
      <c r="C2769" s="3" t="s">
        <v>2998</v>
      </c>
      <c r="D2769" s="3" t="s">
        <v>2799</v>
      </c>
      <c r="G2769" s="17">
        <v>8537</v>
      </c>
      <c r="H2769" s="17" t="s">
        <v>4576</v>
      </c>
    </row>
    <row r="2770" spans="1:8" x14ac:dyDescent="0.2">
      <c r="A2770" s="3">
        <v>9565</v>
      </c>
      <c r="B2770" s="3" t="s">
        <v>3004</v>
      </c>
      <c r="C2770" s="3" t="s">
        <v>2998</v>
      </c>
      <c r="D2770" s="3" t="s">
        <v>2799</v>
      </c>
      <c r="G2770" s="17">
        <v>8542</v>
      </c>
      <c r="H2770" s="17" t="s">
        <v>4560</v>
      </c>
    </row>
    <row r="2771" spans="1:8" x14ac:dyDescent="0.2">
      <c r="A2771" s="3">
        <v>9565</v>
      </c>
      <c r="B2771" s="3" t="s">
        <v>3005</v>
      </c>
      <c r="C2771" s="3" t="s">
        <v>2998</v>
      </c>
      <c r="D2771" s="3" t="s">
        <v>2799</v>
      </c>
      <c r="G2771" s="17">
        <v>8543</v>
      </c>
      <c r="H2771" s="17" t="s">
        <v>4560</v>
      </c>
    </row>
    <row r="2772" spans="1:8" x14ac:dyDescent="0.2">
      <c r="A2772" s="3">
        <v>8560</v>
      </c>
      <c r="B2772" s="3" t="s">
        <v>3006</v>
      </c>
      <c r="C2772" s="3" t="s">
        <v>3006</v>
      </c>
      <c r="D2772" s="3" t="s">
        <v>2799</v>
      </c>
      <c r="G2772" s="17">
        <v>8544</v>
      </c>
      <c r="H2772" s="17" t="s">
        <v>4560</v>
      </c>
    </row>
    <row r="2773" spans="1:8" x14ac:dyDescent="0.2">
      <c r="A2773" s="3">
        <v>8561</v>
      </c>
      <c r="B2773" s="3" t="s">
        <v>3007</v>
      </c>
      <c r="C2773" s="3" t="s">
        <v>3006</v>
      </c>
      <c r="D2773" s="3" t="s">
        <v>2799</v>
      </c>
      <c r="G2773" s="17">
        <v>8545</v>
      </c>
      <c r="H2773" s="17" t="s">
        <v>4560</v>
      </c>
    </row>
    <row r="2774" spans="1:8" x14ac:dyDescent="0.2">
      <c r="A2774" s="3">
        <v>8570</v>
      </c>
      <c r="B2774" s="3" t="s">
        <v>3008</v>
      </c>
      <c r="C2774" s="3" t="s">
        <v>3008</v>
      </c>
      <c r="D2774" s="3" t="s">
        <v>2799</v>
      </c>
      <c r="G2774" s="17">
        <v>8546</v>
      </c>
      <c r="H2774" s="17" t="s">
        <v>4576</v>
      </c>
    </row>
    <row r="2775" spans="1:8" x14ac:dyDescent="0.2">
      <c r="A2775" s="3">
        <v>8554</v>
      </c>
      <c r="B2775" s="3" t="s">
        <v>3009</v>
      </c>
      <c r="C2775" s="3" t="s">
        <v>3010</v>
      </c>
      <c r="D2775" s="3" t="s">
        <v>2799</v>
      </c>
      <c r="G2775" s="17">
        <v>8547</v>
      </c>
      <c r="H2775" s="17" t="s">
        <v>4576</v>
      </c>
    </row>
    <row r="2776" spans="1:8" x14ac:dyDescent="0.2">
      <c r="A2776" s="3">
        <v>8554</v>
      </c>
      <c r="B2776" s="3" t="s">
        <v>3011</v>
      </c>
      <c r="C2776" s="3" t="s">
        <v>3010</v>
      </c>
      <c r="D2776" s="3" t="s">
        <v>2799</v>
      </c>
      <c r="G2776" s="17">
        <v>8548</v>
      </c>
      <c r="H2776" s="17" t="s">
        <v>4576</v>
      </c>
    </row>
    <row r="2777" spans="1:8" x14ac:dyDescent="0.2">
      <c r="A2777" s="3">
        <v>8556</v>
      </c>
      <c r="B2777" s="3" t="s">
        <v>3010</v>
      </c>
      <c r="C2777" s="3" t="s">
        <v>3010</v>
      </c>
      <c r="D2777" s="3" t="s">
        <v>2799</v>
      </c>
      <c r="G2777" s="17">
        <v>8552</v>
      </c>
      <c r="H2777" s="17" t="s">
        <v>4577</v>
      </c>
    </row>
    <row r="2778" spans="1:8" x14ac:dyDescent="0.2">
      <c r="A2778" s="3">
        <v>8556</v>
      </c>
      <c r="B2778" s="3" t="s">
        <v>3012</v>
      </c>
      <c r="C2778" s="3" t="s">
        <v>3010</v>
      </c>
      <c r="D2778" s="3" t="s">
        <v>2799</v>
      </c>
      <c r="G2778" s="17">
        <v>8553</v>
      </c>
      <c r="H2778" s="17" t="s">
        <v>4577</v>
      </c>
    </row>
    <row r="2779" spans="1:8" x14ac:dyDescent="0.2">
      <c r="A2779" s="3">
        <v>8556</v>
      </c>
      <c r="B2779" s="3" t="s">
        <v>3013</v>
      </c>
      <c r="C2779" s="3" t="s">
        <v>3010</v>
      </c>
      <c r="D2779" s="3" t="s">
        <v>2799</v>
      </c>
      <c r="G2779" s="17">
        <v>8554</v>
      </c>
      <c r="H2779" s="17" t="s">
        <v>4577</v>
      </c>
    </row>
    <row r="2780" spans="1:8" x14ac:dyDescent="0.2">
      <c r="A2780" s="3">
        <v>8556</v>
      </c>
      <c r="B2780" s="3" t="s">
        <v>3014</v>
      </c>
      <c r="C2780" s="3" t="s">
        <v>3010</v>
      </c>
      <c r="D2780" s="3" t="s">
        <v>2799</v>
      </c>
      <c r="G2780" s="17">
        <v>8555</v>
      </c>
      <c r="H2780" s="17" t="s">
        <v>4577</v>
      </c>
    </row>
    <row r="2781" spans="1:8" x14ac:dyDescent="0.2">
      <c r="A2781" s="3">
        <v>8564</v>
      </c>
      <c r="B2781" s="3" t="s">
        <v>3015</v>
      </c>
      <c r="C2781" s="3" t="s">
        <v>3010</v>
      </c>
      <c r="D2781" s="3" t="s">
        <v>2799</v>
      </c>
      <c r="G2781" s="17">
        <v>8556</v>
      </c>
      <c r="H2781" s="17" t="s">
        <v>4577</v>
      </c>
    </row>
    <row r="2782" spans="1:8" x14ac:dyDescent="0.2">
      <c r="A2782" s="3">
        <v>6517</v>
      </c>
      <c r="B2782" s="3" t="s">
        <v>3016</v>
      </c>
      <c r="C2782" s="3" t="s">
        <v>3017</v>
      </c>
      <c r="D2782" s="3" t="s">
        <v>3018</v>
      </c>
      <c r="G2782" s="17">
        <v>8558</v>
      </c>
      <c r="H2782" s="17" t="s">
        <v>4577</v>
      </c>
    </row>
    <row r="2783" spans="1:8" x14ac:dyDescent="0.2">
      <c r="A2783" s="3">
        <v>6532</v>
      </c>
      <c r="B2783" s="3" t="s">
        <v>3019</v>
      </c>
      <c r="C2783" s="3" t="s">
        <v>3017</v>
      </c>
      <c r="D2783" s="3" t="s">
        <v>3018</v>
      </c>
      <c r="G2783" s="17">
        <v>8560</v>
      </c>
      <c r="H2783" s="17" t="s">
        <v>4577</v>
      </c>
    </row>
    <row r="2784" spans="1:8" x14ac:dyDescent="0.2">
      <c r="A2784" s="3">
        <v>6500</v>
      </c>
      <c r="B2784" s="3" t="s">
        <v>3020</v>
      </c>
      <c r="C2784" s="3" t="s">
        <v>3020</v>
      </c>
      <c r="D2784" s="3" t="s">
        <v>3018</v>
      </c>
      <c r="G2784" s="17">
        <v>8561</v>
      </c>
      <c r="H2784" s="17" t="s">
        <v>4577</v>
      </c>
    </row>
    <row r="2785" spans="1:8" x14ac:dyDescent="0.2">
      <c r="A2785" s="3">
        <v>6503</v>
      </c>
      <c r="B2785" s="3" t="s">
        <v>3020</v>
      </c>
      <c r="C2785" s="3" t="s">
        <v>3020</v>
      </c>
      <c r="D2785" s="3" t="s">
        <v>3018</v>
      </c>
      <c r="G2785" s="17">
        <v>8564</v>
      </c>
      <c r="H2785" s="17" t="s">
        <v>4577</v>
      </c>
    </row>
    <row r="2786" spans="1:8" x14ac:dyDescent="0.2">
      <c r="A2786" s="3">
        <v>6512</v>
      </c>
      <c r="B2786" s="3" t="s">
        <v>3021</v>
      </c>
      <c r="C2786" s="3" t="s">
        <v>3020</v>
      </c>
      <c r="D2786" s="3" t="s">
        <v>3018</v>
      </c>
      <c r="G2786" s="17">
        <v>8565</v>
      </c>
      <c r="H2786" s="17" t="s">
        <v>4577</v>
      </c>
    </row>
    <row r="2787" spans="1:8" x14ac:dyDescent="0.2">
      <c r="A2787" s="3">
        <v>6513</v>
      </c>
      <c r="B2787" s="3" t="s">
        <v>3022</v>
      </c>
      <c r="C2787" s="3" t="s">
        <v>3020</v>
      </c>
      <c r="D2787" s="3" t="s">
        <v>3018</v>
      </c>
      <c r="G2787" s="17">
        <v>8566</v>
      </c>
      <c r="H2787" s="17" t="s">
        <v>4577</v>
      </c>
    </row>
    <row r="2788" spans="1:8" x14ac:dyDescent="0.2">
      <c r="A2788" s="3">
        <v>6514</v>
      </c>
      <c r="B2788" s="3" t="s">
        <v>3023</v>
      </c>
      <c r="C2788" s="3" t="s">
        <v>3020</v>
      </c>
      <c r="D2788" s="3" t="s">
        <v>3018</v>
      </c>
      <c r="G2788" s="17">
        <v>8570</v>
      </c>
      <c r="H2788" s="17" t="s">
        <v>4577</v>
      </c>
    </row>
    <row r="2789" spans="1:8" x14ac:dyDescent="0.2">
      <c r="A2789" s="3">
        <v>6515</v>
      </c>
      <c r="B2789" s="3" t="s">
        <v>3024</v>
      </c>
      <c r="C2789" s="3" t="s">
        <v>3020</v>
      </c>
      <c r="D2789" s="3" t="s">
        <v>3018</v>
      </c>
      <c r="G2789" s="17">
        <v>8572</v>
      </c>
      <c r="H2789" s="17" t="s">
        <v>4577</v>
      </c>
    </row>
    <row r="2790" spans="1:8" x14ac:dyDescent="0.2">
      <c r="A2790" s="3">
        <v>6518</v>
      </c>
      <c r="B2790" s="3" t="s">
        <v>3025</v>
      </c>
      <c r="C2790" s="3" t="s">
        <v>3020</v>
      </c>
      <c r="D2790" s="3" t="s">
        <v>3018</v>
      </c>
      <c r="G2790" s="17">
        <v>8573</v>
      </c>
      <c r="H2790" s="17" t="s">
        <v>4577</v>
      </c>
    </row>
    <row r="2791" spans="1:8" x14ac:dyDescent="0.2">
      <c r="A2791" s="3">
        <v>6523</v>
      </c>
      <c r="B2791" s="3" t="s">
        <v>3026</v>
      </c>
      <c r="C2791" s="3" t="s">
        <v>3020</v>
      </c>
      <c r="D2791" s="3" t="s">
        <v>3018</v>
      </c>
      <c r="G2791" s="17">
        <v>8574</v>
      </c>
      <c r="H2791" s="17" t="s">
        <v>4577</v>
      </c>
    </row>
    <row r="2792" spans="1:8" x14ac:dyDescent="0.2">
      <c r="A2792" s="3">
        <v>6524</v>
      </c>
      <c r="B2792" s="3" t="s">
        <v>3027</v>
      </c>
      <c r="C2792" s="3" t="s">
        <v>3020</v>
      </c>
      <c r="D2792" s="3" t="s">
        <v>3018</v>
      </c>
      <c r="G2792" s="17">
        <v>8575</v>
      </c>
      <c r="H2792" s="17" t="s">
        <v>4577</v>
      </c>
    </row>
    <row r="2793" spans="1:8" x14ac:dyDescent="0.2">
      <c r="A2793" s="3">
        <v>6525</v>
      </c>
      <c r="B2793" s="3" t="s">
        <v>3028</v>
      </c>
      <c r="C2793" s="3" t="s">
        <v>3020</v>
      </c>
      <c r="D2793" s="3" t="s">
        <v>3018</v>
      </c>
      <c r="G2793" s="17">
        <v>8576</v>
      </c>
      <c r="H2793" s="17" t="s">
        <v>4577</v>
      </c>
    </row>
    <row r="2794" spans="1:8" x14ac:dyDescent="0.2">
      <c r="A2794" s="3">
        <v>6528</v>
      </c>
      <c r="B2794" s="3" t="s">
        <v>3029</v>
      </c>
      <c r="C2794" s="3" t="s">
        <v>3020</v>
      </c>
      <c r="D2794" s="3" t="s">
        <v>3018</v>
      </c>
      <c r="G2794" s="17">
        <v>8577</v>
      </c>
      <c r="H2794" s="17" t="s">
        <v>4577</v>
      </c>
    </row>
    <row r="2795" spans="1:8" x14ac:dyDescent="0.2">
      <c r="A2795" s="3">
        <v>6582</v>
      </c>
      <c r="B2795" s="3" t="s">
        <v>3030</v>
      </c>
      <c r="C2795" s="3" t="s">
        <v>3020</v>
      </c>
      <c r="D2795" s="3" t="s">
        <v>3018</v>
      </c>
      <c r="G2795" s="17">
        <v>8580</v>
      </c>
      <c r="H2795" s="17" t="s">
        <v>4577</v>
      </c>
    </row>
    <row r="2796" spans="1:8" x14ac:dyDescent="0.2">
      <c r="A2796" s="3">
        <v>6583</v>
      </c>
      <c r="B2796" s="3" t="s">
        <v>3031</v>
      </c>
      <c r="C2796" s="3" t="s">
        <v>3020</v>
      </c>
      <c r="D2796" s="3" t="s">
        <v>3018</v>
      </c>
      <c r="G2796" s="17">
        <v>8581</v>
      </c>
      <c r="H2796" s="17" t="s">
        <v>4577</v>
      </c>
    </row>
    <row r="2797" spans="1:8" x14ac:dyDescent="0.2">
      <c r="A2797" s="3">
        <v>6584</v>
      </c>
      <c r="B2797" s="3" t="s">
        <v>3032</v>
      </c>
      <c r="C2797" s="3" t="s">
        <v>3020</v>
      </c>
      <c r="D2797" s="3" t="s">
        <v>3018</v>
      </c>
      <c r="G2797" s="17">
        <v>8582</v>
      </c>
      <c r="H2797" s="17" t="s">
        <v>4577</v>
      </c>
    </row>
    <row r="2798" spans="1:8" x14ac:dyDescent="0.2">
      <c r="A2798" s="3">
        <v>6702</v>
      </c>
      <c r="B2798" s="3" t="s">
        <v>3033</v>
      </c>
      <c r="C2798" s="3" t="s">
        <v>3020</v>
      </c>
      <c r="D2798" s="3" t="s">
        <v>3018</v>
      </c>
      <c r="G2798" s="17">
        <v>8583</v>
      </c>
      <c r="H2798" s="17" t="s">
        <v>4577</v>
      </c>
    </row>
    <row r="2799" spans="1:8" x14ac:dyDescent="0.2">
      <c r="A2799" s="3">
        <v>6593</v>
      </c>
      <c r="B2799" s="3" t="s">
        <v>3034</v>
      </c>
      <c r="C2799" s="3" t="s">
        <v>3034</v>
      </c>
      <c r="D2799" s="3" t="s">
        <v>3018</v>
      </c>
      <c r="G2799" s="17">
        <v>8584</v>
      </c>
      <c r="H2799" s="17" t="s">
        <v>4577</v>
      </c>
    </row>
    <row r="2800" spans="1:8" x14ac:dyDescent="0.2">
      <c r="A2800" s="3">
        <v>6599</v>
      </c>
      <c r="B2800" s="3" t="s">
        <v>3035</v>
      </c>
      <c r="C2800" s="3" t="s">
        <v>3034</v>
      </c>
      <c r="D2800" s="3" t="s">
        <v>3018</v>
      </c>
      <c r="G2800" s="17">
        <v>8585</v>
      </c>
      <c r="H2800" s="17" t="s">
        <v>4577</v>
      </c>
    </row>
    <row r="2801" spans="1:8" x14ac:dyDescent="0.2">
      <c r="A2801" s="3">
        <v>6810</v>
      </c>
      <c r="B2801" s="3" t="s">
        <v>3036</v>
      </c>
      <c r="C2801" s="3" t="s">
        <v>3036</v>
      </c>
      <c r="D2801" s="3" t="s">
        <v>3018</v>
      </c>
      <c r="G2801" s="17">
        <v>8586</v>
      </c>
      <c r="H2801" s="17" t="s">
        <v>4577</v>
      </c>
    </row>
    <row r="2802" spans="1:8" x14ac:dyDescent="0.2">
      <c r="A2802" s="3">
        <v>6533</v>
      </c>
      <c r="B2802" s="3" t="s">
        <v>3037</v>
      </c>
      <c r="C2802" s="3" t="s">
        <v>3037</v>
      </c>
      <c r="D2802" s="3" t="s">
        <v>3018</v>
      </c>
      <c r="G2802" s="17">
        <v>8587</v>
      </c>
      <c r="H2802" s="17" t="s">
        <v>4577</v>
      </c>
    </row>
    <row r="2803" spans="1:8" x14ac:dyDescent="0.2">
      <c r="A2803" s="3">
        <v>6592</v>
      </c>
      <c r="B2803" s="3" t="s">
        <v>3038</v>
      </c>
      <c r="C2803" s="3" t="s">
        <v>3039</v>
      </c>
      <c r="D2803" s="3" t="s">
        <v>3018</v>
      </c>
      <c r="G2803" s="17">
        <v>8588</v>
      </c>
      <c r="H2803" s="17" t="s">
        <v>4577</v>
      </c>
    </row>
    <row r="2804" spans="1:8" x14ac:dyDescent="0.2">
      <c r="A2804" s="3">
        <v>6715</v>
      </c>
      <c r="B2804" s="3" t="s">
        <v>3040</v>
      </c>
      <c r="C2804" s="3" t="s">
        <v>3041</v>
      </c>
      <c r="D2804" s="3" t="s">
        <v>3018</v>
      </c>
      <c r="G2804" s="17">
        <v>8589</v>
      </c>
      <c r="H2804" s="17" t="s">
        <v>4577</v>
      </c>
    </row>
    <row r="2805" spans="1:8" x14ac:dyDescent="0.2">
      <c r="A2805" s="3">
        <v>6716</v>
      </c>
      <c r="B2805" s="3" t="s">
        <v>3041</v>
      </c>
      <c r="C2805" s="3" t="s">
        <v>3041</v>
      </c>
      <c r="D2805" s="3" t="s">
        <v>3018</v>
      </c>
      <c r="G2805" s="17">
        <v>8590</v>
      </c>
      <c r="H2805" s="17" t="s">
        <v>4577</v>
      </c>
    </row>
    <row r="2806" spans="1:8" x14ac:dyDescent="0.2">
      <c r="A2806" s="3">
        <v>6716</v>
      </c>
      <c r="B2806" s="3" t="s">
        <v>3042</v>
      </c>
      <c r="C2806" s="3" t="s">
        <v>3041</v>
      </c>
      <c r="D2806" s="3" t="s">
        <v>3018</v>
      </c>
      <c r="G2806" s="17">
        <v>8592</v>
      </c>
      <c r="H2806" s="17" t="s">
        <v>4577</v>
      </c>
    </row>
    <row r="2807" spans="1:8" x14ac:dyDescent="0.2">
      <c r="A2807" s="3">
        <v>6716</v>
      </c>
      <c r="B2807" s="3" t="s">
        <v>3043</v>
      </c>
      <c r="C2807" s="3" t="s">
        <v>3041</v>
      </c>
      <c r="D2807" s="3" t="s">
        <v>3018</v>
      </c>
      <c r="G2807" s="17">
        <v>8593</v>
      </c>
      <c r="H2807" s="17" t="s">
        <v>4577</v>
      </c>
    </row>
    <row r="2808" spans="1:8" x14ac:dyDescent="0.2">
      <c r="A2808" s="3">
        <v>6721</v>
      </c>
      <c r="B2808" s="3" t="s">
        <v>3044</v>
      </c>
      <c r="C2808" s="3" t="s">
        <v>3041</v>
      </c>
      <c r="D2808" s="3" t="s">
        <v>3018</v>
      </c>
      <c r="G2808" s="17">
        <v>8594</v>
      </c>
      <c r="H2808" s="17" t="s">
        <v>4577</v>
      </c>
    </row>
    <row r="2809" spans="1:8" x14ac:dyDescent="0.2">
      <c r="A2809" s="3">
        <v>6722</v>
      </c>
      <c r="B2809" s="3" t="s">
        <v>3045</v>
      </c>
      <c r="C2809" s="3" t="s">
        <v>3041</v>
      </c>
      <c r="D2809" s="3" t="s">
        <v>3018</v>
      </c>
      <c r="G2809" s="17">
        <v>8595</v>
      </c>
      <c r="H2809" s="17" t="s">
        <v>4577</v>
      </c>
    </row>
    <row r="2810" spans="1:8" x14ac:dyDescent="0.2">
      <c r="A2810" s="3">
        <v>6723</v>
      </c>
      <c r="B2810" s="3" t="s">
        <v>3046</v>
      </c>
      <c r="C2810" s="3" t="s">
        <v>3041</v>
      </c>
      <c r="D2810" s="3" t="s">
        <v>3018</v>
      </c>
      <c r="G2810" s="17">
        <v>8596</v>
      </c>
      <c r="H2810" s="17" t="s">
        <v>4577</v>
      </c>
    </row>
    <row r="2811" spans="1:8" x14ac:dyDescent="0.2">
      <c r="A2811" s="3">
        <v>6723</v>
      </c>
      <c r="B2811" s="3" t="s">
        <v>3047</v>
      </c>
      <c r="C2811" s="3" t="s">
        <v>3041</v>
      </c>
      <c r="D2811" s="3" t="s">
        <v>3018</v>
      </c>
      <c r="G2811" s="17">
        <v>8597</v>
      </c>
      <c r="H2811" s="17" t="s">
        <v>4577</v>
      </c>
    </row>
    <row r="2812" spans="1:8" x14ac:dyDescent="0.2">
      <c r="A2812" s="3">
        <v>6723</v>
      </c>
      <c r="B2812" s="3" t="s">
        <v>3048</v>
      </c>
      <c r="C2812" s="3" t="s">
        <v>3041</v>
      </c>
      <c r="D2812" s="3" t="s">
        <v>3018</v>
      </c>
      <c r="G2812" s="17">
        <v>8598</v>
      </c>
      <c r="H2812" s="17" t="s">
        <v>4577</v>
      </c>
    </row>
    <row r="2813" spans="1:8" x14ac:dyDescent="0.2">
      <c r="A2813" s="3">
        <v>6724</v>
      </c>
      <c r="B2813" s="3" t="s">
        <v>3049</v>
      </c>
      <c r="C2813" s="3" t="s">
        <v>3041</v>
      </c>
      <c r="D2813" s="3" t="s">
        <v>3018</v>
      </c>
      <c r="G2813" s="17">
        <v>8599</v>
      </c>
      <c r="H2813" s="17" t="s">
        <v>4577</v>
      </c>
    </row>
    <row r="2814" spans="1:8" x14ac:dyDescent="0.2">
      <c r="A2814" s="3">
        <v>6724</v>
      </c>
      <c r="B2814" s="3" t="s">
        <v>3050</v>
      </c>
      <c r="C2814" s="3" t="s">
        <v>3041</v>
      </c>
      <c r="D2814" s="3" t="s">
        <v>3018</v>
      </c>
      <c r="G2814" s="17">
        <v>8600</v>
      </c>
      <c r="H2814" s="17" t="s">
        <v>4561</v>
      </c>
    </row>
    <row r="2815" spans="1:8" x14ac:dyDescent="0.2">
      <c r="A2815" s="3">
        <v>6717</v>
      </c>
      <c r="B2815" s="3" t="s">
        <v>3051</v>
      </c>
      <c r="C2815" s="3" t="s">
        <v>3052</v>
      </c>
      <c r="D2815" s="3" t="s">
        <v>3018</v>
      </c>
      <c r="G2815" s="17">
        <v>8602</v>
      </c>
      <c r="H2815" s="17" t="s">
        <v>4561</v>
      </c>
    </row>
    <row r="2816" spans="1:8" x14ac:dyDescent="0.2">
      <c r="A2816" s="3">
        <v>6717</v>
      </c>
      <c r="B2816" s="3" t="s">
        <v>3053</v>
      </c>
      <c r="C2816" s="3" t="s">
        <v>3052</v>
      </c>
      <c r="D2816" s="3" t="s">
        <v>3018</v>
      </c>
      <c r="G2816" s="17">
        <v>8603</v>
      </c>
      <c r="H2816" s="17" t="s">
        <v>4561</v>
      </c>
    </row>
    <row r="2817" spans="1:8" x14ac:dyDescent="0.2">
      <c r="A2817" s="3">
        <v>6718</v>
      </c>
      <c r="B2817" s="3" t="s">
        <v>3054</v>
      </c>
      <c r="C2817" s="3" t="s">
        <v>3052</v>
      </c>
      <c r="D2817" s="3" t="s">
        <v>3018</v>
      </c>
      <c r="G2817" s="17">
        <v>8604</v>
      </c>
      <c r="H2817" s="17" t="s">
        <v>4561</v>
      </c>
    </row>
    <row r="2818" spans="1:8" x14ac:dyDescent="0.2">
      <c r="A2818" s="3">
        <v>6718</v>
      </c>
      <c r="B2818" s="3" t="s">
        <v>3055</v>
      </c>
      <c r="C2818" s="3" t="s">
        <v>3052</v>
      </c>
      <c r="D2818" s="3" t="s">
        <v>3018</v>
      </c>
      <c r="G2818" s="17">
        <v>8605</v>
      </c>
      <c r="H2818" s="17" t="s">
        <v>4561</v>
      </c>
    </row>
    <row r="2819" spans="1:8" x14ac:dyDescent="0.2">
      <c r="A2819" s="3">
        <v>6719</v>
      </c>
      <c r="B2819" s="3" t="s">
        <v>3056</v>
      </c>
      <c r="C2819" s="3" t="s">
        <v>3052</v>
      </c>
      <c r="D2819" s="3" t="s">
        <v>3018</v>
      </c>
      <c r="G2819" s="17">
        <v>8606</v>
      </c>
      <c r="H2819" s="17" t="s">
        <v>4561</v>
      </c>
    </row>
    <row r="2820" spans="1:8" x14ac:dyDescent="0.2">
      <c r="A2820" s="3">
        <v>6719</v>
      </c>
      <c r="B2820" s="3" t="s">
        <v>3056</v>
      </c>
      <c r="C2820" s="3" t="s">
        <v>3052</v>
      </c>
      <c r="D2820" s="3" t="s">
        <v>3018</v>
      </c>
      <c r="G2820" s="17">
        <v>8607</v>
      </c>
      <c r="H2820" s="17" t="s">
        <v>4561</v>
      </c>
    </row>
    <row r="2821" spans="1:8" x14ac:dyDescent="0.2">
      <c r="A2821" s="3">
        <v>6720</v>
      </c>
      <c r="B2821" s="3" t="s">
        <v>3057</v>
      </c>
      <c r="C2821" s="3" t="s">
        <v>3052</v>
      </c>
      <c r="D2821" s="3" t="s">
        <v>3018</v>
      </c>
      <c r="G2821" s="17">
        <v>8608</v>
      </c>
      <c r="H2821" s="17" t="s">
        <v>4561</v>
      </c>
    </row>
    <row r="2822" spans="1:8" x14ac:dyDescent="0.2">
      <c r="A2822" s="3">
        <v>6720</v>
      </c>
      <c r="B2822" s="3" t="s">
        <v>3058</v>
      </c>
      <c r="C2822" s="3" t="s">
        <v>3052</v>
      </c>
      <c r="D2822" s="3" t="s">
        <v>3018</v>
      </c>
      <c r="G2822" s="17">
        <v>8610</v>
      </c>
      <c r="H2822" s="17" t="s">
        <v>4561</v>
      </c>
    </row>
    <row r="2823" spans="1:8" x14ac:dyDescent="0.2">
      <c r="A2823" s="3">
        <v>6713</v>
      </c>
      <c r="B2823" s="3" t="s">
        <v>3059</v>
      </c>
      <c r="C2823" s="3" t="s">
        <v>3060</v>
      </c>
      <c r="D2823" s="3" t="s">
        <v>3018</v>
      </c>
      <c r="G2823" s="17">
        <v>8614</v>
      </c>
      <c r="H2823" s="17" t="s">
        <v>4561</v>
      </c>
    </row>
    <row r="2824" spans="1:8" x14ac:dyDescent="0.2">
      <c r="A2824" s="3">
        <v>6714</v>
      </c>
      <c r="B2824" s="3" t="s">
        <v>3061</v>
      </c>
      <c r="C2824" s="3" t="s">
        <v>3060</v>
      </c>
      <c r="D2824" s="3" t="s">
        <v>3018</v>
      </c>
      <c r="G2824" s="17">
        <v>8615</v>
      </c>
      <c r="H2824" s="17" t="s">
        <v>4561</v>
      </c>
    </row>
    <row r="2825" spans="1:8" x14ac:dyDescent="0.2">
      <c r="A2825" s="3">
        <v>6721</v>
      </c>
      <c r="B2825" s="3" t="s">
        <v>3062</v>
      </c>
      <c r="C2825" s="3" t="s">
        <v>3060</v>
      </c>
      <c r="D2825" s="3" t="s">
        <v>3018</v>
      </c>
      <c r="G2825" s="17">
        <v>8616</v>
      </c>
      <c r="H2825" s="17" t="s">
        <v>4561</v>
      </c>
    </row>
    <row r="2826" spans="1:8" x14ac:dyDescent="0.2">
      <c r="A2826" s="3">
        <v>6780</v>
      </c>
      <c r="B2826" s="3" t="s">
        <v>3063</v>
      </c>
      <c r="C2826" s="3" t="s">
        <v>3063</v>
      </c>
      <c r="D2826" s="3" t="s">
        <v>3018</v>
      </c>
      <c r="G2826" s="17">
        <v>8617</v>
      </c>
      <c r="H2826" s="17" t="s">
        <v>4561</v>
      </c>
    </row>
    <row r="2827" spans="1:8" x14ac:dyDescent="0.2">
      <c r="A2827" s="3">
        <v>6780</v>
      </c>
      <c r="B2827" s="3" t="s">
        <v>3064</v>
      </c>
      <c r="C2827" s="3" t="s">
        <v>3063</v>
      </c>
      <c r="D2827" s="3" t="s">
        <v>3018</v>
      </c>
      <c r="G2827" s="17">
        <v>8618</v>
      </c>
      <c r="H2827" s="17" t="s">
        <v>4561</v>
      </c>
    </row>
    <row r="2828" spans="1:8" x14ac:dyDescent="0.2">
      <c r="A2828" s="3">
        <v>6781</v>
      </c>
      <c r="B2828" s="3" t="s">
        <v>3065</v>
      </c>
      <c r="C2828" s="3" t="s">
        <v>3066</v>
      </c>
      <c r="D2828" s="3" t="s">
        <v>3018</v>
      </c>
      <c r="G2828" s="17">
        <v>8620</v>
      </c>
      <c r="H2828" s="17" t="s">
        <v>4561</v>
      </c>
    </row>
    <row r="2829" spans="1:8" x14ac:dyDescent="0.2">
      <c r="A2829" s="3">
        <v>6781</v>
      </c>
      <c r="B2829" s="3" t="s">
        <v>3066</v>
      </c>
      <c r="C2829" s="3" t="s">
        <v>3066</v>
      </c>
      <c r="D2829" s="3" t="s">
        <v>3018</v>
      </c>
      <c r="G2829" s="17">
        <v>8623</v>
      </c>
      <c r="H2829" s="17" t="s">
        <v>4561</v>
      </c>
    </row>
    <row r="2830" spans="1:8" x14ac:dyDescent="0.2">
      <c r="A2830" s="3">
        <v>6743</v>
      </c>
      <c r="B2830" s="3" t="s">
        <v>3067</v>
      </c>
      <c r="C2830" s="3" t="s">
        <v>3068</v>
      </c>
      <c r="D2830" s="3" t="s">
        <v>3018</v>
      </c>
      <c r="G2830" s="17">
        <v>8624</v>
      </c>
      <c r="H2830" s="17" t="s">
        <v>4561</v>
      </c>
    </row>
    <row r="2831" spans="1:8" x14ac:dyDescent="0.2">
      <c r="A2831" s="3">
        <v>6774</v>
      </c>
      <c r="B2831" s="3" t="s">
        <v>3069</v>
      </c>
      <c r="C2831" s="3" t="s">
        <v>3069</v>
      </c>
      <c r="D2831" s="3" t="s">
        <v>3018</v>
      </c>
      <c r="G2831" s="17">
        <v>8625</v>
      </c>
      <c r="H2831" s="17" t="s">
        <v>4561</v>
      </c>
    </row>
    <row r="2832" spans="1:8" x14ac:dyDescent="0.2">
      <c r="A2832" s="3">
        <v>6746</v>
      </c>
      <c r="B2832" s="3" t="s">
        <v>3070</v>
      </c>
      <c r="C2832" s="3" t="s">
        <v>3071</v>
      </c>
      <c r="D2832" s="3" t="s">
        <v>3018</v>
      </c>
      <c r="G2832" s="17">
        <v>8626</v>
      </c>
      <c r="H2832" s="17" t="s">
        <v>4561</v>
      </c>
    </row>
    <row r="2833" spans="1:8" x14ac:dyDescent="0.2">
      <c r="A2833" s="3">
        <v>6746</v>
      </c>
      <c r="B2833" s="3" t="s">
        <v>3072</v>
      </c>
      <c r="C2833" s="3" t="s">
        <v>3071</v>
      </c>
      <c r="D2833" s="3" t="s">
        <v>3018</v>
      </c>
      <c r="G2833" s="17">
        <v>8627</v>
      </c>
      <c r="H2833" s="17" t="s">
        <v>4561</v>
      </c>
    </row>
    <row r="2834" spans="1:8" x14ac:dyDescent="0.2">
      <c r="A2834" s="3">
        <v>6746</v>
      </c>
      <c r="B2834" s="3" t="s">
        <v>3073</v>
      </c>
      <c r="C2834" s="3" t="s">
        <v>3071</v>
      </c>
      <c r="D2834" s="3" t="s">
        <v>3018</v>
      </c>
      <c r="G2834" s="17">
        <v>8630</v>
      </c>
      <c r="H2834" s="17" t="s">
        <v>4561</v>
      </c>
    </row>
    <row r="2835" spans="1:8" x14ac:dyDescent="0.2">
      <c r="A2835" s="3">
        <v>6747</v>
      </c>
      <c r="B2835" s="3" t="s">
        <v>3074</v>
      </c>
      <c r="C2835" s="3" t="s">
        <v>3071</v>
      </c>
      <c r="D2835" s="3" t="s">
        <v>3018</v>
      </c>
      <c r="G2835" s="17">
        <v>8632</v>
      </c>
      <c r="H2835" s="17" t="s">
        <v>4561</v>
      </c>
    </row>
    <row r="2836" spans="1:8" x14ac:dyDescent="0.2">
      <c r="A2836" s="3">
        <v>6748</v>
      </c>
      <c r="B2836" s="3" t="s">
        <v>3075</v>
      </c>
      <c r="C2836" s="3" t="s">
        <v>3071</v>
      </c>
      <c r="D2836" s="3" t="s">
        <v>3018</v>
      </c>
      <c r="G2836" s="17">
        <v>8633</v>
      </c>
      <c r="H2836" s="17" t="s">
        <v>4561</v>
      </c>
    </row>
    <row r="2837" spans="1:8" x14ac:dyDescent="0.2">
      <c r="A2837" s="3">
        <v>6749</v>
      </c>
      <c r="B2837" s="3" t="s">
        <v>3076</v>
      </c>
      <c r="C2837" s="3" t="s">
        <v>3071</v>
      </c>
      <c r="D2837" s="3" t="s">
        <v>3018</v>
      </c>
      <c r="G2837" s="17">
        <v>8634</v>
      </c>
      <c r="H2837" s="17" t="s">
        <v>4561</v>
      </c>
    </row>
    <row r="2838" spans="1:8" x14ac:dyDescent="0.2">
      <c r="A2838" s="3">
        <v>6749</v>
      </c>
      <c r="B2838" s="3" t="s">
        <v>3077</v>
      </c>
      <c r="C2838" s="3" t="s">
        <v>3071</v>
      </c>
      <c r="D2838" s="3" t="s">
        <v>3018</v>
      </c>
      <c r="G2838" s="17">
        <v>8635</v>
      </c>
      <c r="H2838" s="17" t="s">
        <v>4561</v>
      </c>
    </row>
    <row r="2839" spans="1:8" x14ac:dyDescent="0.2">
      <c r="A2839" s="3">
        <v>6760</v>
      </c>
      <c r="B2839" s="3" t="s">
        <v>3071</v>
      </c>
      <c r="C2839" s="3" t="s">
        <v>3071</v>
      </c>
      <c r="D2839" s="3" t="s">
        <v>3018</v>
      </c>
      <c r="G2839" s="17">
        <v>8636</v>
      </c>
      <c r="H2839" s="17" t="s">
        <v>4561</v>
      </c>
    </row>
    <row r="2840" spans="1:8" x14ac:dyDescent="0.2">
      <c r="A2840" s="3">
        <v>6760</v>
      </c>
      <c r="B2840" s="3" t="s">
        <v>3078</v>
      </c>
      <c r="C2840" s="3" t="s">
        <v>3071</v>
      </c>
      <c r="D2840" s="3" t="s">
        <v>3018</v>
      </c>
      <c r="G2840" s="17">
        <v>8637</v>
      </c>
      <c r="H2840" s="17" t="s">
        <v>4561</v>
      </c>
    </row>
    <row r="2841" spans="1:8" x14ac:dyDescent="0.2">
      <c r="A2841" s="3">
        <v>6760</v>
      </c>
      <c r="B2841" s="3" t="s">
        <v>3079</v>
      </c>
      <c r="C2841" s="3" t="s">
        <v>3071</v>
      </c>
      <c r="D2841" s="3" t="s">
        <v>3018</v>
      </c>
      <c r="G2841" s="17">
        <v>8638</v>
      </c>
      <c r="H2841" s="17" t="s">
        <v>4561</v>
      </c>
    </row>
    <row r="2842" spans="1:8" x14ac:dyDescent="0.2">
      <c r="A2842" s="3">
        <v>6760</v>
      </c>
      <c r="B2842" s="3" t="s">
        <v>3080</v>
      </c>
      <c r="C2842" s="3" t="s">
        <v>3071</v>
      </c>
      <c r="D2842" s="3" t="s">
        <v>3018</v>
      </c>
      <c r="G2842" s="17">
        <v>8640</v>
      </c>
      <c r="H2842" s="17" t="s">
        <v>4561</v>
      </c>
    </row>
    <row r="2843" spans="1:8" x14ac:dyDescent="0.2">
      <c r="A2843" s="3">
        <v>6760</v>
      </c>
      <c r="B2843" s="3" t="s">
        <v>3081</v>
      </c>
      <c r="C2843" s="3" t="s">
        <v>3071</v>
      </c>
      <c r="D2843" s="3" t="s">
        <v>3018</v>
      </c>
      <c r="G2843" s="17">
        <v>8645</v>
      </c>
      <c r="H2843" s="17" t="s">
        <v>4561</v>
      </c>
    </row>
    <row r="2844" spans="1:8" x14ac:dyDescent="0.2">
      <c r="A2844" s="3">
        <v>6760</v>
      </c>
      <c r="B2844" s="3" t="s">
        <v>3082</v>
      </c>
      <c r="C2844" s="3" t="s">
        <v>3071</v>
      </c>
      <c r="D2844" s="3" t="s">
        <v>3018</v>
      </c>
      <c r="G2844" s="17">
        <v>8646</v>
      </c>
      <c r="H2844" s="17" t="s">
        <v>4561</v>
      </c>
    </row>
    <row r="2845" spans="1:8" x14ac:dyDescent="0.2">
      <c r="A2845" s="3">
        <v>6763</v>
      </c>
      <c r="B2845" s="3" t="s">
        <v>3083</v>
      </c>
      <c r="C2845" s="3" t="s">
        <v>3071</v>
      </c>
      <c r="D2845" s="3" t="s">
        <v>3018</v>
      </c>
      <c r="G2845" s="17">
        <v>8700</v>
      </c>
      <c r="H2845" s="17" t="s">
        <v>4561</v>
      </c>
    </row>
    <row r="2846" spans="1:8" x14ac:dyDescent="0.2">
      <c r="A2846" s="3">
        <v>6763</v>
      </c>
      <c r="B2846" s="3" t="s">
        <v>3084</v>
      </c>
      <c r="C2846" s="3" t="s">
        <v>3071</v>
      </c>
      <c r="D2846" s="3" t="s">
        <v>3018</v>
      </c>
      <c r="G2846" s="17">
        <v>8702</v>
      </c>
      <c r="H2846" s="17" t="s">
        <v>4561</v>
      </c>
    </row>
    <row r="2847" spans="1:8" x14ac:dyDescent="0.2">
      <c r="A2847" s="3">
        <v>6764</v>
      </c>
      <c r="B2847" s="3" t="s">
        <v>3085</v>
      </c>
      <c r="C2847" s="3" t="s">
        <v>3071</v>
      </c>
      <c r="D2847" s="3" t="s">
        <v>3018</v>
      </c>
      <c r="G2847" s="17">
        <v>8703</v>
      </c>
      <c r="H2847" s="17" t="s">
        <v>4561</v>
      </c>
    </row>
    <row r="2848" spans="1:8" x14ac:dyDescent="0.2">
      <c r="A2848" s="3">
        <v>6745</v>
      </c>
      <c r="B2848" s="3" t="s">
        <v>3086</v>
      </c>
      <c r="C2848" s="3" t="s">
        <v>3086</v>
      </c>
      <c r="D2848" s="3" t="s">
        <v>3018</v>
      </c>
      <c r="G2848" s="17">
        <v>8704</v>
      </c>
      <c r="H2848" s="17" t="s">
        <v>4561</v>
      </c>
    </row>
    <row r="2849" spans="1:8" x14ac:dyDescent="0.2">
      <c r="A2849" s="3">
        <v>6744</v>
      </c>
      <c r="B2849" s="3" t="s">
        <v>3087</v>
      </c>
      <c r="C2849" s="3" t="s">
        <v>3087</v>
      </c>
      <c r="D2849" s="3" t="s">
        <v>3018</v>
      </c>
      <c r="G2849" s="17">
        <v>8706</v>
      </c>
      <c r="H2849" s="17" t="s">
        <v>4561</v>
      </c>
    </row>
    <row r="2850" spans="1:8" x14ac:dyDescent="0.2">
      <c r="A2850" s="3">
        <v>6742</v>
      </c>
      <c r="B2850" s="3" t="s">
        <v>3088</v>
      </c>
      <c r="C2850" s="3" t="s">
        <v>3088</v>
      </c>
      <c r="D2850" s="3" t="s">
        <v>3018</v>
      </c>
      <c r="G2850" s="17">
        <v>8707</v>
      </c>
      <c r="H2850" s="17" t="s">
        <v>4561</v>
      </c>
    </row>
    <row r="2851" spans="1:8" x14ac:dyDescent="0.2">
      <c r="A2851" s="3">
        <v>6772</v>
      </c>
      <c r="B2851" s="3" t="s">
        <v>3089</v>
      </c>
      <c r="C2851" s="3" t="s">
        <v>3090</v>
      </c>
      <c r="D2851" s="3" t="s">
        <v>3018</v>
      </c>
      <c r="G2851" s="17">
        <v>8708</v>
      </c>
      <c r="H2851" s="17" t="s">
        <v>4561</v>
      </c>
    </row>
    <row r="2852" spans="1:8" x14ac:dyDescent="0.2">
      <c r="A2852" s="3">
        <v>6773</v>
      </c>
      <c r="B2852" s="3" t="s">
        <v>3090</v>
      </c>
      <c r="C2852" s="3" t="s">
        <v>3090</v>
      </c>
      <c r="D2852" s="3" t="s">
        <v>3018</v>
      </c>
      <c r="G2852" s="17">
        <v>8712</v>
      </c>
      <c r="H2852" s="17" t="s">
        <v>4561</v>
      </c>
    </row>
    <row r="2853" spans="1:8" x14ac:dyDescent="0.2">
      <c r="A2853" s="3">
        <v>6775</v>
      </c>
      <c r="B2853" s="3" t="s">
        <v>3091</v>
      </c>
      <c r="C2853" s="3" t="s">
        <v>3092</v>
      </c>
      <c r="D2853" s="3" t="s">
        <v>3018</v>
      </c>
      <c r="G2853" s="17">
        <v>8713</v>
      </c>
      <c r="H2853" s="17" t="s">
        <v>4561</v>
      </c>
    </row>
    <row r="2854" spans="1:8" x14ac:dyDescent="0.2">
      <c r="A2854" s="3">
        <v>6776</v>
      </c>
      <c r="B2854" s="3" t="s">
        <v>3093</v>
      </c>
      <c r="C2854" s="3" t="s">
        <v>3092</v>
      </c>
      <c r="D2854" s="3" t="s">
        <v>3018</v>
      </c>
      <c r="G2854" s="17">
        <v>8714</v>
      </c>
      <c r="H2854" s="17" t="s">
        <v>4561</v>
      </c>
    </row>
    <row r="2855" spans="1:8" x14ac:dyDescent="0.2">
      <c r="A2855" s="3">
        <v>6777</v>
      </c>
      <c r="B2855" s="3" t="s">
        <v>3092</v>
      </c>
      <c r="C2855" s="3" t="s">
        <v>3092</v>
      </c>
      <c r="D2855" s="3" t="s">
        <v>3018</v>
      </c>
      <c r="G2855" s="17">
        <v>8715</v>
      </c>
      <c r="H2855" s="17" t="s">
        <v>4561</v>
      </c>
    </row>
    <row r="2856" spans="1:8" x14ac:dyDescent="0.2">
      <c r="A2856" s="3">
        <v>6777</v>
      </c>
      <c r="B2856" s="3" t="s">
        <v>3094</v>
      </c>
      <c r="C2856" s="3" t="s">
        <v>3092</v>
      </c>
      <c r="D2856" s="3" t="s">
        <v>3018</v>
      </c>
      <c r="G2856" s="17">
        <v>8716</v>
      </c>
      <c r="H2856" s="17" t="s">
        <v>4561</v>
      </c>
    </row>
    <row r="2857" spans="1:8" x14ac:dyDescent="0.2">
      <c r="A2857" s="3">
        <v>6612</v>
      </c>
      <c r="B2857" s="3" t="s">
        <v>3095</v>
      </c>
      <c r="C2857" s="3" t="s">
        <v>3095</v>
      </c>
      <c r="D2857" s="3" t="s">
        <v>3018</v>
      </c>
      <c r="G2857" s="17">
        <v>8717</v>
      </c>
      <c r="H2857" s="17" t="s">
        <v>4572</v>
      </c>
    </row>
    <row r="2858" spans="1:8" x14ac:dyDescent="0.2">
      <c r="A2858" s="3">
        <v>6645</v>
      </c>
      <c r="B2858" s="3" t="s">
        <v>3096</v>
      </c>
      <c r="C2858" s="3" t="s">
        <v>3096</v>
      </c>
      <c r="D2858" s="3" t="s">
        <v>3018</v>
      </c>
      <c r="G2858" s="17">
        <v>8718</v>
      </c>
      <c r="H2858" s="17" t="s">
        <v>4572</v>
      </c>
    </row>
    <row r="2859" spans="1:8" x14ac:dyDescent="0.2">
      <c r="A2859" s="3">
        <v>6614</v>
      </c>
      <c r="B2859" s="3" t="s">
        <v>3097</v>
      </c>
      <c r="C2859" s="3" t="s">
        <v>3097</v>
      </c>
      <c r="D2859" s="3" t="s">
        <v>3018</v>
      </c>
      <c r="G2859" s="17">
        <v>8722</v>
      </c>
      <c r="H2859" s="17" t="s">
        <v>4572</v>
      </c>
    </row>
    <row r="2860" spans="1:8" x14ac:dyDescent="0.2">
      <c r="A2860" s="3">
        <v>6614</v>
      </c>
      <c r="B2860" s="3" t="s">
        <v>3098</v>
      </c>
      <c r="C2860" s="3" t="s">
        <v>3097</v>
      </c>
      <c r="D2860" s="3" t="s">
        <v>3018</v>
      </c>
      <c r="G2860" s="17">
        <v>8723</v>
      </c>
      <c r="H2860" s="17" t="s">
        <v>4572</v>
      </c>
    </row>
    <row r="2861" spans="1:8" x14ac:dyDescent="0.2">
      <c r="A2861" s="3">
        <v>6596</v>
      </c>
      <c r="B2861" s="3" t="s">
        <v>3099</v>
      </c>
      <c r="C2861" s="3" t="s">
        <v>3099</v>
      </c>
      <c r="D2861" s="3" t="s">
        <v>3018</v>
      </c>
      <c r="G2861" s="17">
        <v>8725</v>
      </c>
      <c r="H2861" s="17" t="s">
        <v>4561</v>
      </c>
    </row>
    <row r="2862" spans="1:8" x14ac:dyDescent="0.2">
      <c r="A2862" s="3">
        <v>6595</v>
      </c>
      <c r="B2862" s="3" t="s">
        <v>3100</v>
      </c>
      <c r="C2862" s="3" t="s">
        <v>3101</v>
      </c>
      <c r="D2862" s="3" t="s">
        <v>3018</v>
      </c>
      <c r="G2862" s="17">
        <v>8726</v>
      </c>
      <c r="H2862" s="17" t="s">
        <v>4578</v>
      </c>
    </row>
    <row r="2863" spans="1:8" x14ac:dyDescent="0.2">
      <c r="A2863" s="3">
        <v>6600</v>
      </c>
      <c r="B2863" s="3" t="s">
        <v>3102</v>
      </c>
      <c r="C2863" s="3" t="s">
        <v>3102</v>
      </c>
      <c r="D2863" s="3" t="s">
        <v>3018</v>
      </c>
      <c r="G2863" s="17">
        <v>8727</v>
      </c>
      <c r="H2863" s="17" t="s">
        <v>4578</v>
      </c>
    </row>
    <row r="2864" spans="1:8" x14ac:dyDescent="0.2">
      <c r="A2864" s="3">
        <v>6600</v>
      </c>
      <c r="B2864" s="3" t="s">
        <v>3102</v>
      </c>
      <c r="C2864" s="3" t="s">
        <v>3102</v>
      </c>
      <c r="D2864" s="3" t="s">
        <v>3018</v>
      </c>
      <c r="G2864" s="17">
        <v>8730</v>
      </c>
      <c r="H2864" s="17" t="s">
        <v>4561</v>
      </c>
    </row>
    <row r="2865" spans="1:8" x14ac:dyDescent="0.2">
      <c r="A2865" s="3">
        <v>6600</v>
      </c>
      <c r="B2865" s="3" t="s">
        <v>3103</v>
      </c>
      <c r="C2865" s="3" t="s">
        <v>3102</v>
      </c>
      <c r="D2865" s="3" t="s">
        <v>3018</v>
      </c>
      <c r="G2865" s="17">
        <v>8732</v>
      </c>
      <c r="H2865" s="17" t="s">
        <v>4561</v>
      </c>
    </row>
    <row r="2866" spans="1:8" x14ac:dyDescent="0.2">
      <c r="A2866" s="3">
        <v>6605</v>
      </c>
      <c r="B2866" s="3" t="s">
        <v>3102</v>
      </c>
      <c r="C2866" s="3" t="s">
        <v>3102</v>
      </c>
      <c r="D2866" s="3" t="s">
        <v>3018</v>
      </c>
      <c r="G2866" s="17">
        <v>8733</v>
      </c>
      <c r="H2866" s="17" t="s">
        <v>4561</v>
      </c>
    </row>
    <row r="2867" spans="1:8" x14ac:dyDescent="0.2">
      <c r="A2867" s="3">
        <v>6616</v>
      </c>
      <c r="B2867" s="3" t="s">
        <v>3104</v>
      </c>
      <c r="C2867" s="3" t="s">
        <v>3104</v>
      </c>
      <c r="D2867" s="3" t="s">
        <v>3018</v>
      </c>
      <c r="G2867" s="17">
        <v>8734</v>
      </c>
      <c r="H2867" s="17" t="s">
        <v>4561</v>
      </c>
    </row>
    <row r="2868" spans="1:8" x14ac:dyDescent="0.2">
      <c r="A2868" s="3">
        <v>6618</v>
      </c>
      <c r="B2868" s="3" t="s">
        <v>3105</v>
      </c>
      <c r="C2868" s="3" t="s">
        <v>3104</v>
      </c>
      <c r="D2868" s="3" t="s">
        <v>3018</v>
      </c>
      <c r="G2868" s="17">
        <v>8735</v>
      </c>
      <c r="H2868" s="17" t="s">
        <v>4561</v>
      </c>
    </row>
    <row r="2869" spans="1:8" x14ac:dyDescent="0.2">
      <c r="A2869" s="3">
        <v>6647</v>
      </c>
      <c r="B2869" s="3" t="s">
        <v>3106</v>
      </c>
      <c r="C2869" s="3" t="s">
        <v>3106</v>
      </c>
      <c r="D2869" s="3" t="s">
        <v>3018</v>
      </c>
      <c r="G2869" s="17">
        <v>8737</v>
      </c>
      <c r="H2869" s="17" t="s">
        <v>4561</v>
      </c>
    </row>
    <row r="2870" spans="1:8" x14ac:dyDescent="0.2">
      <c r="A2870" s="3">
        <v>6648</v>
      </c>
      <c r="B2870" s="3" t="s">
        <v>3107</v>
      </c>
      <c r="C2870" s="3" t="s">
        <v>3107</v>
      </c>
      <c r="D2870" s="3" t="s">
        <v>3018</v>
      </c>
      <c r="G2870" s="17">
        <v>8738</v>
      </c>
      <c r="H2870" s="17" t="s">
        <v>4578</v>
      </c>
    </row>
    <row r="2871" spans="1:8" x14ac:dyDescent="0.2">
      <c r="A2871" s="3">
        <v>6600</v>
      </c>
      <c r="B2871" s="3" t="s">
        <v>3108</v>
      </c>
      <c r="C2871" s="3" t="s">
        <v>3108</v>
      </c>
      <c r="D2871" s="3" t="s">
        <v>3018</v>
      </c>
      <c r="G2871" s="17">
        <v>8739</v>
      </c>
      <c r="H2871" s="17" t="s">
        <v>4572</v>
      </c>
    </row>
    <row r="2872" spans="1:8" x14ac:dyDescent="0.2">
      <c r="A2872" s="3">
        <v>6644</v>
      </c>
      <c r="B2872" s="3" t="s">
        <v>3109</v>
      </c>
      <c r="C2872" s="3" t="s">
        <v>3109</v>
      </c>
      <c r="D2872" s="3" t="s">
        <v>3018</v>
      </c>
      <c r="G2872" s="17">
        <v>8750</v>
      </c>
      <c r="H2872" s="17" t="s">
        <v>4572</v>
      </c>
    </row>
    <row r="2873" spans="1:8" x14ac:dyDescent="0.2">
      <c r="A2873" s="3">
        <v>6613</v>
      </c>
      <c r="B2873" s="3" t="s">
        <v>3110</v>
      </c>
      <c r="C2873" s="3" t="s">
        <v>3111</v>
      </c>
      <c r="D2873" s="3" t="s">
        <v>3018</v>
      </c>
      <c r="G2873" s="17">
        <v>8751</v>
      </c>
      <c r="H2873" s="17" t="s">
        <v>4572</v>
      </c>
    </row>
    <row r="2874" spans="1:8" x14ac:dyDescent="0.2">
      <c r="A2874" s="3">
        <v>6622</v>
      </c>
      <c r="B2874" s="3" t="s">
        <v>3111</v>
      </c>
      <c r="C2874" s="3" t="s">
        <v>3111</v>
      </c>
      <c r="D2874" s="3" t="s">
        <v>3018</v>
      </c>
      <c r="G2874" s="17">
        <v>8752</v>
      </c>
      <c r="H2874" s="17" t="s">
        <v>4572</v>
      </c>
    </row>
    <row r="2875" spans="1:8" x14ac:dyDescent="0.2">
      <c r="A2875" s="3">
        <v>6598</v>
      </c>
      <c r="B2875" s="3" t="s">
        <v>3112</v>
      </c>
      <c r="C2875" s="3" t="s">
        <v>3113</v>
      </c>
      <c r="D2875" s="3" t="s">
        <v>3018</v>
      </c>
      <c r="G2875" s="17">
        <v>8753</v>
      </c>
      <c r="H2875" s="17" t="s">
        <v>4572</v>
      </c>
    </row>
    <row r="2876" spans="1:8" x14ac:dyDescent="0.2">
      <c r="A2876" s="3">
        <v>6646</v>
      </c>
      <c r="B2876" s="3" t="s">
        <v>3114</v>
      </c>
      <c r="C2876" s="3" t="s">
        <v>3113</v>
      </c>
      <c r="D2876" s="3" t="s">
        <v>3018</v>
      </c>
      <c r="G2876" s="17">
        <v>8754</v>
      </c>
      <c r="H2876" s="17" t="s">
        <v>4572</v>
      </c>
    </row>
    <row r="2877" spans="1:8" x14ac:dyDescent="0.2">
      <c r="A2877" s="3">
        <v>6611</v>
      </c>
      <c r="B2877" s="3" t="s">
        <v>3115</v>
      </c>
      <c r="C2877" s="3" t="s">
        <v>3116</v>
      </c>
      <c r="D2877" s="3" t="s">
        <v>3018</v>
      </c>
      <c r="G2877" s="17">
        <v>8755</v>
      </c>
      <c r="H2877" s="17" t="s">
        <v>4572</v>
      </c>
    </row>
    <row r="2878" spans="1:8" x14ac:dyDescent="0.2">
      <c r="A2878" s="3">
        <v>6611</v>
      </c>
      <c r="B2878" s="3" t="s">
        <v>3117</v>
      </c>
      <c r="C2878" s="3" t="s">
        <v>3116</v>
      </c>
      <c r="D2878" s="3" t="s">
        <v>3018</v>
      </c>
      <c r="G2878" s="17">
        <v>8756</v>
      </c>
      <c r="H2878" s="17" t="s">
        <v>4572</v>
      </c>
    </row>
    <row r="2879" spans="1:8" x14ac:dyDescent="0.2">
      <c r="A2879" s="3">
        <v>6611</v>
      </c>
      <c r="B2879" s="3" t="s">
        <v>3118</v>
      </c>
      <c r="C2879" s="3" t="s">
        <v>3116</v>
      </c>
      <c r="D2879" s="3" t="s">
        <v>3018</v>
      </c>
      <c r="G2879" s="17">
        <v>8757</v>
      </c>
      <c r="H2879" s="17" t="s">
        <v>4572</v>
      </c>
    </row>
    <row r="2880" spans="1:8" x14ac:dyDescent="0.2">
      <c r="A2880" s="3">
        <v>6661</v>
      </c>
      <c r="B2880" s="3" t="s">
        <v>3119</v>
      </c>
      <c r="C2880" s="3" t="s">
        <v>3116</v>
      </c>
      <c r="D2880" s="3" t="s">
        <v>3018</v>
      </c>
      <c r="G2880" s="17">
        <v>8758</v>
      </c>
      <c r="H2880" s="17" t="s">
        <v>4572</v>
      </c>
    </row>
    <row r="2881" spans="1:8" x14ac:dyDescent="0.2">
      <c r="A2881" s="3">
        <v>6661</v>
      </c>
      <c r="B2881" s="3" t="s">
        <v>3120</v>
      </c>
      <c r="C2881" s="3" t="s">
        <v>3116</v>
      </c>
      <c r="D2881" s="3" t="s">
        <v>3018</v>
      </c>
      <c r="G2881" s="17">
        <v>8762</v>
      </c>
      <c r="H2881" s="17" t="s">
        <v>4572</v>
      </c>
    </row>
    <row r="2882" spans="1:8" x14ac:dyDescent="0.2">
      <c r="A2882" s="3">
        <v>6661</v>
      </c>
      <c r="B2882" s="3" t="s">
        <v>3121</v>
      </c>
      <c r="C2882" s="3" t="s">
        <v>3116</v>
      </c>
      <c r="D2882" s="3" t="s">
        <v>3018</v>
      </c>
      <c r="G2882" s="17">
        <v>8765</v>
      </c>
      <c r="H2882" s="17" t="s">
        <v>4572</v>
      </c>
    </row>
    <row r="2883" spans="1:8" x14ac:dyDescent="0.2">
      <c r="A2883" s="3">
        <v>6662</v>
      </c>
      <c r="B2883" s="3" t="s">
        <v>3122</v>
      </c>
      <c r="C2883" s="3" t="s">
        <v>3116</v>
      </c>
      <c r="D2883" s="3" t="s">
        <v>3018</v>
      </c>
      <c r="G2883" s="17">
        <v>8766</v>
      </c>
      <c r="H2883" s="17" t="s">
        <v>4572</v>
      </c>
    </row>
    <row r="2884" spans="1:8" x14ac:dyDescent="0.2">
      <c r="A2884" s="3">
        <v>6663</v>
      </c>
      <c r="B2884" s="3" t="s">
        <v>3123</v>
      </c>
      <c r="C2884" s="3" t="s">
        <v>3116</v>
      </c>
      <c r="D2884" s="3" t="s">
        <v>3018</v>
      </c>
      <c r="G2884" s="17">
        <v>8767</v>
      </c>
      <c r="H2884" s="17" t="s">
        <v>4572</v>
      </c>
    </row>
    <row r="2885" spans="1:8" x14ac:dyDescent="0.2">
      <c r="A2885" s="3">
        <v>6663</v>
      </c>
      <c r="B2885" s="3" t="s">
        <v>3124</v>
      </c>
      <c r="C2885" s="3" t="s">
        <v>3116</v>
      </c>
      <c r="D2885" s="3" t="s">
        <v>3018</v>
      </c>
      <c r="G2885" s="17">
        <v>8772</v>
      </c>
      <c r="H2885" s="17" t="s">
        <v>4572</v>
      </c>
    </row>
    <row r="2886" spans="1:8" x14ac:dyDescent="0.2">
      <c r="A2886" s="3">
        <v>6664</v>
      </c>
      <c r="B2886" s="3" t="s">
        <v>3125</v>
      </c>
      <c r="C2886" s="3" t="s">
        <v>3116</v>
      </c>
      <c r="D2886" s="3" t="s">
        <v>3018</v>
      </c>
      <c r="G2886" s="17">
        <v>8773</v>
      </c>
      <c r="H2886" s="17" t="s">
        <v>4572</v>
      </c>
    </row>
    <row r="2887" spans="1:8" x14ac:dyDescent="0.2">
      <c r="A2887" s="3">
        <v>6516</v>
      </c>
      <c r="B2887" s="3" t="s">
        <v>3126</v>
      </c>
      <c r="C2887" s="3" t="s">
        <v>3127</v>
      </c>
      <c r="D2887" s="3" t="s">
        <v>3018</v>
      </c>
      <c r="G2887" s="17">
        <v>8774</v>
      </c>
      <c r="H2887" s="17" t="s">
        <v>4572</v>
      </c>
    </row>
    <row r="2888" spans="1:8" x14ac:dyDescent="0.2">
      <c r="A2888" s="3">
        <v>6597</v>
      </c>
      <c r="B2888" s="3" t="s">
        <v>3128</v>
      </c>
      <c r="C2888" s="3" t="s">
        <v>3127</v>
      </c>
      <c r="D2888" s="3" t="s">
        <v>3018</v>
      </c>
      <c r="G2888" s="17">
        <v>8775</v>
      </c>
      <c r="H2888" s="17" t="s">
        <v>4572</v>
      </c>
    </row>
    <row r="2889" spans="1:8" x14ac:dyDescent="0.2">
      <c r="A2889" s="3">
        <v>6982</v>
      </c>
      <c r="B2889" s="3" t="s">
        <v>3129</v>
      </c>
      <c r="C2889" s="3" t="s">
        <v>3129</v>
      </c>
      <c r="D2889" s="3" t="s">
        <v>3018</v>
      </c>
      <c r="G2889" s="17">
        <v>8777</v>
      </c>
      <c r="H2889" s="17" t="s">
        <v>4572</v>
      </c>
    </row>
    <row r="2890" spans="1:8" x14ac:dyDescent="0.2">
      <c r="A2890" s="3">
        <v>6990</v>
      </c>
      <c r="B2890" s="3" t="s">
        <v>3130</v>
      </c>
      <c r="C2890" s="3" t="s">
        <v>3129</v>
      </c>
      <c r="D2890" s="3" t="s">
        <v>3018</v>
      </c>
      <c r="G2890" s="17">
        <v>8782</v>
      </c>
      <c r="H2890" s="17" t="s">
        <v>4572</v>
      </c>
    </row>
    <row r="2891" spans="1:8" x14ac:dyDescent="0.2">
      <c r="A2891" s="3">
        <v>6994</v>
      </c>
      <c r="B2891" s="3" t="s">
        <v>3131</v>
      </c>
      <c r="C2891" s="3" t="s">
        <v>3131</v>
      </c>
      <c r="D2891" s="3" t="s">
        <v>3018</v>
      </c>
      <c r="G2891" s="17">
        <v>8783</v>
      </c>
      <c r="H2891" s="17" t="s">
        <v>4572</v>
      </c>
    </row>
    <row r="2892" spans="1:8" x14ac:dyDescent="0.2">
      <c r="A2892" s="3">
        <v>6822</v>
      </c>
      <c r="B2892" s="3" t="s">
        <v>3132</v>
      </c>
      <c r="C2892" s="3" t="s">
        <v>3132</v>
      </c>
      <c r="D2892" s="3" t="s">
        <v>3018</v>
      </c>
      <c r="G2892" s="17">
        <v>8784</v>
      </c>
      <c r="H2892" s="17" t="s">
        <v>4572</v>
      </c>
    </row>
    <row r="2893" spans="1:8" x14ac:dyDescent="0.2">
      <c r="A2893" s="3">
        <v>6823</v>
      </c>
      <c r="B2893" s="3" t="s">
        <v>3133</v>
      </c>
      <c r="C2893" s="3" t="s">
        <v>3132</v>
      </c>
      <c r="D2893" s="3" t="s">
        <v>3018</v>
      </c>
      <c r="G2893" s="17">
        <v>8800</v>
      </c>
      <c r="H2893" s="17" t="s">
        <v>4561</v>
      </c>
    </row>
    <row r="2894" spans="1:8" x14ac:dyDescent="0.2">
      <c r="A2894" s="3">
        <v>6999</v>
      </c>
      <c r="B2894" s="3" t="s">
        <v>3134</v>
      </c>
      <c r="C2894" s="3" t="s">
        <v>3134</v>
      </c>
      <c r="D2894" s="3" t="s">
        <v>3018</v>
      </c>
      <c r="G2894" s="17">
        <v>8802</v>
      </c>
      <c r="H2894" s="17" t="s">
        <v>4561</v>
      </c>
    </row>
    <row r="2895" spans="1:8" x14ac:dyDescent="0.2">
      <c r="A2895" s="3">
        <v>6930</v>
      </c>
      <c r="B2895" s="3" t="s">
        <v>3135</v>
      </c>
      <c r="C2895" s="3" t="s">
        <v>3135</v>
      </c>
      <c r="D2895" s="3" t="s">
        <v>3018</v>
      </c>
      <c r="G2895" s="17">
        <v>8803</v>
      </c>
      <c r="H2895" s="17" t="s">
        <v>4561</v>
      </c>
    </row>
    <row r="2896" spans="1:8" x14ac:dyDescent="0.2">
      <c r="A2896" s="3">
        <v>6981</v>
      </c>
      <c r="B2896" s="3" t="s">
        <v>3136</v>
      </c>
      <c r="C2896" s="3" t="s">
        <v>3136</v>
      </c>
      <c r="D2896" s="3" t="s">
        <v>3018</v>
      </c>
      <c r="G2896" s="17">
        <v>8804</v>
      </c>
      <c r="H2896" s="17" t="s">
        <v>4561</v>
      </c>
    </row>
    <row r="2897" spans="1:8" x14ac:dyDescent="0.2">
      <c r="A2897" s="3">
        <v>6981</v>
      </c>
      <c r="B2897" s="3" t="s">
        <v>3136</v>
      </c>
      <c r="C2897" s="3" t="s">
        <v>3136</v>
      </c>
      <c r="D2897" s="3" t="s">
        <v>3018</v>
      </c>
      <c r="G2897" s="17">
        <v>8805</v>
      </c>
      <c r="H2897" s="17" t="s">
        <v>4561</v>
      </c>
    </row>
    <row r="2898" spans="1:8" x14ac:dyDescent="0.2">
      <c r="A2898" s="3">
        <v>6981</v>
      </c>
      <c r="B2898" s="3" t="s">
        <v>3137</v>
      </c>
      <c r="C2898" s="3" t="s">
        <v>3136</v>
      </c>
      <c r="D2898" s="3" t="s">
        <v>3018</v>
      </c>
      <c r="G2898" s="17">
        <v>8806</v>
      </c>
      <c r="H2898" s="17" t="s">
        <v>4561</v>
      </c>
    </row>
    <row r="2899" spans="1:8" x14ac:dyDescent="0.2">
      <c r="A2899" s="3">
        <v>6981</v>
      </c>
      <c r="B2899" s="3" t="s">
        <v>3138</v>
      </c>
      <c r="C2899" s="3" t="s">
        <v>3136</v>
      </c>
      <c r="D2899" s="3" t="s">
        <v>3018</v>
      </c>
      <c r="G2899" s="17">
        <v>8807</v>
      </c>
      <c r="H2899" s="17" t="s">
        <v>4561</v>
      </c>
    </row>
    <row r="2900" spans="1:8" x14ac:dyDescent="0.2">
      <c r="A2900" s="3">
        <v>6934</v>
      </c>
      <c r="B2900" s="3" t="s">
        <v>3139</v>
      </c>
      <c r="C2900" s="3" t="s">
        <v>3139</v>
      </c>
      <c r="D2900" s="3" t="s">
        <v>3018</v>
      </c>
      <c r="G2900" s="17">
        <v>8808</v>
      </c>
      <c r="H2900" s="17" t="s">
        <v>4561</v>
      </c>
    </row>
    <row r="2901" spans="1:8" x14ac:dyDescent="0.2">
      <c r="A2901" s="3">
        <v>6935</v>
      </c>
      <c r="B2901" s="3" t="s">
        <v>3140</v>
      </c>
      <c r="C2901" s="3" t="s">
        <v>3139</v>
      </c>
      <c r="D2901" s="3" t="s">
        <v>3018</v>
      </c>
      <c r="G2901" s="17">
        <v>8810</v>
      </c>
      <c r="H2901" s="17" t="s">
        <v>4561</v>
      </c>
    </row>
    <row r="2902" spans="1:8" x14ac:dyDescent="0.2">
      <c r="A2902" s="3">
        <v>6992</v>
      </c>
      <c r="B2902" s="3" t="s">
        <v>3141</v>
      </c>
      <c r="C2902" s="3" t="s">
        <v>3139</v>
      </c>
      <c r="D2902" s="3" t="s">
        <v>3018</v>
      </c>
      <c r="G2902" s="17">
        <v>8815</v>
      </c>
      <c r="H2902" s="17" t="s">
        <v>4561</v>
      </c>
    </row>
    <row r="2903" spans="1:8" x14ac:dyDescent="0.2">
      <c r="A2903" s="3">
        <v>6993</v>
      </c>
      <c r="B2903" s="3" t="s">
        <v>3142</v>
      </c>
      <c r="C2903" s="3" t="s">
        <v>3139</v>
      </c>
      <c r="D2903" s="3" t="s">
        <v>3018</v>
      </c>
      <c r="G2903" s="17">
        <v>8816</v>
      </c>
      <c r="H2903" s="17" t="s">
        <v>4561</v>
      </c>
    </row>
    <row r="2904" spans="1:8" x14ac:dyDescent="0.2">
      <c r="A2904" s="3">
        <v>6816</v>
      </c>
      <c r="B2904" s="3" t="s">
        <v>3143</v>
      </c>
      <c r="C2904" s="3" t="s">
        <v>3143</v>
      </c>
      <c r="D2904" s="3" t="s">
        <v>3018</v>
      </c>
      <c r="G2904" s="17">
        <v>8820</v>
      </c>
      <c r="H2904" s="17" t="s">
        <v>4561</v>
      </c>
    </row>
    <row r="2905" spans="1:8" x14ac:dyDescent="0.2">
      <c r="A2905" s="3">
        <v>6827</v>
      </c>
      <c r="B2905" s="3" t="s">
        <v>3144</v>
      </c>
      <c r="C2905" s="3" t="s">
        <v>3144</v>
      </c>
      <c r="D2905" s="3" t="s">
        <v>3018</v>
      </c>
      <c r="G2905" s="17">
        <v>8824</v>
      </c>
      <c r="H2905" s="17" t="s">
        <v>4561</v>
      </c>
    </row>
    <row r="2906" spans="1:8" x14ac:dyDescent="0.2">
      <c r="A2906" s="3">
        <v>6867</v>
      </c>
      <c r="B2906" s="3" t="s">
        <v>3145</v>
      </c>
      <c r="C2906" s="3" t="s">
        <v>3144</v>
      </c>
      <c r="D2906" s="3" t="s">
        <v>3018</v>
      </c>
      <c r="G2906" s="17">
        <v>8825</v>
      </c>
      <c r="H2906" s="17" t="s">
        <v>4561</v>
      </c>
    </row>
    <row r="2907" spans="1:8" x14ac:dyDescent="0.2">
      <c r="A2907" s="3">
        <v>6936</v>
      </c>
      <c r="B2907" s="3" t="s">
        <v>3146</v>
      </c>
      <c r="C2907" s="3" t="s">
        <v>3146</v>
      </c>
      <c r="D2907" s="3" t="s">
        <v>3018</v>
      </c>
      <c r="G2907" s="17">
        <v>8832</v>
      </c>
      <c r="H2907" s="17" t="s">
        <v>4561</v>
      </c>
    </row>
    <row r="2908" spans="1:8" x14ac:dyDescent="0.2">
      <c r="A2908" s="3">
        <v>6814</v>
      </c>
      <c r="B2908" s="3" t="s">
        <v>3147</v>
      </c>
      <c r="C2908" s="3" t="s">
        <v>3147</v>
      </c>
      <c r="D2908" s="3" t="s">
        <v>3018</v>
      </c>
      <c r="G2908" s="17">
        <v>8833</v>
      </c>
      <c r="H2908" s="17" t="s">
        <v>4561</v>
      </c>
    </row>
    <row r="2909" spans="1:8" x14ac:dyDescent="0.2">
      <c r="A2909" s="3">
        <v>6952</v>
      </c>
      <c r="B2909" s="3" t="s">
        <v>3148</v>
      </c>
      <c r="C2909" s="3" t="s">
        <v>3148</v>
      </c>
      <c r="D2909" s="3" t="s">
        <v>3018</v>
      </c>
      <c r="G2909" s="17">
        <v>8834</v>
      </c>
      <c r="H2909" s="17" t="s">
        <v>4561</v>
      </c>
    </row>
    <row r="2910" spans="1:8" x14ac:dyDescent="0.2">
      <c r="A2910" s="3">
        <v>6987</v>
      </c>
      <c r="B2910" s="3" t="s">
        <v>3149</v>
      </c>
      <c r="C2910" s="3" t="s">
        <v>3149</v>
      </c>
      <c r="D2910" s="3" t="s">
        <v>3018</v>
      </c>
      <c r="G2910" s="17">
        <v>8835</v>
      </c>
      <c r="H2910" s="17" t="s">
        <v>4561</v>
      </c>
    </row>
    <row r="2911" spans="1:8" x14ac:dyDescent="0.2">
      <c r="A2911" s="3">
        <v>6949</v>
      </c>
      <c r="B2911" s="3" t="s">
        <v>3150</v>
      </c>
      <c r="C2911" s="3" t="s">
        <v>3150</v>
      </c>
      <c r="D2911" s="3" t="s">
        <v>3018</v>
      </c>
      <c r="G2911" s="17">
        <v>8836</v>
      </c>
      <c r="H2911" s="17" t="s">
        <v>4563</v>
      </c>
    </row>
    <row r="2912" spans="1:8" x14ac:dyDescent="0.2">
      <c r="A2912" s="3">
        <v>6944</v>
      </c>
      <c r="B2912" s="3" t="s">
        <v>3151</v>
      </c>
      <c r="C2912" s="3" t="s">
        <v>3151</v>
      </c>
      <c r="D2912" s="3" t="s">
        <v>3018</v>
      </c>
      <c r="G2912" s="17">
        <v>8840</v>
      </c>
      <c r="H2912" s="17" t="s">
        <v>4563</v>
      </c>
    </row>
    <row r="2913" spans="1:8" x14ac:dyDescent="0.2">
      <c r="A2913" s="3">
        <v>6981</v>
      </c>
      <c r="B2913" s="3" t="s">
        <v>3152</v>
      </c>
      <c r="C2913" s="3" t="s">
        <v>3153</v>
      </c>
      <c r="D2913" s="3" t="s">
        <v>3018</v>
      </c>
      <c r="G2913" s="17">
        <v>8841</v>
      </c>
      <c r="H2913" s="17" t="s">
        <v>4563</v>
      </c>
    </row>
    <row r="2914" spans="1:8" x14ac:dyDescent="0.2">
      <c r="A2914" s="3">
        <v>6986</v>
      </c>
      <c r="B2914" s="3" t="s">
        <v>3153</v>
      </c>
      <c r="C2914" s="3" t="s">
        <v>3153</v>
      </c>
      <c r="D2914" s="3" t="s">
        <v>3018</v>
      </c>
      <c r="G2914" s="17">
        <v>8842</v>
      </c>
      <c r="H2914" s="17" t="s">
        <v>4563</v>
      </c>
    </row>
    <row r="2915" spans="1:8" x14ac:dyDescent="0.2">
      <c r="A2915" s="3">
        <v>6916</v>
      </c>
      <c r="B2915" s="3" t="s">
        <v>3154</v>
      </c>
      <c r="C2915" s="3" t="s">
        <v>3154</v>
      </c>
      <c r="D2915" s="3" t="s">
        <v>3018</v>
      </c>
      <c r="G2915" s="17">
        <v>8843</v>
      </c>
      <c r="H2915" s="17" t="s">
        <v>4563</v>
      </c>
    </row>
    <row r="2916" spans="1:8" x14ac:dyDescent="0.2">
      <c r="A2916" s="3">
        <v>6929</v>
      </c>
      <c r="B2916" s="3" t="s">
        <v>3155</v>
      </c>
      <c r="C2916" s="3" t="s">
        <v>3155</v>
      </c>
      <c r="D2916" s="3" t="s">
        <v>3018</v>
      </c>
      <c r="G2916" s="17">
        <v>8844</v>
      </c>
      <c r="H2916" s="17" t="s">
        <v>4563</v>
      </c>
    </row>
    <row r="2917" spans="1:8" x14ac:dyDescent="0.2">
      <c r="A2917" s="3">
        <v>6814</v>
      </c>
      <c r="B2917" s="3" t="s">
        <v>3156</v>
      </c>
      <c r="C2917" s="3" t="s">
        <v>3156</v>
      </c>
      <c r="D2917" s="3" t="s">
        <v>3018</v>
      </c>
      <c r="G2917" s="17">
        <v>8845</v>
      </c>
      <c r="H2917" s="17" t="s">
        <v>4563</v>
      </c>
    </row>
    <row r="2918" spans="1:8" x14ac:dyDescent="0.2">
      <c r="A2918" s="3">
        <v>6900</v>
      </c>
      <c r="B2918" s="3" t="s">
        <v>3157</v>
      </c>
      <c r="C2918" s="3" t="s">
        <v>3157</v>
      </c>
      <c r="D2918" s="3" t="s">
        <v>3018</v>
      </c>
      <c r="G2918" s="17">
        <v>8846</v>
      </c>
      <c r="H2918" s="17" t="s">
        <v>4563</v>
      </c>
    </row>
    <row r="2919" spans="1:8" x14ac:dyDescent="0.2">
      <c r="A2919" s="3">
        <v>6912</v>
      </c>
      <c r="B2919" s="3" t="s">
        <v>3158</v>
      </c>
      <c r="C2919" s="3" t="s">
        <v>3157</v>
      </c>
      <c r="D2919" s="3" t="s">
        <v>3018</v>
      </c>
      <c r="G2919" s="17">
        <v>8847</v>
      </c>
      <c r="H2919" s="17" t="s">
        <v>4563</v>
      </c>
    </row>
    <row r="2920" spans="1:8" x14ac:dyDescent="0.2">
      <c r="A2920" s="3">
        <v>6913</v>
      </c>
      <c r="B2920" s="3" t="s">
        <v>3159</v>
      </c>
      <c r="C2920" s="3" t="s">
        <v>3157</v>
      </c>
      <c r="D2920" s="3" t="s">
        <v>3018</v>
      </c>
      <c r="G2920" s="17">
        <v>8849</v>
      </c>
      <c r="H2920" s="17" t="s">
        <v>4563</v>
      </c>
    </row>
    <row r="2921" spans="1:8" x14ac:dyDescent="0.2">
      <c r="A2921" s="3">
        <v>6914</v>
      </c>
      <c r="B2921" s="3" t="s">
        <v>3160</v>
      </c>
      <c r="C2921" s="3" t="s">
        <v>3157</v>
      </c>
      <c r="D2921" s="3" t="s">
        <v>3018</v>
      </c>
      <c r="G2921" s="17">
        <v>8852</v>
      </c>
      <c r="H2921" s="17" t="s">
        <v>4561</v>
      </c>
    </row>
    <row r="2922" spans="1:8" x14ac:dyDescent="0.2">
      <c r="A2922" s="3">
        <v>6915</v>
      </c>
      <c r="B2922" s="3" t="s">
        <v>3161</v>
      </c>
      <c r="C2922" s="3" t="s">
        <v>3157</v>
      </c>
      <c r="D2922" s="3" t="s">
        <v>3018</v>
      </c>
      <c r="G2922" s="17">
        <v>8853</v>
      </c>
      <c r="H2922" s="17" t="s">
        <v>4561</v>
      </c>
    </row>
    <row r="2923" spans="1:8" x14ac:dyDescent="0.2">
      <c r="A2923" s="3">
        <v>6917</v>
      </c>
      <c r="B2923" s="3" t="s">
        <v>3162</v>
      </c>
      <c r="C2923" s="3" t="s">
        <v>3157</v>
      </c>
      <c r="D2923" s="3" t="s">
        <v>3018</v>
      </c>
      <c r="G2923" s="17">
        <v>8854</v>
      </c>
      <c r="H2923" s="17" t="s">
        <v>4572</v>
      </c>
    </row>
    <row r="2924" spans="1:8" x14ac:dyDescent="0.2">
      <c r="A2924" s="3">
        <v>6918</v>
      </c>
      <c r="B2924" s="3" t="s">
        <v>3163</v>
      </c>
      <c r="C2924" s="3" t="s">
        <v>3157</v>
      </c>
      <c r="D2924" s="3" t="s">
        <v>3018</v>
      </c>
      <c r="G2924" s="17">
        <v>8855</v>
      </c>
      <c r="H2924" s="17" t="s">
        <v>4561</v>
      </c>
    </row>
    <row r="2925" spans="1:8" x14ac:dyDescent="0.2">
      <c r="A2925" s="3">
        <v>6932</v>
      </c>
      <c r="B2925" s="3" t="s">
        <v>3164</v>
      </c>
      <c r="C2925" s="3" t="s">
        <v>3157</v>
      </c>
      <c r="D2925" s="3" t="s">
        <v>3018</v>
      </c>
      <c r="G2925" s="17">
        <v>8856</v>
      </c>
      <c r="H2925" s="17" t="s">
        <v>4561</v>
      </c>
    </row>
    <row r="2926" spans="1:8" x14ac:dyDescent="0.2">
      <c r="A2926" s="3">
        <v>6951</v>
      </c>
      <c r="B2926" s="3" t="s">
        <v>3165</v>
      </c>
      <c r="C2926" s="3" t="s">
        <v>3157</v>
      </c>
      <c r="D2926" s="3" t="s">
        <v>3018</v>
      </c>
      <c r="G2926" s="17">
        <v>8857</v>
      </c>
      <c r="H2926" s="17" t="s">
        <v>4572</v>
      </c>
    </row>
    <row r="2927" spans="1:8" x14ac:dyDescent="0.2">
      <c r="A2927" s="3">
        <v>6951</v>
      </c>
      <c r="B2927" s="3" t="s">
        <v>3166</v>
      </c>
      <c r="C2927" s="3" t="s">
        <v>3157</v>
      </c>
      <c r="D2927" s="3" t="s">
        <v>3018</v>
      </c>
      <c r="G2927" s="17">
        <v>8858</v>
      </c>
      <c r="H2927" s="17" t="s">
        <v>4572</v>
      </c>
    </row>
    <row r="2928" spans="1:8" x14ac:dyDescent="0.2">
      <c r="A2928" s="3">
        <v>6951</v>
      </c>
      <c r="B2928" s="3" t="s">
        <v>3167</v>
      </c>
      <c r="C2928" s="3" t="s">
        <v>3157</v>
      </c>
      <c r="D2928" s="3" t="s">
        <v>3018</v>
      </c>
      <c r="G2928" s="17">
        <v>8862</v>
      </c>
      <c r="H2928" s="17" t="s">
        <v>4572</v>
      </c>
    </row>
    <row r="2929" spans="1:8" x14ac:dyDescent="0.2">
      <c r="A2929" s="3">
        <v>6951</v>
      </c>
      <c r="B2929" s="3" t="s">
        <v>3168</v>
      </c>
      <c r="C2929" s="3" t="s">
        <v>3157</v>
      </c>
      <c r="D2929" s="3" t="s">
        <v>3018</v>
      </c>
      <c r="G2929" s="17">
        <v>8863</v>
      </c>
      <c r="H2929" s="17" t="s">
        <v>4572</v>
      </c>
    </row>
    <row r="2930" spans="1:8" x14ac:dyDescent="0.2">
      <c r="A2930" s="3">
        <v>6951</v>
      </c>
      <c r="B2930" s="3" t="s">
        <v>3169</v>
      </c>
      <c r="C2930" s="3" t="s">
        <v>3157</v>
      </c>
      <c r="D2930" s="3" t="s">
        <v>3018</v>
      </c>
      <c r="G2930" s="17">
        <v>8864</v>
      </c>
      <c r="H2930" s="17" t="s">
        <v>4572</v>
      </c>
    </row>
    <row r="2931" spans="1:8" x14ac:dyDescent="0.2">
      <c r="A2931" s="3">
        <v>6951</v>
      </c>
      <c r="B2931" s="3" t="s">
        <v>3170</v>
      </c>
      <c r="C2931" s="3" t="s">
        <v>3157</v>
      </c>
      <c r="D2931" s="3" t="s">
        <v>3018</v>
      </c>
      <c r="G2931" s="17">
        <v>8865</v>
      </c>
      <c r="H2931" s="17" t="s">
        <v>4572</v>
      </c>
    </row>
    <row r="2932" spans="1:8" x14ac:dyDescent="0.2">
      <c r="A2932" s="3">
        <v>6959</v>
      </c>
      <c r="B2932" s="3" t="s">
        <v>3171</v>
      </c>
      <c r="C2932" s="3" t="s">
        <v>3157</v>
      </c>
      <c r="D2932" s="3" t="s">
        <v>3018</v>
      </c>
      <c r="G2932" s="17">
        <v>8866</v>
      </c>
      <c r="H2932" s="17" t="s">
        <v>4572</v>
      </c>
    </row>
    <row r="2933" spans="1:8" x14ac:dyDescent="0.2">
      <c r="A2933" s="3">
        <v>6959</v>
      </c>
      <c r="B2933" s="3" t="s">
        <v>3172</v>
      </c>
      <c r="C2933" s="3" t="s">
        <v>3157</v>
      </c>
      <c r="D2933" s="3" t="s">
        <v>3018</v>
      </c>
      <c r="G2933" s="17">
        <v>8867</v>
      </c>
      <c r="H2933" s="17" t="s">
        <v>4572</v>
      </c>
    </row>
    <row r="2934" spans="1:8" x14ac:dyDescent="0.2">
      <c r="A2934" s="3">
        <v>6959</v>
      </c>
      <c r="B2934" s="3" t="s">
        <v>3173</v>
      </c>
      <c r="C2934" s="3" t="s">
        <v>3157</v>
      </c>
      <c r="D2934" s="3" t="s">
        <v>3018</v>
      </c>
      <c r="G2934" s="17">
        <v>8868</v>
      </c>
      <c r="H2934" s="17" t="s">
        <v>4572</v>
      </c>
    </row>
    <row r="2935" spans="1:8" x14ac:dyDescent="0.2">
      <c r="A2935" s="3">
        <v>6959</v>
      </c>
      <c r="B2935" s="3" t="s">
        <v>3174</v>
      </c>
      <c r="C2935" s="3" t="s">
        <v>3157</v>
      </c>
      <c r="D2935" s="3" t="s">
        <v>3018</v>
      </c>
      <c r="G2935" s="17">
        <v>8872</v>
      </c>
      <c r="H2935" s="17" t="s">
        <v>4572</v>
      </c>
    </row>
    <row r="2936" spans="1:8" x14ac:dyDescent="0.2">
      <c r="A2936" s="3">
        <v>6959</v>
      </c>
      <c r="B2936" s="3" t="s">
        <v>3175</v>
      </c>
      <c r="C2936" s="3" t="s">
        <v>3157</v>
      </c>
      <c r="D2936" s="3" t="s">
        <v>3018</v>
      </c>
      <c r="G2936" s="17">
        <v>8873</v>
      </c>
      <c r="H2936" s="17" t="s">
        <v>4572</v>
      </c>
    </row>
    <row r="2937" spans="1:8" x14ac:dyDescent="0.2">
      <c r="A2937" s="3">
        <v>6959</v>
      </c>
      <c r="B2937" s="3" t="s">
        <v>3175</v>
      </c>
      <c r="C2937" s="3" t="s">
        <v>3157</v>
      </c>
      <c r="D2937" s="3" t="s">
        <v>3018</v>
      </c>
      <c r="G2937" s="17">
        <v>8874</v>
      </c>
      <c r="H2937" s="17" t="s">
        <v>4572</v>
      </c>
    </row>
    <row r="2938" spans="1:8" x14ac:dyDescent="0.2">
      <c r="A2938" s="3">
        <v>6962</v>
      </c>
      <c r="B2938" s="3" t="s">
        <v>3176</v>
      </c>
      <c r="C2938" s="3" t="s">
        <v>3157</v>
      </c>
      <c r="D2938" s="3" t="s">
        <v>3018</v>
      </c>
      <c r="G2938" s="17">
        <v>8877</v>
      </c>
      <c r="H2938" s="17" t="s">
        <v>4572</v>
      </c>
    </row>
    <row r="2939" spans="1:8" x14ac:dyDescent="0.2">
      <c r="A2939" s="3">
        <v>6963</v>
      </c>
      <c r="B2939" s="3" t="s">
        <v>3177</v>
      </c>
      <c r="C2939" s="3" t="s">
        <v>3157</v>
      </c>
      <c r="D2939" s="3" t="s">
        <v>3018</v>
      </c>
      <c r="G2939" s="17">
        <v>8878</v>
      </c>
      <c r="H2939" s="17" t="s">
        <v>4572</v>
      </c>
    </row>
    <row r="2940" spans="1:8" x14ac:dyDescent="0.2">
      <c r="A2940" s="3">
        <v>6963</v>
      </c>
      <c r="B2940" s="3" t="s">
        <v>3178</v>
      </c>
      <c r="C2940" s="3" t="s">
        <v>3157</v>
      </c>
      <c r="D2940" s="3" t="s">
        <v>3018</v>
      </c>
      <c r="G2940" s="17">
        <v>8880</v>
      </c>
      <c r="H2940" s="17" t="s">
        <v>4571</v>
      </c>
    </row>
    <row r="2941" spans="1:8" x14ac:dyDescent="0.2">
      <c r="A2941" s="3">
        <v>6964</v>
      </c>
      <c r="B2941" s="3" t="s">
        <v>3179</v>
      </c>
      <c r="C2941" s="3" t="s">
        <v>3157</v>
      </c>
      <c r="D2941" s="3" t="s">
        <v>3018</v>
      </c>
      <c r="G2941" s="17">
        <v>8881</v>
      </c>
      <c r="H2941" s="17" t="s">
        <v>4572</v>
      </c>
    </row>
    <row r="2942" spans="1:8" x14ac:dyDescent="0.2">
      <c r="A2942" s="3">
        <v>6965</v>
      </c>
      <c r="B2942" s="3" t="s">
        <v>3180</v>
      </c>
      <c r="C2942" s="3" t="s">
        <v>3157</v>
      </c>
      <c r="D2942" s="3" t="s">
        <v>3018</v>
      </c>
      <c r="G2942" s="17">
        <v>8882</v>
      </c>
      <c r="H2942" s="17" t="s">
        <v>4571</v>
      </c>
    </row>
    <row r="2943" spans="1:8" x14ac:dyDescent="0.2">
      <c r="A2943" s="3">
        <v>6966</v>
      </c>
      <c r="B2943" s="3" t="s">
        <v>3181</v>
      </c>
      <c r="C2943" s="3" t="s">
        <v>3157</v>
      </c>
      <c r="D2943" s="3" t="s">
        <v>3018</v>
      </c>
      <c r="G2943" s="17">
        <v>8883</v>
      </c>
      <c r="H2943" s="17" t="s">
        <v>4571</v>
      </c>
    </row>
    <row r="2944" spans="1:8" x14ac:dyDescent="0.2">
      <c r="A2944" s="3">
        <v>6967</v>
      </c>
      <c r="B2944" s="3" t="s">
        <v>3182</v>
      </c>
      <c r="C2944" s="3" t="s">
        <v>3157</v>
      </c>
      <c r="D2944" s="3" t="s">
        <v>3018</v>
      </c>
      <c r="G2944" s="17">
        <v>8884</v>
      </c>
      <c r="H2944" s="17" t="s">
        <v>4572</v>
      </c>
    </row>
    <row r="2945" spans="1:8" x14ac:dyDescent="0.2">
      <c r="A2945" s="3">
        <v>6968</v>
      </c>
      <c r="B2945" s="3" t="s">
        <v>3183</v>
      </c>
      <c r="C2945" s="3" t="s">
        <v>3157</v>
      </c>
      <c r="D2945" s="3" t="s">
        <v>3018</v>
      </c>
      <c r="G2945" s="17">
        <v>8885</v>
      </c>
      <c r="H2945" s="17" t="s">
        <v>4571</v>
      </c>
    </row>
    <row r="2946" spans="1:8" x14ac:dyDescent="0.2">
      <c r="A2946" s="3">
        <v>6974</v>
      </c>
      <c r="B2946" s="3" t="s">
        <v>3184</v>
      </c>
      <c r="C2946" s="3" t="s">
        <v>3157</v>
      </c>
      <c r="D2946" s="3" t="s">
        <v>3018</v>
      </c>
      <c r="G2946" s="17">
        <v>8886</v>
      </c>
      <c r="H2946" s="17" t="s">
        <v>4571</v>
      </c>
    </row>
    <row r="2947" spans="1:8" x14ac:dyDescent="0.2">
      <c r="A2947" s="3">
        <v>6976</v>
      </c>
      <c r="B2947" s="3" t="s">
        <v>3185</v>
      </c>
      <c r="C2947" s="3" t="s">
        <v>3157</v>
      </c>
      <c r="D2947" s="3" t="s">
        <v>3018</v>
      </c>
      <c r="G2947" s="17">
        <v>8887</v>
      </c>
      <c r="H2947" s="17" t="s">
        <v>4571</v>
      </c>
    </row>
    <row r="2948" spans="1:8" x14ac:dyDescent="0.2">
      <c r="A2948" s="3">
        <v>6977</v>
      </c>
      <c r="B2948" s="3" t="s">
        <v>3186</v>
      </c>
      <c r="C2948" s="3" t="s">
        <v>3157</v>
      </c>
      <c r="D2948" s="3" t="s">
        <v>3018</v>
      </c>
      <c r="G2948" s="17">
        <v>8888</v>
      </c>
      <c r="H2948" s="17" t="s">
        <v>4571</v>
      </c>
    </row>
    <row r="2949" spans="1:8" x14ac:dyDescent="0.2">
      <c r="A2949" s="3">
        <v>6978</v>
      </c>
      <c r="B2949" s="3" t="s">
        <v>3187</v>
      </c>
      <c r="C2949" s="3" t="s">
        <v>3157</v>
      </c>
      <c r="D2949" s="3" t="s">
        <v>3018</v>
      </c>
      <c r="G2949" s="17">
        <v>8889</v>
      </c>
      <c r="H2949" s="17" t="s">
        <v>4571</v>
      </c>
    </row>
    <row r="2950" spans="1:8" x14ac:dyDescent="0.2">
      <c r="A2950" s="3">
        <v>6979</v>
      </c>
      <c r="B2950" s="3" t="s">
        <v>3188</v>
      </c>
      <c r="C2950" s="3" t="s">
        <v>3157</v>
      </c>
      <c r="D2950" s="3" t="s">
        <v>3018</v>
      </c>
      <c r="G2950" s="17">
        <v>8890</v>
      </c>
      <c r="H2950" s="17" t="s">
        <v>4571</v>
      </c>
    </row>
    <row r="2951" spans="1:8" x14ac:dyDescent="0.2">
      <c r="A2951" s="3">
        <v>6983</v>
      </c>
      <c r="B2951" s="3" t="s">
        <v>3189</v>
      </c>
      <c r="C2951" s="3" t="s">
        <v>3189</v>
      </c>
      <c r="D2951" s="3" t="s">
        <v>3018</v>
      </c>
      <c r="G2951" s="17">
        <v>8892</v>
      </c>
      <c r="H2951" s="17" t="s">
        <v>4571</v>
      </c>
    </row>
    <row r="2952" spans="1:8" x14ac:dyDescent="0.2">
      <c r="A2952" s="3">
        <v>6928</v>
      </c>
      <c r="B2952" s="3" t="s">
        <v>3190</v>
      </c>
      <c r="C2952" s="3" t="s">
        <v>3190</v>
      </c>
      <c r="D2952" s="3" t="s">
        <v>3018</v>
      </c>
      <c r="G2952" s="17">
        <v>8893</v>
      </c>
      <c r="H2952" s="17" t="s">
        <v>4571</v>
      </c>
    </row>
    <row r="2953" spans="1:8" x14ac:dyDescent="0.2">
      <c r="A2953" s="3">
        <v>6900</v>
      </c>
      <c r="B2953" s="3" t="s">
        <v>3191</v>
      </c>
      <c r="C2953" s="3" t="s">
        <v>3191</v>
      </c>
      <c r="D2953" s="3" t="s">
        <v>3018</v>
      </c>
      <c r="G2953" s="17">
        <v>8894</v>
      </c>
      <c r="H2953" s="17" t="s">
        <v>4571</v>
      </c>
    </row>
    <row r="2954" spans="1:8" x14ac:dyDescent="0.2">
      <c r="A2954" s="3">
        <v>6815</v>
      </c>
      <c r="B2954" s="3" t="s">
        <v>3192</v>
      </c>
      <c r="C2954" s="3" t="s">
        <v>3192</v>
      </c>
      <c r="D2954" s="3" t="s">
        <v>3018</v>
      </c>
      <c r="G2954" s="17">
        <v>8895</v>
      </c>
      <c r="H2954" s="17" t="s">
        <v>4571</v>
      </c>
    </row>
    <row r="2955" spans="1:8" x14ac:dyDescent="0.2">
      <c r="A2955" s="3">
        <v>6805</v>
      </c>
      <c r="B2955" s="3" t="s">
        <v>3193</v>
      </c>
      <c r="C2955" s="3" t="s">
        <v>3194</v>
      </c>
      <c r="D2955" s="3" t="s">
        <v>3018</v>
      </c>
      <c r="G2955" s="17">
        <v>8896</v>
      </c>
      <c r="H2955" s="17" t="s">
        <v>4572</v>
      </c>
    </row>
    <row r="2956" spans="1:8" x14ac:dyDescent="0.2">
      <c r="A2956" s="3">
        <v>6805</v>
      </c>
      <c r="B2956" s="3" t="s">
        <v>3193</v>
      </c>
      <c r="C2956" s="3" t="s">
        <v>3194</v>
      </c>
      <c r="D2956" s="3" t="s">
        <v>3018</v>
      </c>
      <c r="G2956" s="17">
        <v>8897</v>
      </c>
      <c r="H2956" s="17" t="s">
        <v>4572</v>
      </c>
    </row>
    <row r="2957" spans="1:8" x14ac:dyDescent="0.2">
      <c r="A2957" s="3">
        <v>6986</v>
      </c>
      <c r="B2957" s="3" t="s">
        <v>3195</v>
      </c>
      <c r="C2957" s="3" t="s">
        <v>3195</v>
      </c>
      <c r="D2957" s="3" t="s">
        <v>3018</v>
      </c>
      <c r="G2957" s="17">
        <v>8898</v>
      </c>
      <c r="H2957" s="17" t="s">
        <v>4572</v>
      </c>
    </row>
    <row r="2958" spans="1:8" x14ac:dyDescent="0.2">
      <c r="A2958" s="3">
        <v>6922</v>
      </c>
      <c r="B2958" s="3" t="s">
        <v>3196</v>
      </c>
      <c r="C2958" s="3" t="s">
        <v>3196</v>
      </c>
      <c r="D2958" s="3" t="s">
        <v>3018</v>
      </c>
      <c r="G2958" s="17">
        <v>8902</v>
      </c>
      <c r="H2958" s="17" t="s">
        <v>4561</v>
      </c>
    </row>
    <row r="2959" spans="1:8" x14ac:dyDescent="0.2">
      <c r="A2959" s="3">
        <v>6933</v>
      </c>
      <c r="B2959" s="3" t="s">
        <v>3197</v>
      </c>
      <c r="C2959" s="3" t="s">
        <v>3197</v>
      </c>
      <c r="D2959" s="3" t="s">
        <v>3018</v>
      </c>
      <c r="G2959" s="17">
        <v>8903</v>
      </c>
      <c r="H2959" s="17" t="s">
        <v>4561</v>
      </c>
    </row>
    <row r="2960" spans="1:8" x14ac:dyDescent="0.2">
      <c r="A2960" s="3">
        <v>6991</v>
      </c>
      <c r="B2960" s="3" t="s">
        <v>3198</v>
      </c>
      <c r="C2960" s="3" t="s">
        <v>3198</v>
      </c>
      <c r="D2960" s="3" t="s">
        <v>3018</v>
      </c>
      <c r="G2960" s="17">
        <v>8904</v>
      </c>
      <c r="H2960" s="17" t="s">
        <v>4561</v>
      </c>
    </row>
    <row r="2961" spans="1:8" x14ac:dyDescent="0.2">
      <c r="A2961" s="3">
        <v>6986</v>
      </c>
      <c r="B2961" s="3" t="s">
        <v>3199</v>
      </c>
      <c r="C2961" s="3" t="s">
        <v>3199</v>
      </c>
      <c r="D2961" s="3" t="s">
        <v>3018</v>
      </c>
      <c r="G2961" s="17">
        <v>8905</v>
      </c>
      <c r="H2961" s="17" t="s">
        <v>4561</v>
      </c>
    </row>
    <row r="2962" spans="1:8" x14ac:dyDescent="0.2">
      <c r="A2962" s="3">
        <v>6945</v>
      </c>
      <c r="B2962" s="3" t="s">
        <v>3200</v>
      </c>
      <c r="C2962" s="3" t="s">
        <v>3200</v>
      </c>
      <c r="D2962" s="3" t="s">
        <v>3018</v>
      </c>
      <c r="G2962" s="17">
        <v>8906</v>
      </c>
      <c r="H2962" s="17" t="s">
        <v>4561</v>
      </c>
    </row>
    <row r="2963" spans="1:8" x14ac:dyDescent="0.2">
      <c r="A2963" s="3">
        <v>6900</v>
      </c>
      <c r="B2963" s="3" t="s">
        <v>3201</v>
      </c>
      <c r="C2963" s="3" t="s">
        <v>3201</v>
      </c>
      <c r="D2963" s="3" t="s">
        <v>3018</v>
      </c>
      <c r="G2963" s="17">
        <v>8907</v>
      </c>
      <c r="H2963" s="17" t="s">
        <v>4561</v>
      </c>
    </row>
    <row r="2964" spans="1:8" x14ac:dyDescent="0.2">
      <c r="A2964" s="3">
        <v>6946</v>
      </c>
      <c r="B2964" s="3" t="s">
        <v>3202</v>
      </c>
      <c r="C2964" s="3" t="s">
        <v>3202</v>
      </c>
      <c r="D2964" s="3" t="s">
        <v>3018</v>
      </c>
      <c r="G2964" s="17">
        <v>8908</v>
      </c>
      <c r="H2964" s="17" t="s">
        <v>4561</v>
      </c>
    </row>
    <row r="2965" spans="1:8" x14ac:dyDescent="0.2">
      <c r="A2965" s="3">
        <v>6946</v>
      </c>
      <c r="B2965" s="3" t="s">
        <v>3202</v>
      </c>
      <c r="C2965" s="3" t="s">
        <v>3202</v>
      </c>
      <c r="D2965" s="3" t="s">
        <v>3018</v>
      </c>
      <c r="G2965" s="17">
        <v>8909</v>
      </c>
      <c r="H2965" s="17" t="s">
        <v>4559</v>
      </c>
    </row>
    <row r="2966" spans="1:8" x14ac:dyDescent="0.2">
      <c r="A2966" s="3">
        <v>6948</v>
      </c>
      <c r="B2966" s="3" t="s">
        <v>3203</v>
      </c>
      <c r="C2966" s="3" t="s">
        <v>3203</v>
      </c>
      <c r="D2966" s="3" t="s">
        <v>3018</v>
      </c>
      <c r="G2966" s="17">
        <v>8910</v>
      </c>
      <c r="H2966" s="17" t="s">
        <v>4561</v>
      </c>
    </row>
    <row r="2967" spans="1:8" x14ac:dyDescent="0.2">
      <c r="A2967" s="3">
        <v>6984</v>
      </c>
      <c r="B2967" s="3" t="s">
        <v>3204</v>
      </c>
      <c r="C2967" s="3" t="s">
        <v>3204</v>
      </c>
      <c r="D2967" s="3" t="s">
        <v>3018</v>
      </c>
      <c r="G2967" s="17">
        <v>8911</v>
      </c>
      <c r="H2967" s="17" t="s">
        <v>4561</v>
      </c>
    </row>
    <row r="2968" spans="1:8" x14ac:dyDescent="0.2">
      <c r="A2968" s="3">
        <v>6942</v>
      </c>
      <c r="B2968" s="3" t="s">
        <v>3205</v>
      </c>
      <c r="C2968" s="3" t="s">
        <v>3205</v>
      </c>
      <c r="D2968" s="3" t="s">
        <v>3018</v>
      </c>
      <c r="G2968" s="17">
        <v>8912</v>
      </c>
      <c r="H2968" s="17" t="s">
        <v>4556</v>
      </c>
    </row>
    <row r="2969" spans="1:8" x14ac:dyDescent="0.2">
      <c r="A2969" s="3">
        <v>6924</v>
      </c>
      <c r="B2969" s="3" t="s">
        <v>3206</v>
      </c>
      <c r="C2969" s="3" t="s">
        <v>3206</v>
      </c>
      <c r="D2969" s="3" t="s">
        <v>3018</v>
      </c>
      <c r="G2969" s="17">
        <v>8913</v>
      </c>
      <c r="H2969" s="17" t="s">
        <v>4559</v>
      </c>
    </row>
    <row r="2970" spans="1:8" x14ac:dyDescent="0.2">
      <c r="A2970" s="3">
        <v>6807</v>
      </c>
      <c r="B2970" s="3" t="s">
        <v>3207</v>
      </c>
      <c r="C2970" s="3" t="s">
        <v>3208</v>
      </c>
      <c r="D2970" s="3" t="s">
        <v>3018</v>
      </c>
      <c r="G2970" s="17">
        <v>8914</v>
      </c>
      <c r="H2970" s="17" t="s">
        <v>4561</v>
      </c>
    </row>
    <row r="2971" spans="1:8" x14ac:dyDescent="0.2">
      <c r="A2971" s="3">
        <v>6947</v>
      </c>
      <c r="B2971" s="3" t="s">
        <v>3209</v>
      </c>
      <c r="C2971" s="3" t="s">
        <v>3208</v>
      </c>
      <c r="D2971" s="3" t="s">
        <v>3018</v>
      </c>
      <c r="G2971" s="17">
        <v>8915</v>
      </c>
      <c r="H2971" s="17" t="s">
        <v>4561</v>
      </c>
    </row>
    <row r="2972" spans="1:8" x14ac:dyDescent="0.2">
      <c r="A2972" s="3">
        <v>6950</v>
      </c>
      <c r="B2972" s="3" t="s">
        <v>3210</v>
      </c>
      <c r="C2972" s="3" t="s">
        <v>3208</v>
      </c>
      <c r="D2972" s="3" t="s">
        <v>3018</v>
      </c>
      <c r="G2972" s="17">
        <v>8916</v>
      </c>
      <c r="H2972" s="17" t="s">
        <v>4559</v>
      </c>
    </row>
    <row r="2973" spans="1:8" x14ac:dyDescent="0.2">
      <c r="A2973" s="3">
        <v>6953</v>
      </c>
      <c r="B2973" s="3" t="s">
        <v>3211</v>
      </c>
      <c r="C2973" s="3" t="s">
        <v>3208</v>
      </c>
      <c r="D2973" s="3" t="s">
        <v>3018</v>
      </c>
      <c r="G2973" s="17">
        <v>8917</v>
      </c>
      <c r="H2973" s="17" t="s">
        <v>4559</v>
      </c>
    </row>
    <row r="2974" spans="1:8" x14ac:dyDescent="0.2">
      <c r="A2974" s="3">
        <v>6954</v>
      </c>
      <c r="B2974" s="3" t="s">
        <v>3212</v>
      </c>
      <c r="C2974" s="3" t="s">
        <v>3208</v>
      </c>
      <c r="D2974" s="3" t="s">
        <v>3018</v>
      </c>
      <c r="G2974" s="17">
        <v>8918</v>
      </c>
      <c r="H2974" s="17" t="s">
        <v>4559</v>
      </c>
    </row>
    <row r="2975" spans="1:8" x14ac:dyDescent="0.2">
      <c r="A2975" s="3">
        <v>6954</v>
      </c>
      <c r="B2975" s="3" t="s">
        <v>3213</v>
      </c>
      <c r="C2975" s="3" t="s">
        <v>3208</v>
      </c>
      <c r="D2975" s="3" t="s">
        <v>3018</v>
      </c>
      <c r="G2975" s="17">
        <v>8919</v>
      </c>
      <c r="H2975" s="17" t="s">
        <v>4559</v>
      </c>
    </row>
    <row r="2976" spans="1:8" x14ac:dyDescent="0.2">
      <c r="A2976" s="3">
        <v>6955</v>
      </c>
      <c r="B2976" s="3" t="s">
        <v>3214</v>
      </c>
      <c r="C2976" s="3" t="s">
        <v>3208</v>
      </c>
      <c r="D2976" s="3" t="s">
        <v>3018</v>
      </c>
      <c r="G2976" s="17">
        <v>8925</v>
      </c>
      <c r="H2976" s="17" t="s">
        <v>4561</v>
      </c>
    </row>
    <row r="2977" spans="1:8" x14ac:dyDescent="0.2">
      <c r="A2977" s="3">
        <v>6955</v>
      </c>
      <c r="B2977" s="3" t="s">
        <v>3215</v>
      </c>
      <c r="C2977" s="3" t="s">
        <v>3208</v>
      </c>
      <c r="D2977" s="3" t="s">
        <v>3018</v>
      </c>
      <c r="G2977" s="17">
        <v>8926</v>
      </c>
      <c r="H2977" s="17" t="s">
        <v>4561</v>
      </c>
    </row>
    <row r="2978" spans="1:8" x14ac:dyDescent="0.2">
      <c r="A2978" s="3">
        <v>6956</v>
      </c>
      <c r="B2978" s="3" t="s">
        <v>3216</v>
      </c>
      <c r="C2978" s="3" t="s">
        <v>3208</v>
      </c>
      <c r="D2978" s="3" t="s">
        <v>3018</v>
      </c>
      <c r="G2978" s="17">
        <v>8932</v>
      </c>
      <c r="H2978" s="17" t="s">
        <v>4556</v>
      </c>
    </row>
    <row r="2979" spans="1:8" x14ac:dyDescent="0.2">
      <c r="A2979" s="3">
        <v>6957</v>
      </c>
      <c r="B2979" s="3" t="s">
        <v>3217</v>
      </c>
      <c r="C2979" s="3" t="s">
        <v>3208</v>
      </c>
      <c r="D2979" s="3" t="s">
        <v>3018</v>
      </c>
      <c r="G2979" s="17">
        <v>8933</v>
      </c>
      <c r="H2979" s="17" t="s">
        <v>4556</v>
      </c>
    </row>
    <row r="2980" spans="1:8" x14ac:dyDescent="0.2">
      <c r="A2980" s="3">
        <v>6958</v>
      </c>
      <c r="B2980" s="3" t="s">
        <v>3218</v>
      </c>
      <c r="C2980" s="3" t="s">
        <v>3208</v>
      </c>
      <c r="D2980" s="3" t="s">
        <v>3018</v>
      </c>
      <c r="G2980" s="17">
        <v>8934</v>
      </c>
      <c r="H2980" s="17" t="s">
        <v>4556</v>
      </c>
    </row>
    <row r="2981" spans="1:8" x14ac:dyDescent="0.2">
      <c r="A2981" s="3">
        <v>6958</v>
      </c>
      <c r="B2981" s="3" t="s">
        <v>3219</v>
      </c>
      <c r="C2981" s="3" t="s">
        <v>3208</v>
      </c>
      <c r="D2981" s="3" t="s">
        <v>3018</v>
      </c>
      <c r="G2981" s="17">
        <v>8942</v>
      </c>
      <c r="H2981" s="17" t="s">
        <v>4561</v>
      </c>
    </row>
    <row r="2982" spans="1:8" x14ac:dyDescent="0.2">
      <c r="A2982" s="3">
        <v>6958</v>
      </c>
      <c r="B2982" s="3" t="s">
        <v>3219</v>
      </c>
      <c r="C2982" s="3" t="s">
        <v>3208</v>
      </c>
      <c r="D2982" s="3" t="s">
        <v>3018</v>
      </c>
      <c r="G2982" s="17">
        <v>8951</v>
      </c>
      <c r="H2982" s="17" t="s">
        <v>4561</v>
      </c>
    </row>
    <row r="2983" spans="1:8" x14ac:dyDescent="0.2">
      <c r="A2983" s="3">
        <v>6960</v>
      </c>
      <c r="B2983" s="3" t="s">
        <v>3220</v>
      </c>
      <c r="C2983" s="3" t="s">
        <v>3208</v>
      </c>
      <c r="D2983" s="3" t="s">
        <v>3018</v>
      </c>
      <c r="G2983" s="17">
        <v>8952</v>
      </c>
      <c r="H2983" s="17" t="s">
        <v>4561</v>
      </c>
    </row>
    <row r="2984" spans="1:8" x14ac:dyDescent="0.2">
      <c r="A2984" s="3">
        <v>6807</v>
      </c>
      <c r="B2984" s="3" t="s">
        <v>3207</v>
      </c>
      <c r="C2984" s="3" t="s">
        <v>3221</v>
      </c>
      <c r="D2984" s="3" t="s">
        <v>3018</v>
      </c>
      <c r="G2984" s="17">
        <v>8953</v>
      </c>
      <c r="H2984" s="17" t="s">
        <v>4561</v>
      </c>
    </row>
    <row r="2985" spans="1:8" x14ac:dyDescent="0.2">
      <c r="A2985" s="3">
        <v>6808</v>
      </c>
      <c r="B2985" s="3" t="s">
        <v>3222</v>
      </c>
      <c r="C2985" s="3" t="s">
        <v>3221</v>
      </c>
      <c r="D2985" s="3" t="s">
        <v>3018</v>
      </c>
      <c r="G2985" s="17">
        <v>8954</v>
      </c>
      <c r="H2985" s="17" t="s">
        <v>4560</v>
      </c>
    </row>
    <row r="2986" spans="1:8" x14ac:dyDescent="0.2">
      <c r="A2986" s="3">
        <v>6992</v>
      </c>
      <c r="B2986" s="3" t="s">
        <v>3223</v>
      </c>
      <c r="C2986" s="3" t="s">
        <v>3223</v>
      </c>
      <c r="D2986" s="3" t="s">
        <v>3018</v>
      </c>
      <c r="G2986" s="17">
        <v>8955</v>
      </c>
      <c r="H2986" s="17" t="s">
        <v>4560</v>
      </c>
    </row>
    <row r="2987" spans="1:8" x14ac:dyDescent="0.2">
      <c r="A2987" s="3">
        <v>6943</v>
      </c>
      <c r="B2987" s="3" t="s">
        <v>3224</v>
      </c>
      <c r="C2987" s="3" t="s">
        <v>3224</v>
      </c>
      <c r="D2987" s="3" t="s">
        <v>3018</v>
      </c>
      <c r="G2987" s="17">
        <v>8956</v>
      </c>
      <c r="H2987" s="17" t="s">
        <v>4560</v>
      </c>
    </row>
    <row r="2988" spans="1:8" x14ac:dyDescent="0.2">
      <c r="A2988" s="3">
        <v>6921</v>
      </c>
      <c r="B2988" s="3" t="s">
        <v>3225</v>
      </c>
      <c r="C2988" s="3" t="s">
        <v>3225</v>
      </c>
      <c r="D2988" s="3" t="s">
        <v>3018</v>
      </c>
      <c r="G2988" s="17">
        <v>8957</v>
      </c>
      <c r="H2988" s="17" t="s">
        <v>4560</v>
      </c>
    </row>
    <row r="2989" spans="1:8" x14ac:dyDescent="0.2">
      <c r="A2989" s="3">
        <v>6919</v>
      </c>
      <c r="B2989" s="3" t="s">
        <v>3226</v>
      </c>
      <c r="C2989" s="3" t="s">
        <v>3227</v>
      </c>
      <c r="D2989" s="3" t="s">
        <v>3018</v>
      </c>
      <c r="G2989" s="17">
        <v>8962</v>
      </c>
      <c r="H2989" s="17" t="s">
        <v>4561</v>
      </c>
    </row>
    <row r="2990" spans="1:8" x14ac:dyDescent="0.2">
      <c r="A2990" s="3">
        <v>6925</v>
      </c>
      <c r="B2990" s="3" t="s">
        <v>3228</v>
      </c>
      <c r="C2990" s="3" t="s">
        <v>3227</v>
      </c>
      <c r="D2990" s="3" t="s">
        <v>3018</v>
      </c>
      <c r="G2990" s="17">
        <v>8964</v>
      </c>
      <c r="H2990" s="17" t="s">
        <v>4561</v>
      </c>
    </row>
    <row r="2991" spans="1:8" x14ac:dyDescent="0.2">
      <c r="A2991" s="3">
        <v>6926</v>
      </c>
      <c r="B2991" s="3" t="s">
        <v>3229</v>
      </c>
      <c r="C2991" s="3" t="s">
        <v>3227</v>
      </c>
      <c r="D2991" s="3" t="s">
        <v>3018</v>
      </c>
      <c r="G2991" s="17">
        <v>8965</v>
      </c>
      <c r="H2991" s="17" t="s">
        <v>4559</v>
      </c>
    </row>
    <row r="2992" spans="1:8" x14ac:dyDescent="0.2">
      <c r="A2992" s="3">
        <v>6927</v>
      </c>
      <c r="B2992" s="3" t="s">
        <v>3230</v>
      </c>
      <c r="C2992" s="3" t="s">
        <v>3227</v>
      </c>
      <c r="D2992" s="3" t="s">
        <v>3018</v>
      </c>
      <c r="G2992" s="17">
        <v>8966</v>
      </c>
      <c r="H2992" s="17" t="s">
        <v>4561</v>
      </c>
    </row>
    <row r="2993" spans="1:8" x14ac:dyDescent="0.2">
      <c r="A2993" s="3">
        <v>6937</v>
      </c>
      <c r="B2993" s="3" t="s">
        <v>3231</v>
      </c>
      <c r="C2993" s="3" t="s">
        <v>3232</v>
      </c>
      <c r="D2993" s="3" t="s">
        <v>3018</v>
      </c>
      <c r="G2993" s="17">
        <v>8967</v>
      </c>
      <c r="H2993" s="17" t="s">
        <v>4561</v>
      </c>
    </row>
    <row r="2994" spans="1:8" x14ac:dyDescent="0.2">
      <c r="A2994" s="3">
        <v>6938</v>
      </c>
      <c r="B2994" s="3" t="s">
        <v>3233</v>
      </c>
      <c r="C2994" s="3" t="s">
        <v>3232</v>
      </c>
      <c r="D2994" s="3" t="s">
        <v>3018</v>
      </c>
      <c r="G2994" s="17">
        <v>9000</v>
      </c>
      <c r="H2994" s="17" t="s">
        <v>4578</v>
      </c>
    </row>
    <row r="2995" spans="1:8" x14ac:dyDescent="0.2">
      <c r="A2995" s="3">
        <v>6938</v>
      </c>
      <c r="B2995" s="3" t="s">
        <v>3234</v>
      </c>
      <c r="C2995" s="3" t="s">
        <v>3232</v>
      </c>
      <c r="D2995" s="3" t="s">
        <v>3018</v>
      </c>
      <c r="G2995" s="17">
        <v>9008</v>
      </c>
      <c r="H2995" s="17" t="s">
        <v>4578</v>
      </c>
    </row>
    <row r="2996" spans="1:8" x14ac:dyDescent="0.2">
      <c r="A2996" s="3">
        <v>6939</v>
      </c>
      <c r="B2996" s="3" t="s">
        <v>3235</v>
      </c>
      <c r="C2996" s="3" t="s">
        <v>3232</v>
      </c>
      <c r="D2996" s="3" t="s">
        <v>3018</v>
      </c>
      <c r="G2996" s="17">
        <v>9010</v>
      </c>
      <c r="H2996" s="17" t="s">
        <v>4578</v>
      </c>
    </row>
    <row r="2997" spans="1:8" x14ac:dyDescent="0.2">
      <c r="A2997" s="3">
        <v>6939</v>
      </c>
      <c r="B2997" s="3" t="s">
        <v>3236</v>
      </c>
      <c r="C2997" s="3" t="s">
        <v>3232</v>
      </c>
      <c r="D2997" s="3" t="s">
        <v>3018</v>
      </c>
      <c r="G2997" s="17">
        <v>9011</v>
      </c>
      <c r="H2997" s="17" t="s">
        <v>4578</v>
      </c>
    </row>
    <row r="2998" spans="1:8" x14ac:dyDescent="0.2">
      <c r="A2998" s="3">
        <v>6802</v>
      </c>
      <c r="B2998" s="3" t="s">
        <v>3237</v>
      </c>
      <c r="C2998" s="3" t="s">
        <v>3238</v>
      </c>
      <c r="D2998" s="3" t="s">
        <v>3018</v>
      </c>
      <c r="G2998" s="17">
        <v>9012</v>
      </c>
      <c r="H2998" s="17" t="s">
        <v>4578</v>
      </c>
    </row>
    <row r="2999" spans="1:8" x14ac:dyDescent="0.2">
      <c r="A2999" s="3">
        <v>6803</v>
      </c>
      <c r="B2999" s="3" t="s">
        <v>3239</v>
      </c>
      <c r="C2999" s="3" t="s">
        <v>3238</v>
      </c>
      <c r="D2999" s="3" t="s">
        <v>3018</v>
      </c>
      <c r="G2999" s="17">
        <v>9014</v>
      </c>
      <c r="H2999" s="17" t="s">
        <v>4578</v>
      </c>
    </row>
    <row r="3000" spans="1:8" x14ac:dyDescent="0.2">
      <c r="A3000" s="3">
        <v>6804</v>
      </c>
      <c r="B3000" s="3" t="s">
        <v>3240</v>
      </c>
      <c r="C3000" s="3" t="s">
        <v>3238</v>
      </c>
      <c r="D3000" s="3" t="s">
        <v>3018</v>
      </c>
      <c r="G3000" s="17">
        <v>9015</v>
      </c>
      <c r="H3000" s="17" t="s">
        <v>4578</v>
      </c>
    </row>
    <row r="3001" spans="1:8" x14ac:dyDescent="0.2">
      <c r="A3001" s="3">
        <v>6806</v>
      </c>
      <c r="B3001" s="3" t="s">
        <v>3241</v>
      </c>
      <c r="C3001" s="3" t="s">
        <v>3238</v>
      </c>
      <c r="D3001" s="3" t="s">
        <v>3018</v>
      </c>
      <c r="G3001" s="17">
        <v>9016</v>
      </c>
      <c r="H3001" s="17" t="s">
        <v>4578</v>
      </c>
    </row>
    <row r="3002" spans="1:8" x14ac:dyDescent="0.2">
      <c r="A3002" s="3">
        <v>6809</v>
      </c>
      <c r="B3002" s="3" t="s">
        <v>3242</v>
      </c>
      <c r="C3002" s="3" t="s">
        <v>3238</v>
      </c>
      <c r="D3002" s="3" t="s">
        <v>3018</v>
      </c>
      <c r="G3002" s="17">
        <v>9030</v>
      </c>
      <c r="H3002" s="17" t="s">
        <v>4578</v>
      </c>
    </row>
    <row r="3003" spans="1:8" x14ac:dyDescent="0.2">
      <c r="A3003" s="3">
        <v>6980</v>
      </c>
      <c r="B3003" s="3" t="s">
        <v>3243</v>
      </c>
      <c r="C3003" s="3" t="s">
        <v>3244</v>
      </c>
      <c r="D3003" s="3" t="s">
        <v>3018</v>
      </c>
      <c r="G3003" s="17">
        <v>9032</v>
      </c>
      <c r="H3003" s="17" t="s">
        <v>4578</v>
      </c>
    </row>
    <row r="3004" spans="1:8" x14ac:dyDescent="0.2">
      <c r="A3004" s="3">
        <v>6988</v>
      </c>
      <c r="B3004" s="3" t="s">
        <v>3245</v>
      </c>
      <c r="C3004" s="3" t="s">
        <v>3244</v>
      </c>
      <c r="D3004" s="3" t="s">
        <v>3018</v>
      </c>
      <c r="G3004" s="17">
        <v>9033</v>
      </c>
      <c r="H3004" s="17" t="s">
        <v>4578</v>
      </c>
    </row>
    <row r="3005" spans="1:8" x14ac:dyDescent="0.2">
      <c r="A3005" s="3">
        <v>6989</v>
      </c>
      <c r="B3005" s="3" t="s">
        <v>3246</v>
      </c>
      <c r="C3005" s="3" t="s">
        <v>3244</v>
      </c>
      <c r="D3005" s="3" t="s">
        <v>3018</v>
      </c>
      <c r="G3005" s="17">
        <v>9034</v>
      </c>
      <c r="H3005" s="17" t="s">
        <v>4578</v>
      </c>
    </row>
    <row r="3006" spans="1:8" x14ac:dyDescent="0.2">
      <c r="A3006" s="3">
        <v>6995</v>
      </c>
      <c r="B3006" s="3" t="s">
        <v>3247</v>
      </c>
      <c r="C3006" s="3" t="s">
        <v>3244</v>
      </c>
      <c r="D3006" s="3" t="s">
        <v>3018</v>
      </c>
      <c r="G3006" s="17">
        <v>9035</v>
      </c>
      <c r="H3006" s="17" t="s">
        <v>4578</v>
      </c>
    </row>
    <row r="3007" spans="1:8" x14ac:dyDescent="0.2">
      <c r="A3007" s="3">
        <v>6997</v>
      </c>
      <c r="B3007" s="3" t="s">
        <v>3248</v>
      </c>
      <c r="C3007" s="3" t="s">
        <v>3244</v>
      </c>
      <c r="D3007" s="3" t="s">
        <v>3018</v>
      </c>
      <c r="G3007" s="17">
        <v>9036</v>
      </c>
      <c r="H3007" s="17" t="s">
        <v>4578</v>
      </c>
    </row>
    <row r="3008" spans="1:8" x14ac:dyDescent="0.2">
      <c r="A3008" s="3">
        <v>6998</v>
      </c>
      <c r="B3008" s="3" t="s">
        <v>3249</v>
      </c>
      <c r="C3008" s="3" t="s">
        <v>3244</v>
      </c>
      <c r="D3008" s="3" t="s">
        <v>3018</v>
      </c>
      <c r="G3008" s="17">
        <v>9037</v>
      </c>
      <c r="H3008" s="17" t="s">
        <v>4578</v>
      </c>
    </row>
    <row r="3009" spans="1:8" x14ac:dyDescent="0.2">
      <c r="A3009" s="3">
        <v>6817</v>
      </c>
      <c r="B3009" s="3" t="s">
        <v>3250</v>
      </c>
      <c r="C3009" s="3" t="s">
        <v>3251</v>
      </c>
      <c r="D3009" s="3" t="s">
        <v>3018</v>
      </c>
      <c r="G3009" s="17">
        <v>9038</v>
      </c>
      <c r="H3009" s="17" t="s">
        <v>4578</v>
      </c>
    </row>
    <row r="3010" spans="1:8" x14ac:dyDescent="0.2">
      <c r="A3010" s="3">
        <v>6818</v>
      </c>
      <c r="B3010" s="3" t="s">
        <v>3252</v>
      </c>
      <c r="C3010" s="3" t="s">
        <v>3251</v>
      </c>
      <c r="D3010" s="3" t="s">
        <v>3018</v>
      </c>
      <c r="G3010" s="17">
        <v>9042</v>
      </c>
      <c r="H3010" s="17" t="s">
        <v>4578</v>
      </c>
    </row>
    <row r="3011" spans="1:8" x14ac:dyDescent="0.2">
      <c r="A3011" s="3">
        <v>6821</v>
      </c>
      <c r="B3011" s="3" t="s">
        <v>3253</v>
      </c>
      <c r="C3011" s="3" t="s">
        <v>3251</v>
      </c>
      <c r="D3011" s="3" t="s">
        <v>3018</v>
      </c>
      <c r="G3011" s="17">
        <v>9043</v>
      </c>
      <c r="H3011" s="17" t="s">
        <v>4578</v>
      </c>
    </row>
    <row r="3012" spans="1:8" x14ac:dyDescent="0.2">
      <c r="A3012" s="3">
        <v>6825</v>
      </c>
      <c r="B3012" s="3" t="s">
        <v>3254</v>
      </c>
      <c r="C3012" s="3" t="s">
        <v>3251</v>
      </c>
      <c r="D3012" s="3" t="s">
        <v>3018</v>
      </c>
      <c r="G3012" s="17">
        <v>9044</v>
      </c>
      <c r="H3012" s="17" t="s">
        <v>4578</v>
      </c>
    </row>
    <row r="3013" spans="1:8" x14ac:dyDescent="0.2">
      <c r="A3013" s="3">
        <v>6828</v>
      </c>
      <c r="B3013" s="3" t="s">
        <v>3255</v>
      </c>
      <c r="C3013" s="3" t="s">
        <v>3255</v>
      </c>
      <c r="D3013" s="3" t="s">
        <v>3018</v>
      </c>
      <c r="G3013" s="17">
        <v>9050</v>
      </c>
      <c r="H3013" s="17" t="s">
        <v>4578</v>
      </c>
    </row>
    <row r="3014" spans="1:8" x14ac:dyDescent="0.2">
      <c r="A3014" s="3">
        <v>6873</v>
      </c>
      <c r="B3014" s="3" t="s">
        <v>3256</v>
      </c>
      <c r="C3014" s="3" t="s">
        <v>3257</v>
      </c>
      <c r="D3014" s="3" t="s">
        <v>3018</v>
      </c>
      <c r="G3014" s="17">
        <v>9052</v>
      </c>
      <c r="H3014" s="17" t="s">
        <v>4578</v>
      </c>
    </row>
    <row r="3015" spans="1:8" x14ac:dyDescent="0.2">
      <c r="A3015" s="3">
        <v>6874</v>
      </c>
      <c r="B3015" s="3" t="s">
        <v>3257</v>
      </c>
      <c r="C3015" s="3" t="s">
        <v>3257</v>
      </c>
      <c r="D3015" s="3" t="s">
        <v>3018</v>
      </c>
      <c r="G3015" s="17">
        <v>9053</v>
      </c>
      <c r="H3015" s="17" t="s">
        <v>4578</v>
      </c>
    </row>
    <row r="3016" spans="1:8" x14ac:dyDescent="0.2">
      <c r="A3016" s="3">
        <v>6875</v>
      </c>
      <c r="B3016" s="3" t="s">
        <v>3258</v>
      </c>
      <c r="C3016" s="3" t="s">
        <v>3257</v>
      </c>
      <c r="D3016" s="3" t="s">
        <v>3018</v>
      </c>
      <c r="G3016" s="17">
        <v>9054</v>
      </c>
      <c r="H3016" s="17" t="s">
        <v>4578</v>
      </c>
    </row>
    <row r="3017" spans="1:8" x14ac:dyDescent="0.2">
      <c r="A3017" s="3">
        <v>6875</v>
      </c>
      <c r="B3017" s="3" t="s">
        <v>3259</v>
      </c>
      <c r="C3017" s="3" t="s">
        <v>3257</v>
      </c>
      <c r="D3017" s="3" t="s">
        <v>3018</v>
      </c>
      <c r="G3017" s="17">
        <v>9055</v>
      </c>
      <c r="H3017" s="17" t="s">
        <v>4578</v>
      </c>
    </row>
    <row r="3018" spans="1:8" x14ac:dyDescent="0.2">
      <c r="A3018" s="3">
        <v>6875</v>
      </c>
      <c r="B3018" s="3" t="s">
        <v>3260</v>
      </c>
      <c r="C3018" s="3" t="s">
        <v>3257</v>
      </c>
      <c r="D3018" s="3" t="s">
        <v>3018</v>
      </c>
      <c r="G3018" s="17">
        <v>9056</v>
      </c>
      <c r="H3018" s="17" t="s">
        <v>4578</v>
      </c>
    </row>
    <row r="3019" spans="1:8" x14ac:dyDescent="0.2">
      <c r="A3019" s="3">
        <v>6830</v>
      </c>
      <c r="B3019" s="3" t="s">
        <v>3261</v>
      </c>
      <c r="C3019" s="3" t="s">
        <v>3261</v>
      </c>
      <c r="D3019" s="3" t="s">
        <v>3018</v>
      </c>
      <c r="G3019" s="17">
        <v>9057</v>
      </c>
      <c r="H3019" s="17" t="s">
        <v>4578</v>
      </c>
    </row>
    <row r="3020" spans="1:8" x14ac:dyDescent="0.2">
      <c r="A3020" s="3">
        <v>6832</v>
      </c>
      <c r="B3020" s="3" t="s">
        <v>3262</v>
      </c>
      <c r="C3020" s="3" t="s">
        <v>3261</v>
      </c>
      <c r="D3020" s="3" t="s">
        <v>3018</v>
      </c>
      <c r="G3020" s="17">
        <v>9058</v>
      </c>
      <c r="H3020" s="17" t="s">
        <v>4578</v>
      </c>
    </row>
    <row r="3021" spans="1:8" x14ac:dyDescent="0.2">
      <c r="A3021" s="3">
        <v>6832</v>
      </c>
      <c r="B3021" s="3" t="s">
        <v>3263</v>
      </c>
      <c r="C3021" s="3" t="s">
        <v>3261</v>
      </c>
      <c r="D3021" s="3" t="s">
        <v>3018</v>
      </c>
      <c r="G3021" s="17">
        <v>9062</v>
      </c>
      <c r="H3021" s="17" t="s">
        <v>4578</v>
      </c>
    </row>
    <row r="3022" spans="1:8" x14ac:dyDescent="0.2">
      <c r="A3022" s="3">
        <v>6877</v>
      </c>
      <c r="B3022" s="3" t="s">
        <v>3264</v>
      </c>
      <c r="C3022" s="3" t="s">
        <v>3264</v>
      </c>
      <c r="D3022" s="3" t="s">
        <v>3018</v>
      </c>
      <c r="G3022" s="17">
        <v>9063</v>
      </c>
      <c r="H3022" s="17" t="s">
        <v>4578</v>
      </c>
    </row>
    <row r="3023" spans="1:8" x14ac:dyDescent="0.2">
      <c r="A3023" s="3">
        <v>6825</v>
      </c>
      <c r="B3023" s="3" t="s">
        <v>3254</v>
      </c>
      <c r="C3023" s="3" t="s">
        <v>3265</v>
      </c>
      <c r="D3023" s="3" t="s">
        <v>3018</v>
      </c>
      <c r="G3023" s="17">
        <v>9064</v>
      </c>
      <c r="H3023" s="17" t="s">
        <v>4578</v>
      </c>
    </row>
    <row r="3024" spans="1:8" x14ac:dyDescent="0.2">
      <c r="A3024" s="3">
        <v>6850</v>
      </c>
      <c r="B3024" s="3" t="s">
        <v>3265</v>
      </c>
      <c r="C3024" s="3" t="s">
        <v>3265</v>
      </c>
      <c r="D3024" s="3" t="s">
        <v>3018</v>
      </c>
      <c r="G3024" s="17">
        <v>9100</v>
      </c>
      <c r="H3024" s="17" t="s">
        <v>4578</v>
      </c>
    </row>
    <row r="3025" spans="1:8" x14ac:dyDescent="0.2">
      <c r="A3025" s="3">
        <v>6852</v>
      </c>
      <c r="B3025" s="3" t="s">
        <v>3266</v>
      </c>
      <c r="C3025" s="3" t="s">
        <v>3265</v>
      </c>
      <c r="D3025" s="3" t="s">
        <v>3018</v>
      </c>
      <c r="G3025" s="17">
        <v>9103</v>
      </c>
      <c r="H3025" s="17" t="s">
        <v>4578</v>
      </c>
    </row>
    <row r="3026" spans="1:8" x14ac:dyDescent="0.2">
      <c r="A3026" s="3">
        <v>6853</v>
      </c>
      <c r="B3026" s="3" t="s">
        <v>3267</v>
      </c>
      <c r="C3026" s="3" t="s">
        <v>3265</v>
      </c>
      <c r="D3026" s="3" t="s">
        <v>3018</v>
      </c>
      <c r="G3026" s="17">
        <v>9104</v>
      </c>
      <c r="H3026" s="17" t="s">
        <v>4578</v>
      </c>
    </row>
    <row r="3027" spans="1:8" x14ac:dyDescent="0.2">
      <c r="A3027" s="3">
        <v>6862</v>
      </c>
      <c r="B3027" s="3" t="s">
        <v>3268</v>
      </c>
      <c r="C3027" s="3" t="s">
        <v>3265</v>
      </c>
      <c r="D3027" s="3" t="s">
        <v>3018</v>
      </c>
      <c r="G3027" s="17">
        <v>9105</v>
      </c>
      <c r="H3027" s="17" t="s">
        <v>4578</v>
      </c>
    </row>
    <row r="3028" spans="1:8" x14ac:dyDescent="0.2">
      <c r="A3028" s="3">
        <v>6863</v>
      </c>
      <c r="B3028" s="3" t="s">
        <v>3269</v>
      </c>
      <c r="C3028" s="3" t="s">
        <v>3265</v>
      </c>
      <c r="D3028" s="3" t="s">
        <v>3018</v>
      </c>
      <c r="G3028" s="17">
        <v>9107</v>
      </c>
      <c r="H3028" s="17" t="s">
        <v>4578</v>
      </c>
    </row>
    <row r="3029" spans="1:8" x14ac:dyDescent="0.2">
      <c r="A3029" s="3">
        <v>6864</v>
      </c>
      <c r="B3029" s="3" t="s">
        <v>3270</v>
      </c>
      <c r="C3029" s="3" t="s">
        <v>3265</v>
      </c>
      <c r="D3029" s="3" t="s">
        <v>3018</v>
      </c>
      <c r="G3029" s="17">
        <v>9108</v>
      </c>
      <c r="H3029" s="17" t="s">
        <v>4578</v>
      </c>
    </row>
    <row r="3030" spans="1:8" x14ac:dyDescent="0.2">
      <c r="A3030" s="3">
        <v>6865</v>
      </c>
      <c r="B3030" s="3" t="s">
        <v>3271</v>
      </c>
      <c r="C3030" s="3" t="s">
        <v>3265</v>
      </c>
      <c r="D3030" s="3" t="s">
        <v>3018</v>
      </c>
      <c r="G3030" s="17">
        <v>9112</v>
      </c>
      <c r="H3030" s="17" t="s">
        <v>4578</v>
      </c>
    </row>
    <row r="3031" spans="1:8" x14ac:dyDescent="0.2">
      <c r="A3031" s="3">
        <v>6866</v>
      </c>
      <c r="B3031" s="3" t="s">
        <v>3272</v>
      </c>
      <c r="C3031" s="3" t="s">
        <v>3265</v>
      </c>
      <c r="D3031" s="3" t="s">
        <v>3018</v>
      </c>
      <c r="G3031" s="17">
        <v>9113</v>
      </c>
      <c r="H3031" s="17" t="s">
        <v>4578</v>
      </c>
    </row>
    <row r="3032" spans="1:8" x14ac:dyDescent="0.2">
      <c r="A3032" s="3">
        <v>6872</v>
      </c>
      <c r="B3032" s="3" t="s">
        <v>3273</v>
      </c>
      <c r="C3032" s="3" t="s">
        <v>3265</v>
      </c>
      <c r="D3032" s="3" t="s">
        <v>3018</v>
      </c>
      <c r="G3032" s="17">
        <v>9114</v>
      </c>
      <c r="H3032" s="17" t="s">
        <v>4578</v>
      </c>
    </row>
    <row r="3033" spans="1:8" x14ac:dyDescent="0.2">
      <c r="A3033" s="3">
        <v>6872</v>
      </c>
      <c r="B3033" s="3" t="s">
        <v>3274</v>
      </c>
      <c r="C3033" s="3" t="s">
        <v>3265</v>
      </c>
      <c r="D3033" s="3" t="s">
        <v>3018</v>
      </c>
      <c r="G3033" s="17">
        <v>9115</v>
      </c>
      <c r="H3033" s="17" t="s">
        <v>4578</v>
      </c>
    </row>
    <row r="3034" spans="1:8" x14ac:dyDescent="0.2">
      <c r="A3034" s="3">
        <v>6834</v>
      </c>
      <c r="B3034" s="3" t="s">
        <v>3275</v>
      </c>
      <c r="C3034" s="3" t="s">
        <v>3275</v>
      </c>
      <c r="D3034" s="3" t="s">
        <v>3018</v>
      </c>
      <c r="G3034" s="17">
        <v>9116</v>
      </c>
      <c r="H3034" s="17" t="s">
        <v>4578</v>
      </c>
    </row>
    <row r="3035" spans="1:8" x14ac:dyDescent="0.2">
      <c r="A3035" s="3">
        <v>6883</v>
      </c>
      <c r="B3035" s="3" t="s">
        <v>3276</v>
      </c>
      <c r="C3035" s="3" t="s">
        <v>3276</v>
      </c>
      <c r="D3035" s="3" t="s">
        <v>3018</v>
      </c>
      <c r="G3035" s="17">
        <v>9122</v>
      </c>
      <c r="H3035" s="17" t="s">
        <v>4578</v>
      </c>
    </row>
    <row r="3036" spans="1:8" x14ac:dyDescent="0.2">
      <c r="A3036" s="3">
        <v>6826</v>
      </c>
      <c r="B3036" s="3" t="s">
        <v>3277</v>
      </c>
      <c r="C3036" s="3" t="s">
        <v>3277</v>
      </c>
      <c r="D3036" s="3" t="s">
        <v>3018</v>
      </c>
      <c r="G3036" s="17">
        <v>9123</v>
      </c>
      <c r="H3036" s="17" t="s">
        <v>4578</v>
      </c>
    </row>
    <row r="3037" spans="1:8" x14ac:dyDescent="0.2">
      <c r="A3037" s="3">
        <v>6854</v>
      </c>
      <c r="B3037" s="3" t="s">
        <v>3278</v>
      </c>
      <c r="C3037" s="3" t="s">
        <v>3279</v>
      </c>
      <c r="D3037" s="3" t="s">
        <v>3018</v>
      </c>
      <c r="G3037" s="17">
        <v>9125</v>
      </c>
      <c r="H3037" s="17" t="s">
        <v>4578</v>
      </c>
    </row>
    <row r="3038" spans="1:8" x14ac:dyDescent="0.2">
      <c r="A3038" s="3">
        <v>6855</v>
      </c>
      <c r="B3038" s="3" t="s">
        <v>3279</v>
      </c>
      <c r="C3038" s="3" t="s">
        <v>3279</v>
      </c>
      <c r="D3038" s="3" t="s">
        <v>3018</v>
      </c>
      <c r="G3038" s="17">
        <v>9126</v>
      </c>
      <c r="H3038" s="17" t="s">
        <v>4578</v>
      </c>
    </row>
    <row r="3039" spans="1:8" x14ac:dyDescent="0.2">
      <c r="A3039" s="3">
        <v>6833</v>
      </c>
      <c r="B3039" s="3" t="s">
        <v>3280</v>
      </c>
      <c r="C3039" s="3" t="s">
        <v>3280</v>
      </c>
      <c r="D3039" s="3" t="s">
        <v>3018</v>
      </c>
      <c r="G3039" s="17">
        <v>9127</v>
      </c>
      <c r="H3039" s="17" t="s">
        <v>4578</v>
      </c>
    </row>
    <row r="3040" spans="1:8" x14ac:dyDescent="0.2">
      <c r="A3040" s="3">
        <v>6835</v>
      </c>
      <c r="B3040" s="3" t="s">
        <v>3281</v>
      </c>
      <c r="C3040" s="3" t="s">
        <v>3282</v>
      </c>
      <c r="D3040" s="3" t="s">
        <v>3018</v>
      </c>
      <c r="G3040" s="17">
        <v>9200</v>
      </c>
      <c r="H3040" s="17" t="s">
        <v>4578</v>
      </c>
    </row>
    <row r="3041" spans="1:8" x14ac:dyDescent="0.2">
      <c r="A3041" s="3">
        <v>6837</v>
      </c>
      <c r="B3041" s="3" t="s">
        <v>3283</v>
      </c>
      <c r="C3041" s="3" t="s">
        <v>3282</v>
      </c>
      <c r="D3041" s="3" t="s">
        <v>3018</v>
      </c>
      <c r="G3041" s="17">
        <v>9203</v>
      </c>
      <c r="H3041" s="17" t="s">
        <v>4577</v>
      </c>
    </row>
    <row r="3042" spans="1:8" x14ac:dyDescent="0.2">
      <c r="A3042" s="3">
        <v>6837</v>
      </c>
      <c r="B3042" s="3" t="s">
        <v>3284</v>
      </c>
      <c r="C3042" s="3" t="s">
        <v>3282</v>
      </c>
      <c r="D3042" s="3" t="s">
        <v>3018</v>
      </c>
      <c r="G3042" s="17">
        <v>9204</v>
      </c>
      <c r="H3042" s="17" t="s">
        <v>4578</v>
      </c>
    </row>
    <row r="3043" spans="1:8" x14ac:dyDescent="0.2">
      <c r="A3043" s="3">
        <v>6838</v>
      </c>
      <c r="B3043" s="3" t="s">
        <v>3285</v>
      </c>
      <c r="C3043" s="3" t="s">
        <v>3282</v>
      </c>
      <c r="D3043" s="3" t="s">
        <v>3018</v>
      </c>
      <c r="G3043" s="17">
        <v>9205</v>
      </c>
      <c r="H3043" s="17" t="s">
        <v>4577</v>
      </c>
    </row>
    <row r="3044" spans="1:8" x14ac:dyDescent="0.2">
      <c r="A3044" s="3">
        <v>6838</v>
      </c>
      <c r="B3044" s="3" t="s">
        <v>3286</v>
      </c>
      <c r="C3044" s="3" t="s">
        <v>3282</v>
      </c>
      <c r="D3044" s="3" t="s">
        <v>3018</v>
      </c>
      <c r="G3044" s="17">
        <v>9212</v>
      </c>
      <c r="H3044" s="17" t="s">
        <v>4578</v>
      </c>
    </row>
    <row r="3045" spans="1:8" x14ac:dyDescent="0.2">
      <c r="A3045" s="3">
        <v>6839</v>
      </c>
      <c r="B3045" s="3" t="s">
        <v>3287</v>
      </c>
      <c r="C3045" s="3" t="s">
        <v>3282</v>
      </c>
      <c r="D3045" s="3" t="s">
        <v>3018</v>
      </c>
      <c r="G3045" s="17">
        <v>9213</v>
      </c>
      <c r="H3045" s="17" t="s">
        <v>4577</v>
      </c>
    </row>
    <row r="3046" spans="1:8" x14ac:dyDescent="0.2">
      <c r="A3046" s="3">
        <v>6710</v>
      </c>
      <c r="B3046" s="3" t="s">
        <v>3288</v>
      </c>
      <c r="C3046" s="3" t="s">
        <v>3288</v>
      </c>
      <c r="D3046" s="3" t="s">
        <v>3018</v>
      </c>
      <c r="G3046" s="17">
        <v>9214</v>
      </c>
      <c r="H3046" s="17" t="s">
        <v>4577</v>
      </c>
    </row>
    <row r="3047" spans="1:8" x14ac:dyDescent="0.2">
      <c r="A3047" s="3">
        <v>6526</v>
      </c>
      <c r="B3047" s="3" t="s">
        <v>3289</v>
      </c>
      <c r="C3047" s="3" t="s">
        <v>3290</v>
      </c>
      <c r="D3047" s="3" t="s">
        <v>3018</v>
      </c>
      <c r="G3047" s="17">
        <v>9215</v>
      </c>
      <c r="H3047" s="17" t="s">
        <v>4577</v>
      </c>
    </row>
    <row r="3048" spans="1:8" x14ac:dyDescent="0.2">
      <c r="A3048" s="3">
        <v>6527</v>
      </c>
      <c r="B3048" s="3" t="s">
        <v>3291</v>
      </c>
      <c r="C3048" s="3" t="s">
        <v>3290</v>
      </c>
      <c r="D3048" s="3" t="s">
        <v>3018</v>
      </c>
      <c r="G3048" s="17">
        <v>9216</v>
      </c>
      <c r="H3048" s="17" t="s">
        <v>4577</v>
      </c>
    </row>
    <row r="3049" spans="1:8" x14ac:dyDescent="0.2">
      <c r="A3049" s="3">
        <v>6703</v>
      </c>
      <c r="B3049" s="3" t="s">
        <v>3292</v>
      </c>
      <c r="C3049" s="3" t="s">
        <v>3290</v>
      </c>
      <c r="D3049" s="3" t="s">
        <v>3018</v>
      </c>
      <c r="G3049" s="17">
        <v>9217</v>
      </c>
      <c r="H3049" s="17" t="s">
        <v>4577</v>
      </c>
    </row>
    <row r="3050" spans="1:8" x14ac:dyDescent="0.2">
      <c r="A3050" s="3">
        <v>6705</v>
      </c>
      <c r="B3050" s="3" t="s">
        <v>3293</v>
      </c>
      <c r="C3050" s="3" t="s">
        <v>3290</v>
      </c>
      <c r="D3050" s="3" t="s">
        <v>3018</v>
      </c>
      <c r="G3050" s="17">
        <v>9220</v>
      </c>
      <c r="H3050" s="17" t="s">
        <v>4577</v>
      </c>
    </row>
    <row r="3051" spans="1:8" x14ac:dyDescent="0.2">
      <c r="A3051" s="3">
        <v>6707</v>
      </c>
      <c r="B3051" s="3" t="s">
        <v>3294</v>
      </c>
      <c r="C3051" s="3" t="s">
        <v>3290</v>
      </c>
      <c r="D3051" s="3" t="s">
        <v>3018</v>
      </c>
      <c r="G3051" s="17">
        <v>9223</v>
      </c>
      <c r="H3051" s="17" t="s">
        <v>4577</v>
      </c>
    </row>
    <row r="3052" spans="1:8" x14ac:dyDescent="0.2">
      <c r="A3052" s="3">
        <v>6685</v>
      </c>
      <c r="B3052" s="3" t="s">
        <v>3295</v>
      </c>
      <c r="C3052" s="3" t="s">
        <v>3295</v>
      </c>
      <c r="D3052" s="3" t="s">
        <v>3018</v>
      </c>
      <c r="G3052" s="17">
        <v>9225</v>
      </c>
      <c r="H3052" s="17" t="s">
        <v>4577</v>
      </c>
    </row>
    <row r="3053" spans="1:8" x14ac:dyDescent="0.2">
      <c r="A3053" s="3">
        <v>6683</v>
      </c>
      <c r="B3053" s="3" t="s">
        <v>3296</v>
      </c>
      <c r="C3053" s="3" t="s">
        <v>3297</v>
      </c>
      <c r="D3053" s="3" t="s">
        <v>3018</v>
      </c>
      <c r="G3053" s="17">
        <v>9230</v>
      </c>
      <c r="H3053" s="17" t="s">
        <v>4577</v>
      </c>
    </row>
    <row r="3054" spans="1:8" x14ac:dyDescent="0.2">
      <c r="A3054" s="3">
        <v>6684</v>
      </c>
      <c r="B3054" s="3" t="s">
        <v>3297</v>
      </c>
      <c r="C3054" s="3" t="s">
        <v>3297</v>
      </c>
      <c r="D3054" s="3" t="s">
        <v>3018</v>
      </c>
      <c r="G3054" s="17">
        <v>9231</v>
      </c>
      <c r="H3054" s="17" t="s">
        <v>4578</v>
      </c>
    </row>
    <row r="3055" spans="1:8" x14ac:dyDescent="0.2">
      <c r="A3055" s="3">
        <v>6684</v>
      </c>
      <c r="B3055" s="3" t="s">
        <v>3298</v>
      </c>
      <c r="C3055" s="3" t="s">
        <v>3297</v>
      </c>
      <c r="D3055" s="3" t="s">
        <v>3018</v>
      </c>
      <c r="G3055" s="17">
        <v>9240</v>
      </c>
      <c r="H3055" s="17" t="s">
        <v>4577</v>
      </c>
    </row>
    <row r="3056" spans="1:8" x14ac:dyDescent="0.2">
      <c r="A3056" s="3">
        <v>6683</v>
      </c>
      <c r="B3056" s="3" t="s">
        <v>3299</v>
      </c>
      <c r="C3056" s="3" t="s">
        <v>3299</v>
      </c>
      <c r="D3056" s="3" t="s">
        <v>3018</v>
      </c>
      <c r="G3056" s="17">
        <v>9242</v>
      </c>
      <c r="H3056" s="17" t="s">
        <v>4577</v>
      </c>
    </row>
    <row r="3057" spans="1:8" x14ac:dyDescent="0.2">
      <c r="A3057" s="3">
        <v>6675</v>
      </c>
      <c r="B3057" s="3" t="s">
        <v>3300</v>
      </c>
      <c r="C3057" s="3" t="s">
        <v>3300</v>
      </c>
      <c r="D3057" s="3" t="s">
        <v>3018</v>
      </c>
      <c r="G3057" s="17">
        <v>9243</v>
      </c>
      <c r="H3057" s="17" t="s">
        <v>4577</v>
      </c>
    </row>
    <row r="3058" spans="1:8" x14ac:dyDescent="0.2">
      <c r="A3058" s="3">
        <v>6676</v>
      </c>
      <c r="B3058" s="3" t="s">
        <v>3301</v>
      </c>
      <c r="C3058" s="3" t="s">
        <v>3300</v>
      </c>
      <c r="D3058" s="3" t="s">
        <v>3018</v>
      </c>
      <c r="G3058" s="17">
        <v>9244</v>
      </c>
      <c r="H3058" s="17" t="s">
        <v>4577</v>
      </c>
    </row>
    <row r="3059" spans="1:8" x14ac:dyDescent="0.2">
      <c r="A3059" s="3">
        <v>6690</v>
      </c>
      <c r="B3059" s="3" t="s">
        <v>3302</v>
      </c>
      <c r="C3059" s="3" t="s">
        <v>3300</v>
      </c>
      <c r="D3059" s="3" t="s">
        <v>3018</v>
      </c>
      <c r="G3059" s="17">
        <v>9245</v>
      </c>
      <c r="H3059" s="17" t="s">
        <v>4577</v>
      </c>
    </row>
    <row r="3060" spans="1:8" x14ac:dyDescent="0.2">
      <c r="A3060" s="3">
        <v>6690</v>
      </c>
      <c r="B3060" s="3" t="s">
        <v>3303</v>
      </c>
      <c r="C3060" s="3" t="s">
        <v>3300</v>
      </c>
      <c r="D3060" s="3" t="s">
        <v>3018</v>
      </c>
      <c r="G3060" s="17">
        <v>9246</v>
      </c>
      <c r="H3060" s="17" t="s">
        <v>4577</v>
      </c>
    </row>
    <row r="3061" spans="1:8" x14ac:dyDescent="0.2">
      <c r="A3061" s="3">
        <v>6682</v>
      </c>
      <c r="B3061" s="3" t="s">
        <v>3304</v>
      </c>
      <c r="C3061" s="3" t="s">
        <v>3304</v>
      </c>
      <c r="D3061" s="3" t="s">
        <v>3018</v>
      </c>
      <c r="G3061" s="17">
        <v>9247</v>
      </c>
      <c r="H3061" s="17" t="s">
        <v>4577</v>
      </c>
    </row>
    <row r="3062" spans="1:8" x14ac:dyDescent="0.2">
      <c r="A3062" s="3">
        <v>6673</v>
      </c>
      <c r="B3062" s="3" t="s">
        <v>3305</v>
      </c>
      <c r="C3062" s="3" t="s">
        <v>3305</v>
      </c>
      <c r="D3062" s="3" t="s">
        <v>3018</v>
      </c>
      <c r="G3062" s="17">
        <v>9248</v>
      </c>
      <c r="H3062" s="17" t="s">
        <v>4577</v>
      </c>
    </row>
    <row r="3063" spans="1:8" x14ac:dyDescent="0.2">
      <c r="A3063" s="3">
        <v>6674</v>
      </c>
      <c r="B3063" s="3" t="s">
        <v>3306</v>
      </c>
      <c r="C3063" s="3" t="s">
        <v>3305</v>
      </c>
      <c r="D3063" s="3" t="s">
        <v>3018</v>
      </c>
      <c r="G3063" s="17">
        <v>9249</v>
      </c>
      <c r="H3063" s="17" t="s">
        <v>4577</v>
      </c>
    </row>
    <row r="3064" spans="1:8" x14ac:dyDescent="0.2">
      <c r="A3064" s="3">
        <v>6674</v>
      </c>
      <c r="B3064" s="3" t="s">
        <v>3307</v>
      </c>
      <c r="C3064" s="3" t="s">
        <v>3305</v>
      </c>
      <c r="D3064" s="3" t="s">
        <v>3018</v>
      </c>
      <c r="G3064" s="17">
        <v>9300</v>
      </c>
      <c r="H3064" s="17" t="s">
        <v>4578</v>
      </c>
    </row>
    <row r="3065" spans="1:8" x14ac:dyDescent="0.2">
      <c r="A3065" s="3">
        <v>6677</v>
      </c>
      <c r="B3065" s="3" t="s">
        <v>3308</v>
      </c>
      <c r="C3065" s="3" t="s">
        <v>3305</v>
      </c>
      <c r="D3065" s="3" t="s">
        <v>3018</v>
      </c>
      <c r="G3065" s="17">
        <v>9304</v>
      </c>
      <c r="H3065" s="17" t="s">
        <v>4578</v>
      </c>
    </row>
    <row r="3066" spans="1:8" x14ac:dyDescent="0.2">
      <c r="A3066" s="3">
        <v>6677</v>
      </c>
      <c r="B3066" s="3" t="s">
        <v>3309</v>
      </c>
      <c r="C3066" s="3" t="s">
        <v>3305</v>
      </c>
      <c r="D3066" s="3" t="s">
        <v>3018</v>
      </c>
      <c r="G3066" s="17">
        <v>9305</v>
      </c>
      <c r="H3066" s="17" t="s">
        <v>4578</v>
      </c>
    </row>
    <row r="3067" spans="1:8" x14ac:dyDescent="0.2">
      <c r="A3067" s="3">
        <v>6678</v>
      </c>
      <c r="B3067" s="3" t="s">
        <v>3310</v>
      </c>
      <c r="C3067" s="3" t="s">
        <v>3305</v>
      </c>
      <c r="D3067" s="3" t="s">
        <v>3018</v>
      </c>
      <c r="G3067" s="17">
        <v>9306</v>
      </c>
      <c r="H3067" s="17" t="s">
        <v>4578</v>
      </c>
    </row>
    <row r="3068" spans="1:8" x14ac:dyDescent="0.2">
      <c r="A3068" s="3">
        <v>6678</v>
      </c>
      <c r="B3068" s="3" t="s">
        <v>3311</v>
      </c>
      <c r="C3068" s="3" t="s">
        <v>3305</v>
      </c>
      <c r="D3068" s="3" t="s">
        <v>3018</v>
      </c>
      <c r="G3068" s="17">
        <v>9308</v>
      </c>
      <c r="H3068" s="17" t="s">
        <v>4577</v>
      </c>
    </row>
    <row r="3069" spans="1:8" x14ac:dyDescent="0.2">
      <c r="A3069" s="3">
        <v>6678</v>
      </c>
      <c r="B3069" s="3" t="s">
        <v>3312</v>
      </c>
      <c r="C3069" s="3" t="s">
        <v>3305</v>
      </c>
      <c r="D3069" s="3" t="s">
        <v>3018</v>
      </c>
      <c r="G3069" s="17">
        <v>9312</v>
      </c>
      <c r="H3069" s="17" t="s">
        <v>4577</v>
      </c>
    </row>
    <row r="3070" spans="1:8" x14ac:dyDescent="0.2">
      <c r="A3070" s="3">
        <v>6692</v>
      </c>
      <c r="B3070" s="3" t="s">
        <v>3313</v>
      </c>
      <c r="C3070" s="3" t="s">
        <v>3314</v>
      </c>
      <c r="D3070" s="3" t="s">
        <v>3018</v>
      </c>
      <c r="G3070" s="17">
        <v>9313</v>
      </c>
      <c r="H3070" s="17" t="s">
        <v>4577</v>
      </c>
    </row>
    <row r="3071" spans="1:8" x14ac:dyDescent="0.2">
      <c r="A3071" s="3">
        <v>6692</v>
      </c>
      <c r="B3071" s="3" t="s">
        <v>3315</v>
      </c>
      <c r="C3071" s="3" t="s">
        <v>3314</v>
      </c>
      <c r="D3071" s="3" t="s">
        <v>3018</v>
      </c>
      <c r="G3071" s="17">
        <v>9314</v>
      </c>
      <c r="H3071" s="17" t="s">
        <v>4577</v>
      </c>
    </row>
    <row r="3072" spans="1:8" x14ac:dyDescent="0.2">
      <c r="A3072" s="3">
        <v>6693</v>
      </c>
      <c r="B3072" s="3" t="s">
        <v>3316</v>
      </c>
      <c r="C3072" s="3" t="s">
        <v>3314</v>
      </c>
      <c r="D3072" s="3" t="s">
        <v>3018</v>
      </c>
      <c r="G3072" s="17">
        <v>9315</v>
      </c>
      <c r="H3072" s="17" t="s">
        <v>4577</v>
      </c>
    </row>
    <row r="3073" spans="1:8" x14ac:dyDescent="0.2">
      <c r="A3073" s="3">
        <v>6694</v>
      </c>
      <c r="B3073" s="3" t="s">
        <v>3317</v>
      </c>
      <c r="C3073" s="3" t="s">
        <v>3314</v>
      </c>
      <c r="D3073" s="3" t="s">
        <v>3018</v>
      </c>
      <c r="G3073" s="17">
        <v>9320</v>
      </c>
      <c r="H3073" s="17" t="s">
        <v>4577</v>
      </c>
    </row>
    <row r="3074" spans="1:8" x14ac:dyDescent="0.2">
      <c r="A3074" s="3">
        <v>6695</v>
      </c>
      <c r="B3074" s="3" t="s">
        <v>3318</v>
      </c>
      <c r="C3074" s="3" t="s">
        <v>3314</v>
      </c>
      <c r="D3074" s="3" t="s">
        <v>3018</v>
      </c>
      <c r="G3074" s="17">
        <v>9322</v>
      </c>
      <c r="H3074" s="17" t="s">
        <v>4577</v>
      </c>
    </row>
    <row r="3075" spans="1:8" x14ac:dyDescent="0.2">
      <c r="A3075" s="3">
        <v>6695</v>
      </c>
      <c r="B3075" s="3" t="s">
        <v>3319</v>
      </c>
      <c r="C3075" s="3" t="s">
        <v>3314</v>
      </c>
      <c r="D3075" s="3" t="s">
        <v>3018</v>
      </c>
      <c r="G3075" s="17">
        <v>9323</v>
      </c>
      <c r="H3075" s="17" t="s">
        <v>4578</v>
      </c>
    </row>
    <row r="3076" spans="1:8" x14ac:dyDescent="0.2">
      <c r="A3076" s="3">
        <v>6696</v>
      </c>
      <c r="B3076" s="3" t="s">
        <v>3320</v>
      </c>
      <c r="C3076" s="3" t="s">
        <v>3314</v>
      </c>
      <c r="D3076" s="3" t="s">
        <v>3018</v>
      </c>
      <c r="G3076" s="17">
        <v>9325</v>
      </c>
      <c r="H3076" s="17" t="s">
        <v>4577</v>
      </c>
    </row>
    <row r="3077" spans="1:8" x14ac:dyDescent="0.2">
      <c r="A3077" s="3">
        <v>6670</v>
      </c>
      <c r="B3077" s="3" t="s">
        <v>3321</v>
      </c>
      <c r="C3077" s="3" t="s">
        <v>3322</v>
      </c>
      <c r="D3077" s="3" t="s">
        <v>3018</v>
      </c>
      <c r="G3077" s="17">
        <v>9326</v>
      </c>
      <c r="H3077" s="17" t="s">
        <v>4578</v>
      </c>
    </row>
    <row r="3078" spans="1:8" x14ac:dyDescent="0.2">
      <c r="A3078" s="3">
        <v>6672</v>
      </c>
      <c r="B3078" s="3" t="s">
        <v>3323</v>
      </c>
      <c r="C3078" s="3" t="s">
        <v>3322</v>
      </c>
      <c r="D3078" s="3" t="s">
        <v>3018</v>
      </c>
      <c r="G3078" s="17">
        <v>9327</v>
      </c>
      <c r="H3078" s="17" t="s">
        <v>4578</v>
      </c>
    </row>
    <row r="3079" spans="1:8" x14ac:dyDescent="0.2">
      <c r="A3079" s="3">
        <v>6809</v>
      </c>
      <c r="B3079" s="3" t="s">
        <v>3242</v>
      </c>
      <c r="C3079" s="3" t="s">
        <v>3324</v>
      </c>
      <c r="D3079" s="3" t="s">
        <v>3018</v>
      </c>
      <c r="G3079" s="17">
        <v>9400</v>
      </c>
      <c r="H3079" s="17" t="s">
        <v>4578</v>
      </c>
    </row>
    <row r="3080" spans="1:8" x14ac:dyDescent="0.2">
      <c r="A3080" s="3">
        <v>6652</v>
      </c>
      <c r="B3080" s="3" t="s">
        <v>3325</v>
      </c>
      <c r="C3080" s="3" t="s">
        <v>3326</v>
      </c>
      <c r="D3080" s="3" t="s">
        <v>3018</v>
      </c>
      <c r="G3080" s="17">
        <v>9402</v>
      </c>
      <c r="H3080" s="17" t="s">
        <v>4578</v>
      </c>
    </row>
    <row r="3081" spans="1:8" x14ac:dyDescent="0.2">
      <c r="A3081" s="3">
        <v>6653</v>
      </c>
      <c r="B3081" s="3" t="s">
        <v>3327</v>
      </c>
      <c r="C3081" s="3" t="s">
        <v>3326</v>
      </c>
      <c r="D3081" s="3" t="s">
        <v>3018</v>
      </c>
      <c r="G3081" s="17">
        <v>9403</v>
      </c>
      <c r="H3081" s="17" t="s">
        <v>4578</v>
      </c>
    </row>
    <row r="3082" spans="1:8" x14ac:dyDescent="0.2">
      <c r="A3082" s="3">
        <v>6654</v>
      </c>
      <c r="B3082" s="3" t="s">
        <v>3328</v>
      </c>
      <c r="C3082" s="3" t="s">
        <v>3326</v>
      </c>
      <c r="D3082" s="3" t="s">
        <v>3018</v>
      </c>
      <c r="G3082" s="17">
        <v>9404</v>
      </c>
      <c r="H3082" s="17" t="s">
        <v>4578</v>
      </c>
    </row>
    <row r="3083" spans="1:8" x14ac:dyDescent="0.2">
      <c r="A3083" s="3">
        <v>6655</v>
      </c>
      <c r="B3083" s="3" t="s">
        <v>3329</v>
      </c>
      <c r="C3083" s="3" t="s">
        <v>3330</v>
      </c>
      <c r="D3083" s="3" t="s">
        <v>3018</v>
      </c>
      <c r="G3083" s="17">
        <v>9405</v>
      </c>
      <c r="H3083" s="17" t="s">
        <v>4578</v>
      </c>
    </row>
    <row r="3084" spans="1:8" x14ac:dyDescent="0.2">
      <c r="A3084" s="3">
        <v>6655</v>
      </c>
      <c r="B3084" s="3" t="s">
        <v>3331</v>
      </c>
      <c r="C3084" s="3" t="s">
        <v>3330</v>
      </c>
      <c r="D3084" s="3" t="s">
        <v>3018</v>
      </c>
      <c r="G3084" s="17">
        <v>9410</v>
      </c>
      <c r="H3084" s="17" t="s">
        <v>4578</v>
      </c>
    </row>
    <row r="3085" spans="1:8" x14ac:dyDescent="0.2">
      <c r="A3085" s="3">
        <v>6655</v>
      </c>
      <c r="B3085" s="3" t="s">
        <v>3332</v>
      </c>
      <c r="C3085" s="3" t="s">
        <v>3330</v>
      </c>
      <c r="D3085" s="3" t="s">
        <v>3018</v>
      </c>
      <c r="G3085" s="17">
        <v>9411</v>
      </c>
      <c r="H3085" s="17" t="s">
        <v>4578</v>
      </c>
    </row>
    <row r="3086" spans="1:8" x14ac:dyDescent="0.2">
      <c r="A3086" s="3">
        <v>6656</v>
      </c>
      <c r="B3086" s="3" t="s">
        <v>3333</v>
      </c>
      <c r="C3086" s="3" t="s">
        <v>3330</v>
      </c>
      <c r="D3086" s="3" t="s">
        <v>3018</v>
      </c>
      <c r="G3086" s="17">
        <v>9413</v>
      </c>
      <c r="H3086" s="17" t="s">
        <v>4578</v>
      </c>
    </row>
    <row r="3087" spans="1:8" x14ac:dyDescent="0.2">
      <c r="A3087" s="3">
        <v>6657</v>
      </c>
      <c r="B3087" s="3" t="s">
        <v>3334</v>
      </c>
      <c r="C3087" s="3" t="s">
        <v>3330</v>
      </c>
      <c r="D3087" s="3" t="s">
        <v>3018</v>
      </c>
      <c r="G3087" s="17">
        <v>9422</v>
      </c>
      <c r="H3087" s="17" t="s">
        <v>4578</v>
      </c>
    </row>
    <row r="3088" spans="1:8" x14ac:dyDescent="0.2">
      <c r="A3088" s="3">
        <v>6658</v>
      </c>
      <c r="B3088" s="3" t="s">
        <v>3335</v>
      </c>
      <c r="C3088" s="3" t="s">
        <v>3330</v>
      </c>
      <c r="D3088" s="3" t="s">
        <v>3018</v>
      </c>
      <c r="G3088" s="17">
        <v>9423</v>
      </c>
      <c r="H3088" s="17" t="s">
        <v>4578</v>
      </c>
    </row>
    <row r="3089" spans="1:8" x14ac:dyDescent="0.2">
      <c r="A3089" s="3">
        <v>6659</v>
      </c>
      <c r="B3089" s="3" t="s">
        <v>3336</v>
      </c>
      <c r="C3089" s="3" t="s">
        <v>3330</v>
      </c>
      <c r="D3089" s="3" t="s">
        <v>3018</v>
      </c>
      <c r="G3089" s="17">
        <v>9424</v>
      </c>
      <c r="H3089" s="17" t="s">
        <v>4578</v>
      </c>
    </row>
    <row r="3090" spans="1:8" x14ac:dyDescent="0.2">
      <c r="A3090" s="3">
        <v>6659</v>
      </c>
      <c r="B3090" s="3" t="s">
        <v>3337</v>
      </c>
      <c r="C3090" s="3" t="s">
        <v>3330</v>
      </c>
      <c r="D3090" s="3" t="s">
        <v>3018</v>
      </c>
      <c r="G3090" s="17">
        <v>9425</v>
      </c>
      <c r="H3090" s="17" t="s">
        <v>4578</v>
      </c>
    </row>
    <row r="3091" spans="1:8" x14ac:dyDescent="0.2">
      <c r="A3091" s="3">
        <v>6571</v>
      </c>
      <c r="B3091" s="3" t="s">
        <v>3338</v>
      </c>
      <c r="C3091" s="3" t="s">
        <v>3339</v>
      </c>
      <c r="D3091" s="3" t="s">
        <v>3018</v>
      </c>
      <c r="G3091" s="17">
        <v>9426</v>
      </c>
      <c r="H3091" s="17" t="s">
        <v>4578</v>
      </c>
    </row>
    <row r="3092" spans="1:8" x14ac:dyDescent="0.2">
      <c r="A3092" s="3">
        <v>6572</v>
      </c>
      <c r="B3092" s="3" t="s">
        <v>3340</v>
      </c>
      <c r="C3092" s="3" t="s">
        <v>3339</v>
      </c>
      <c r="D3092" s="3" t="s">
        <v>3018</v>
      </c>
      <c r="G3092" s="17">
        <v>9427</v>
      </c>
      <c r="H3092" s="17" t="s">
        <v>4578</v>
      </c>
    </row>
    <row r="3093" spans="1:8" x14ac:dyDescent="0.2">
      <c r="A3093" s="3">
        <v>6573</v>
      </c>
      <c r="B3093" s="3" t="s">
        <v>3341</v>
      </c>
      <c r="C3093" s="3" t="s">
        <v>3339</v>
      </c>
      <c r="D3093" s="3" t="s">
        <v>3018</v>
      </c>
      <c r="G3093" s="17">
        <v>9428</v>
      </c>
      <c r="H3093" s="17" t="s">
        <v>4578</v>
      </c>
    </row>
    <row r="3094" spans="1:8" x14ac:dyDescent="0.2">
      <c r="A3094" s="3">
        <v>6574</v>
      </c>
      <c r="B3094" s="3" t="s">
        <v>3342</v>
      </c>
      <c r="C3094" s="3" t="s">
        <v>3339</v>
      </c>
      <c r="D3094" s="3" t="s">
        <v>3018</v>
      </c>
      <c r="G3094" s="17">
        <v>9430</v>
      </c>
      <c r="H3094" s="17" t="s">
        <v>4578</v>
      </c>
    </row>
    <row r="3095" spans="1:8" x14ac:dyDescent="0.2">
      <c r="A3095" s="3">
        <v>6575</v>
      </c>
      <c r="B3095" s="3" t="s">
        <v>3343</v>
      </c>
      <c r="C3095" s="3" t="s">
        <v>3339</v>
      </c>
      <c r="D3095" s="3" t="s">
        <v>3018</v>
      </c>
      <c r="G3095" s="17">
        <v>9434</v>
      </c>
      <c r="H3095" s="17" t="s">
        <v>4578</v>
      </c>
    </row>
    <row r="3096" spans="1:8" x14ac:dyDescent="0.2">
      <c r="A3096" s="3">
        <v>6575</v>
      </c>
      <c r="B3096" s="3" t="s">
        <v>3344</v>
      </c>
      <c r="C3096" s="3" t="s">
        <v>3339</v>
      </c>
      <c r="D3096" s="3" t="s">
        <v>3018</v>
      </c>
      <c r="G3096" s="17">
        <v>9435</v>
      </c>
      <c r="H3096" s="17" t="s">
        <v>4578</v>
      </c>
    </row>
    <row r="3097" spans="1:8" x14ac:dyDescent="0.2">
      <c r="A3097" s="3">
        <v>6576</v>
      </c>
      <c r="B3097" s="3" t="s">
        <v>3345</v>
      </c>
      <c r="C3097" s="3" t="s">
        <v>3339</v>
      </c>
      <c r="D3097" s="3" t="s">
        <v>3018</v>
      </c>
      <c r="G3097" s="17">
        <v>9436</v>
      </c>
      <c r="H3097" s="17" t="s">
        <v>4578</v>
      </c>
    </row>
    <row r="3098" spans="1:8" x14ac:dyDescent="0.2">
      <c r="A3098" s="3">
        <v>6577</v>
      </c>
      <c r="B3098" s="3" t="s">
        <v>3346</v>
      </c>
      <c r="C3098" s="3" t="s">
        <v>3339</v>
      </c>
      <c r="D3098" s="3" t="s">
        <v>3018</v>
      </c>
      <c r="G3098" s="17">
        <v>9437</v>
      </c>
      <c r="H3098" s="17" t="s">
        <v>4578</v>
      </c>
    </row>
    <row r="3099" spans="1:8" x14ac:dyDescent="0.2">
      <c r="A3099" s="3">
        <v>6578</v>
      </c>
      <c r="B3099" s="3" t="s">
        <v>3347</v>
      </c>
      <c r="C3099" s="3" t="s">
        <v>3339</v>
      </c>
      <c r="D3099" s="3" t="s">
        <v>3018</v>
      </c>
      <c r="G3099" s="17">
        <v>9442</v>
      </c>
      <c r="H3099" s="17" t="s">
        <v>4578</v>
      </c>
    </row>
    <row r="3100" spans="1:8" x14ac:dyDescent="0.2">
      <c r="A3100" s="3">
        <v>6579</v>
      </c>
      <c r="B3100" s="3" t="s">
        <v>3348</v>
      </c>
      <c r="C3100" s="3" t="s">
        <v>3339</v>
      </c>
      <c r="D3100" s="3" t="s">
        <v>3018</v>
      </c>
      <c r="G3100" s="17">
        <v>9443</v>
      </c>
      <c r="H3100" s="17" t="s">
        <v>4578</v>
      </c>
    </row>
    <row r="3101" spans="1:8" x14ac:dyDescent="0.2">
      <c r="A3101" s="3">
        <v>6594</v>
      </c>
      <c r="B3101" s="3" t="s">
        <v>3349</v>
      </c>
      <c r="C3101" s="3" t="s">
        <v>3339</v>
      </c>
      <c r="D3101" s="3" t="s">
        <v>3018</v>
      </c>
      <c r="G3101" s="17">
        <v>9444</v>
      </c>
      <c r="H3101" s="17" t="s">
        <v>4578</v>
      </c>
    </row>
    <row r="3102" spans="1:8" x14ac:dyDescent="0.2">
      <c r="A3102" s="3">
        <v>6631</v>
      </c>
      <c r="B3102" s="3" t="s">
        <v>3350</v>
      </c>
      <c r="C3102" s="3" t="s">
        <v>3351</v>
      </c>
      <c r="D3102" s="3" t="s">
        <v>3018</v>
      </c>
      <c r="G3102" s="17">
        <v>9445</v>
      </c>
      <c r="H3102" s="17" t="s">
        <v>4578</v>
      </c>
    </row>
    <row r="3103" spans="1:8" x14ac:dyDescent="0.2">
      <c r="A3103" s="3">
        <v>6632</v>
      </c>
      <c r="B3103" s="3" t="s">
        <v>3352</v>
      </c>
      <c r="C3103" s="3" t="s">
        <v>3351</v>
      </c>
      <c r="D3103" s="3" t="s">
        <v>3018</v>
      </c>
      <c r="G3103" s="17">
        <v>9450</v>
      </c>
      <c r="H3103" s="17" t="s">
        <v>4578</v>
      </c>
    </row>
    <row r="3104" spans="1:8" x14ac:dyDescent="0.2">
      <c r="A3104" s="3">
        <v>6633</v>
      </c>
      <c r="B3104" s="3" t="s">
        <v>3101</v>
      </c>
      <c r="C3104" s="3" t="s">
        <v>3351</v>
      </c>
      <c r="D3104" s="3" t="s">
        <v>3018</v>
      </c>
      <c r="G3104" s="17">
        <v>9451</v>
      </c>
      <c r="H3104" s="17" t="s">
        <v>4578</v>
      </c>
    </row>
    <row r="3105" spans="1:8" x14ac:dyDescent="0.2">
      <c r="A3105" s="3">
        <v>6634</v>
      </c>
      <c r="B3105" s="3" t="s">
        <v>3353</v>
      </c>
      <c r="C3105" s="3" t="s">
        <v>3351</v>
      </c>
      <c r="D3105" s="3" t="s">
        <v>3018</v>
      </c>
      <c r="G3105" s="17">
        <v>9452</v>
      </c>
      <c r="H3105" s="17" t="s">
        <v>4578</v>
      </c>
    </row>
    <row r="3106" spans="1:8" x14ac:dyDescent="0.2">
      <c r="A3106" s="3">
        <v>6635</v>
      </c>
      <c r="B3106" s="3" t="s">
        <v>3354</v>
      </c>
      <c r="C3106" s="3" t="s">
        <v>3351</v>
      </c>
      <c r="D3106" s="3" t="s">
        <v>3018</v>
      </c>
      <c r="G3106" s="17">
        <v>9453</v>
      </c>
      <c r="H3106" s="17" t="s">
        <v>4578</v>
      </c>
    </row>
    <row r="3107" spans="1:8" x14ac:dyDescent="0.2">
      <c r="A3107" s="3">
        <v>6636</v>
      </c>
      <c r="B3107" s="3" t="s">
        <v>3355</v>
      </c>
      <c r="C3107" s="3" t="s">
        <v>3351</v>
      </c>
      <c r="D3107" s="3" t="s">
        <v>3018</v>
      </c>
      <c r="G3107" s="17">
        <v>9462</v>
      </c>
      <c r="H3107" s="17" t="s">
        <v>4571</v>
      </c>
    </row>
    <row r="3108" spans="1:8" x14ac:dyDescent="0.2">
      <c r="A3108" s="3">
        <v>6637</v>
      </c>
      <c r="B3108" s="3" t="s">
        <v>3356</v>
      </c>
      <c r="C3108" s="3" t="s">
        <v>3351</v>
      </c>
      <c r="D3108" s="3" t="s">
        <v>3018</v>
      </c>
      <c r="G3108" s="17">
        <v>9463</v>
      </c>
      <c r="H3108" s="17" t="s">
        <v>4571</v>
      </c>
    </row>
    <row r="3109" spans="1:8" x14ac:dyDescent="0.2">
      <c r="A3109" s="3">
        <v>1860</v>
      </c>
      <c r="B3109" s="3" t="s">
        <v>3357</v>
      </c>
      <c r="C3109" s="3" t="s">
        <v>3357</v>
      </c>
      <c r="D3109" s="3" t="s">
        <v>3358</v>
      </c>
      <c r="G3109" s="17">
        <v>9464</v>
      </c>
      <c r="H3109" s="17" t="s">
        <v>4571</v>
      </c>
    </row>
    <row r="3110" spans="1:8" x14ac:dyDescent="0.2">
      <c r="A3110" s="3">
        <v>1880</v>
      </c>
      <c r="B3110" s="3" t="s">
        <v>3359</v>
      </c>
      <c r="C3110" s="3" t="s">
        <v>3359</v>
      </c>
      <c r="D3110" s="3" t="s">
        <v>3358</v>
      </c>
      <c r="G3110" s="17">
        <v>9465</v>
      </c>
      <c r="H3110" s="17" t="s">
        <v>4571</v>
      </c>
    </row>
    <row r="3111" spans="1:8" x14ac:dyDescent="0.2">
      <c r="A3111" s="3">
        <v>1880</v>
      </c>
      <c r="B3111" s="3" t="s">
        <v>3360</v>
      </c>
      <c r="C3111" s="3" t="s">
        <v>3359</v>
      </c>
      <c r="D3111" s="3" t="s">
        <v>3358</v>
      </c>
      <c r="G3111" s="17">
        <v>9466</v>
      </c>
      <c r="H3111" s="17" t="s">
        <v>4571</v>
      </c>
    </row>
    <row r="3112" spans="1:8" x14ac:dyDescent="0.2">
      <c r="A3112" s="3">
        <v>1880</v>
      </c>
      <c r="B3112" s="3" t="s">
        <v>3361</v>
      </c>
      <c r="C3112" s="3" t="s">
        <v>3359</v>
      </c>
      <c r="D3112" s="3" t="s">
        <v>3358</v>
      </c>
      <c r="G3112" s="17">
        <v>9467</v>
      </c>
      <c r="H3112" s="17" t="s">
        <v>4571</v>
      </c>
    </row>
    <row r="3113" spans="1:8" x14ac:dyDescent="0.2">
      <c r="A3113" s="3">
        <v>1880</v>
      </c>
      <c r="B3113" s="3" t="s">
        <v>3362</v>
      </c>
      <c r="C3113" s="3" t="s">
        <v>3359</v>
      </c>
      <c r="D3113" s="3" t="s">
        <v>3358</v>
      </c>
      <c r="G3113" s="17">
        <v>9468</v>
      </c>
      <c r="H3113" s="17" t="s">
        <v>4571</v>
      </c>
    </row>
    <row r="3114" spans="1:8" x14ac:dyDescent="0.2">
      <c r="A3114" s="3">
        <v>1880</v>
      </c>
      <c r="B3114" s="3" t="s">
        <v>3363</v>
      </c>
      <c r="C3114" s="3" t="s">
        <v>3359</v>
      </c>
      <c r="D3114" s="3" t="s">
        <v>3358</v>
      </c>
      <c r="G3114" s="17">
        <v>9469</v>
      </c>
      <c r="H3114" s="17" t="s">
        <v>4571</v>
      </c>
    </row>
    <row r="3115" spans="1:8" x14ac:dyDescent="0.2">
      <c r="A3115" s="3">
        <v>1846</v>
      </c>
      <c r="B3115" s="3" t="s">
        <v>3364</v>
      </c>
      <c r="C3115" s="3" t="s">
        <v>3364</v>
      </c>
      <c r="D3115" s="3" t="s">
        <v>3358</v>
      </c>
      <c r="G3115" s="17">
        <v>9470</v>
      </c>
      <c r="H3115" s="17" t="s">
        <v>4571</v>
      </c>
    </row>
    <row r="3116" spans="1:8" x14ac:dyDescent="0.2">
      <c r="A3116" s="3">
        <v>1856</v>
      </c>
      <c r="B3116" s="3" t="s">
        <v>3365</v>
      </c>
      <c r="C3116" s="3" t="s">
        <v>3365</v>
      </c>
      <c r="D3116" s="3" t="s">
        <v>3358</v>
      </c>
      <c r="G3116" s="17">
        <v>9472</v>
      </c>
      <c r="H3116" s="17" t="s">
        <v>4571</v>
      </c>
    </row>
    <row r="3117" spans="1:8" x14ac:dyDescent="0.2">
      <c r="A3117" s="3">
        <v>1882</v>
      </c>
      <c r="B3117" s="3" t="s">
        <v>3366</v>
      </c>
      <c r="C3117" s="3" t="s">
        <v>3366</v>
      </c>
      <c r="D3117" s="3" t="s">
        <v>3358</v>
      </c>
      <c r="G3117" s="17">
        <v>9473</v>
      </c>
      <c r="H3117" s="17" t="s">
        <v>4571</v>
      </c>
    </row>
    <row r="3118" spans="1:8" x14ac:dyDescent="0.2">
      <c r="A3118" s="3">
        <v>1892</v>
      </c>
      <c r="B3118" s="3" t="s">
        <v>3367</v>
      </c>
      <c r="C3118" s="3" t="s">
        <v>3368</v>
      </c>
      <c r="D3118" s="3" t="s">
        <v>3358</v>
      </c>
      <c r="G3118" s="17">
        <v>9475</v>
      </c>
      <c r="H3118" s="17" t="s">
        <v>4571</v>
      </c>
    </row>
    <row r="3119" spans="1:8" x14ac:dyDescent="0.2">
      <c r="A3119" s="3">
        <v>1892</v>
      </c>
      <c r="B3119" s="3" t="s">
        <v>3369</v>
      </c>
      <c r="C3119" s="3" t="s">
        <v>3368</v>
      </c>
      <c r="D3119" s="3" t="s">
        <v>3358</v>
      </c>
      <c r="G3119" s="17">
        <v>9476</v>
      </c>
      <c r="H3119" s="17" t="s">
        <v>4571</v>
      </c>
    </row>
    <row r="3120" spans="1:8" x14ac:dyDescent="0.2">
      <c r="A3120" s="3">
        <v>1892</v>
      </c>
      <c r="B3120" s="3" t="s">
        <v>3370</v>
      </c>
      <c r="C3120" s="3" t="s">
        <v>3368</v>
      </c>
      <c r="D3120" s="3" t="s">
        <v>3358</v>
      </c>
      <c r="G3120" s="17">
        <v>9477</v>
      </c>
      <c r="H3120" s="17" t="s">
        <v>4571</v>
      </c>
    </row>
    <row r="3121" spans="1:8" x14ac:dyDescent="0.2">
      <c r="A3121" s="3">
        <v>1854</v>
      </c>
      <c r="B3121" s="3" t="s">
        <v>3371</v>
      </c>
      <c r="C3121" s="3" t="s">
        <v>3371</v>
      </c>
      <c r="D3121" s="3" t="s">
        <v>3358</v>
      </c>
      <c r="G3121" s="17">
        <v>9478</v>
      </c>
      <c r="H3121" s="17" t="s">
        <v>4571</v>
      </c>
    </row>
    <row r="3122" spans="1:8" x14ac:dyDescent="0.2">
      <c r="A3122" s="3">
        <v>1845</v>
      </c>
      <c r="B3122" s="3" t="s">
        <v>3372</v>
      </c>
      <c r="C3122" s="3" t="s">
        <v>3372</v>
      </c>
      <c r="D3122" s="3" t="s">
        <v>3358</v>
      </c>
      <c r="G3122" s="17">
        <v>9479</v>
      </c>
      <c r="H3122" s="17" t="s">
        <v>4571</v>
      </c>
    </row>
    <row r="3123" spans="1:8" x14ac:dyDescent="0.2">
      <c r="A3123" s="3">
        <v>1867</v>
      </c>
      <c r="B3123" s="3" t="s">
        <v>3373</v>
      </c>
      <c r="C3123" s="3" t="s">
        <v>3374</v>
      </c>
      <c r="D3123" s="3" t="s">
        <v>3358</v>
      </c>
      <c r="G3123" s="17">
        <v>9500</v>
      </c>
      <c r="H3123" s="17" t="s">
        <v>4577</v>
      </c>
    </row>
    <row r="3124" spans="1:8" x14ac:dyDescent="0.2">
      <c r="A3124" s="3">
        <v>1867</v>
      </c>
      <c r="B3124" s="3" t="s">
        <v>3375</v>
      </c>
      <c r="C3124" s="3" t="s">
        <v>3374</v>
      </c>
      <c r="D3124" s="3" t="s">
        <v>3358</v>
      </c>
      <c r="G3124" s="17">
        <v>9502</v>
      </c>
      <c r="H3124" s="17" t="s">
        <v>4577</v>
      </c>
    </row>
    <row r="3125" spans="1:8" x14ac:dyDescent="0.2">
      <c r="A3125" s="3">
        <v>1867</v>
      </c>
      <c r="B3125" s="3" t="s">
        <v>3376</v>
      </c>
      <c r="C3125" s="3" t="s">
        <v>3374</v>
      </c>
      <c r="D3125" s="3" t="s">
        <v>3358</v>
      </c>
      <c r="G3125" s="17">
        <v>9503</v>
      </c>
      <c r="H3125" s="17" t="s">
        <v>4577</v>
      </c>
    </row>
    <row r="3126" spans="1:8" x14ac:dyDescent="0.2">
      <c r="A3126" s="3">
        <v>1884</v>
      </c>
      <c r="B3126" s="3" t="s">
        <v>3377</v>
      </c>
      <c r="C3126" s="3" t="s">
        <v>3374</v>
      </c>
      <c r="D3126" s="3" t="s">
        <v>3358</v>
      </c>
      <c r="G3126" s="17">
        <v>9504</v>
      </c>
      <c r="H3126" s="17" t="s">
        <v>4577</v>
      </c>
    </row>
    <row r="3127" spans="1:8" x14ac:dyDescent="0.2">
      <c r="A3127" s="3">
        <v>1884</v>
      </c>
      <c r="B3127" s="3" t="s">
        <v>3378</v>
      </c>
      <c r="C3127" s="3" t="s">
        <v>3374</v>
      </c>
      <c r="D3127" s="3" t="s">
        <v>3358</v>
      </c>
      <c r="G3127" s="17">
        <v>9506</v>
      </c>
      <c r="H3127" s="17" t="s">
        <v>4577</v>
      </c>
    </row>
    <row r="3128" spans="1:8" x14ac:dyDescent="0.2">
      <c r="A3128" s="3">
        <v>1884</v>
      </c>
      <c r="B3128" s="3" t="s">
        <v>3379</v>
      </c>
      <c r="C3128" s="3" t="s">
        <v>3374</v>
      </c>
      <c r="D3128" s="3" t="s">
        <v>3358</v>
      </c>
      <c r="G3128" s="17">
        <v>9507</v>
      </c>
      <c r="H3128" s="17" t="s">
        <v>4577</v>
      </c>
    </row>
    <row r="3129" spans="1:8" x14ac:dyDescent="0.2">
      <c r="A3129" s="3">
        <v>1885</v>
      </c>
      <c r="B3129" s="3" t="s">
        <v>3380</v>
      </c>
      <c r="C3129" s="3" t="s">
        <v>3374</v>
      </c>
      <c r="D3129" s="3" t="s">
        <v>3358</v>
      </c>
      <c r="G3129" s="17">
        <v>9508</v>
      </c>
      <c r="H3129" s="17" t="s">
        <v>4577</v>
      </c>
    </row>
    <row r="3130" spans="1:8" x14ac:dyDescent="0.2">
      <c r="A3130" s="3">
        <v>1862</v>
      </c>
      <c r="B3130" s="3" t="s">
        <v>3381</v>
      </c>
      <c r="C3130" s="3" t="s">
        <v>3382</v>
      </c>
      <c r="D3130" s="3" t="s">
        <v>3358</v>
      </c>
      <c r="G3130" s="17">
        <v>9512</v>
      </c>
      <c r="H3130" s="17" t="s">
        <v>4577</v>
      </c>
    </row>
    <row r="3131" spans="1:8" x14ac:dyDescent="0.2">
      <c r="A3131" s="3">
        <v>1862</v>
      </c>
      <c r="B3131" s="3" t="s">
        <v>3383</v>
      </c>
      <c r="C3131" s="3" t="s">
        <v>3382</v>
      </c>
      <c r="D3131" s="3" t="s">
        <v>3358</v>
      </c>
      <c r="G3131" s="17">
        <v>9514</v>
      </c>
      <c r="H3131" s="17" t="s">
        <v>4577</v>
      </c>
    </row>
    <row r="3132" spans="1:8" x14ac:dyDescent="0.2">
      <c r="A3132" s="3">
        <v>1863</v>
      </c>
      <c r="B3132" s="3" t="s">
        <v>3384</v>
      </c>
      <c r="C3132" s="3" t="s">
        <v>3382</v>
      </c>
      <c r="D3132" s="3" t="s">
        <v>3358</v>
      </c>
      <c r="G3132" s="17">
        <v>9515</v>
      </c>
      <c r="H3132" s="17" t="s">
        <v>4577</v>
      </c>
    </row>
    <row r="3133" spans="1:8" x14ac:dyDescent="0.2">
      <c r="A3133" s="3">
        <v>1866</v>
      </c>
      <c r="B3133" s="3" t="s">
        <v>3385</v>
      </c>
      <c r="C3133" s="3" t="s">
        <v>3382</v>
      </c>
      <c r="D3133" s="3" t="s">
        <v>3358</v>
      </c>
      <c r="G3133" s="17">
        <v>9517</v>
      </c>
      <c r="H3133" s="17" t="s">
        <v>4577</v>
      </c>
    </row>
    <row r="3134" spans="1:8" x14ac:dyDescent="0.2">
      <c r="A3134" s="3">
        <v>1864</v>
      </c>
      <c r="B3134" s="3" t="s">
        <v>3386</v>
      </c>
      <c r="C3134" s="3" t="s">
        <v>3387</v>
      </c>
      <c r="D3134" s="3" t="s">
        <v>3358</v>
      </c>
      <c r="G3134" s="17">
        <v>9523</v>
      </c>
      <c r="H3134" s="17" t="s">
        <v>4577</v>
      </c>
    </row>
    <row r="3135" spans="1:8" x14ac:dyDescent="0.2">
      <c r="A3135" s="3">
        <v>1865</v>
      </c>
      <c r="B3135" s="3" t="s">
        <v>3388</v>
      </c>
      <c r="C3135" s="3" t="s">
        <v>3387</v>
      </c>
      <c r="D3135" s="3" t="s">
        <v>3358</v>
      </c>
      <c r="G3135" s="17">
        <v>9524</v>
      </c>
      <c r="H3135" s="17" t="s">
        <v>4577</v>
      </c>
    </row>
    <row r="3136" spans="1:8" x14ac:dyDescent="0.2">
      <c r="A3136" s="3">
        <v>1847</v>
      </c>
      <c r="B3136" s="3" t="s">
        <v>3389</v>
      </c>
      <c r="C3136" s="3" t="s">
        <v>3389</v>
      </c>
      <c r="D3136" s="3" t="s">
        <v>3358</v>
      </c>
      <c r="G3136" s="17">
        <v>9525</v>
      </c>
      <c r="H3136" s="17" t="s">
        <v>4577</v>
      </c>
    </row>
    <row r="3137" spans="1:8" x14ac:dyDescent="0.2">
      <c r="A3137" s="3">
        <v>1852</v>
      </c>
      <c r="B3137" s="3" t="s">
        <v>3390</v>
      </c>
      <c r="C3137" s="3" t="s">
        <v>3391</v>
      </c>
      <c r="D3137" s="3" t="s">
        <v>3358</v>
      </c>
      <c r="G3137" s="17">
        <v>9526</v>
      </c>
      <c r="H3137" s="17" t="s">
        <v>4577</v>
      </c>
    </row>
    <row r="3138" spans="1:8" x14ac:dyDescent="0.2">
      <c r="A3138" s="3">
        <v>1844</v>
      </c>
      <c r="B3138" s="3" t="s">
        <v>3392</v>
      </c>
      <c r="C3138" s="3" t="s">
        <v>3393</v>
      </c>
      <c r="D3138" s="3" t="s">
        <v>3358</v>
      </c>
      <c r="G3138" s="17">
        <v>9527</v>
      </c>
      <c r="H3138" s="17" t="s">
        <v>4577</v>
      </c>
    </row>
    <row r="3139" spans="1:8" x14ac:dyDescent="0.2">
      <c r="A3139" s="3">
        <v>1853</v>
      </c>
      <c r="B3139" s="3" t="s">
        <v>3394</v>
      </c>
      <c r="C3139" s="3" t="s">
        <v>3394</v>
      </c>
      <c r="D3139" s="3" t="s">
        <v>3358</v>
      </c>
      <c r="G3139" s="17">
        <v>9532</v>
      </c>
      <c r="H3139" s="17" t="s">
        <v>4577</v>
      </c>
    </row>
    <row r="3140" spans="1:8" x14ac:dyDescent="0.2">
      <c r="A3140" s="3">
        <v>1170</v>
      </c>
      <c r="B3140" s="3" t="s">
        <v>3395</v>
      </c>
      <c r="C3140" s="3" t="s">
        <v>3395</v>
      </c>
      <c r="D3140" s="3" t="s">
        <v>3358</v>
      </c>
      <c r="G3140" s="17">
        <v>9533</v>
      </c>
      <c r="H3140" s="17" t="s">
        <v>4577</v>
      </c>
    </row>
    <row r="3141" spans="1:8" x14ac:dyDescent="0.2">
      <c r="A3141" s="3">
        <v>1174</v>
      </c>
      <c r="B3141" s="3" t="s">
        <v>3396</v>
      </c>
      <c r="C3141" s="3" t="s">
        <v>3395</v>
      </c>
      <c r="D3141" s="3" t="s">
        <v>3358</v>
      </c>
      <c r="G3141" s="17">
        <v>9534</v>
      </c>
      <c r="H3141" s="17" t="s">
        <v>4577</v>
      </c>
    </row>
    <row r="3142" spans="1:8" x14ac:dyDescent="0.2">
      <c r="A3142" s="3">
        <v>1174</v>
      </c>
      <c r="B3142" s="3" t="s">
        <v>3397</v>
      </c>
      <c r="C3142" s="3" t="s">
        <v>3395</v>
      </c>
      <c r="D3142" s="3" t="s">
        <v>3358</v>
      </c>
      <c r="G3142" s="17">
        <v>9535</v>
      </c>
      <c r="H3142" s="17" t="s">
        <v>4577</v>
      </c>
    </row>
    <row r="3143" spans="1:8" x14ac:dyDescent="0.2">
      <c r="A3143" s="3">
        <v>1144</v>
      </c>
      <c r="B3143" s="3" t="s">
        <v>3398</v>
      </c>
      <c r="C3143" s="3" t="s">
        <v>3398</v>
      </c>
      <c r="D3143" s="3" t="s">
        <v>3358</v>
      </c>
      <c r="G3143" s="17">
        <v>9536</v>
      </c>
      <c r="H3143" s="17" t="s">
        <v>4577</v>
      </c>
    </row>
    <row r="3144" spans="1:8" x14ac:dyDescent="0.2">
      <c r="A3144" s="3">
        <v>1149</v>
      </c>
      <c r="B3144" s="3" t="s">
        <v>3399</v>
      </c>
      <c r="C3144" s="3" t="s">
        <v>3399</v>
      </c>
      <c r="D3144" s="3" t="s">
        <v>3358</v>
      </c>
      <c r="G3144" s="17">
        <v>9542</v>
      </c>
      <c r="H3144" s="17" t="s">
        <v>4577</v>
      </c>
    </row>
    <row r="3145" spans="1:8" x14ac:dyDescent="0.2">
      <c r="A3145" s="3">
        <v>1145</v>
      </c>
      <c r="B3145" s="3" t="s">
        <v>3400</v>
      </c>
      <c r="C3145" s="3" t="s">
        <v>3400</v>
      </c>
      <c r="D3145" s="3" t="s">
        <v>3358</v>
      </c>
      <c r="G3145" s="17">
        <v>9543</v>
      </c>
      <c r="H3145" s="17" t="s">
        <v>4577</v>
      </c>
    </row>
    <row r="3146" spans="1:8" x14ac:dyDescent="0.2">
      <c r="A3146" s="3">
        <v>1172</v>
      </c>
      <c r="B3146" s="3" t="s">
        <v>3401</v>
      </c>
      <c r="C3146" s="3" t="s">
        <v>3401</v>
      </c>
      <c r="D3146" s="3" t="s">
        <v>3358</v>
      </c>
      <c r="G3146" s="17">
        <v>9545</v>
      </c>
      <c r="H3146" s="17" t="s">
        <v>4577</v>
      </c>
    </row>
    <row r="3147" spans="1:8" x14ac:dyDescent="0.2">
      <c r="A3147" s="3">
        <v>1173</v>
      </c>
      <c r="B3147" s="3" t="s">
        <v>3402</v>
      </c>
      <c r="C3147" s="3" t="s">
        <v>3402</v>
      </c>
      <c r="D3147" s="3" t="s">
        <v>3358</v>
      </c>
      <c r="G3147" s="17">
        <v>9546</v>
      </c>
      <c r="H3147" s="17" t="s">
        <v>4577</v>
      </c>
    </row>
    <row r="3148" spans="1:8" x14ac:dyDescent="0.2">
      <c r="A3148" s="3">
        <v>1188</v>
      </c>
      <c r="B3148" s="3" t="s">
        <v>3403</v>
      </c>
      <c r="C3148" s="3" t="s">
        <v>3403</v>
      </c>
      <c r="D3148" s="3" t="s">
        <v>3358</v>
      </c>
      <c r="G3148" s="17">
        <v>9547</v>
      </c>
      <c r="H3148" s="17" t="s">
        <v>4560</v>
      </c>
    </row>
    <row r="3149" spans="1:8" x14ac:dyDescent="0.2">
      <c r="A3149" s="3">
        <v>1261</v>
      </c>
      <c r="B3149" s="3" t="s">
        <v>3404</v>
      </c>
      <c r="C3149" s="3" t="s">
        <v>3404</v>
      </c>
      <c r="D3149" s="3" t="s">
        <v>3358</v>
      </c>
      <c r="G3149" s="17">
        <v>9548</v>
      </c>
      <c r="H3149" s="17" t="s">
        <v>4577</v>
      </c>
    </row>
    <row r="3150" spans="1:8" x14ac:dyDescent="0.2">
      <c r="A3150" s="3">
        <v>1261</v>
      </c>
      <c r="B3150" s="3" t="s">
        <v>3405</v>
      </c>
      <c r="C3150" s="3" t="s">
        <v>3405</v>
      </c>
      <c r="D3150" s="3" t="s">
        <v>3358</v>
      </c>
      <c r="G3150" s="17">
        <v>9552</v>
      </c>
      <c r="H3150" s="17" t="s">
        <v>4577</v>
      </c>
    </row>
    <row r="3151" spans="1:8" x14ac:dyDescent="0.2">
      <c r="A3151" s="3">
        <v>1146</v>
      </c>
      <c r="B3151" s="3" t="s">
        <v>3406</v>
      </c>
      <c r="C3151" s="3" t="s">
        <v>3407</v>
      </c>
      <c r="D3151" s="3" t="s">
        <v>3358</v>
      </c>
      <c r="G3151" s="17">
        <v>9553</v>
      </c>
      <c r="H3151" s="17" t="s">
        <v>4577</v>
      </c>
    </row>
    <row r="3152" spans="1:8" x14ac:dyDescent="0.2">
      <c r="A3152" s="3">
        <v>1188</v>
      </c>
      <c r="B3152" s="3" t="s">
        <v>3408</v>
      </c>
      <c r="C3152" s="3" t="s">
        <v>3409</v>
      </c>
      <c r="D3152" s="3" t="s">
        <v>3358</v>
      </c>
      <c r="G3152" s="17">
        <v>9554</v>
      </c>
      <c r="H3152" s="17" t="s">
        <v>4577</v>
      </c>
    </row>
    <row r="3153" spans="1:8" x14ac:dyDescent="0.2">
      <c r="A3153" s="3">
        <v>1176</v>
      </c>
      <c r="B3153" s="3" t="s">
        <v>3410</v>
      </c>
      <c r="C3153" s="3" t="s">
        <v>3411</v>
      </c>
      <c r="D3153" s="3" t="s">
        <v>3358</v>
      </c>
      <c r="G3153" s="17">
        <v>9555</v>
      </c>
      <c r="H3153" s="17" t="s">
        <v>4577</v>
      </c>
    </row>
    <row r="3154" spans="1:8" x14ac:dyDescent="0.2">
      <c r="A3154" s="3">
        <v>1187</v>
      </c>
      <c r="B3154" s="3" t="s">
        <v>3412</v>
      </c>
      <c r="C3154" s="3" t="s">
        <v>3413</v>
      </c>
      <c r="D3154" s="3" t="s">
        <v>3358</v>
      </c>
      <c r="G3154" s="17">
        <v>9556</v>
      </c>
      <c r="H3154" s="17" t="s">
        <v>4577</v>
      </c>
    </row>
    <row r="3155" spans="1:8" x14ac:dyDescent="0.2">
      <c r="A3155" s="3">
        <v>1189</v>
      </c>
      <c r="B3155" s="3" t="s">
        <v>3414</v>
      </c>
      <c r="C3155" s="3" t="s">
        <v>3414</v>
      </c>
      <c r="D3155" s="3" t="s">
        <v>3358</v>
      </c>
      <c r="G3155" s="17">
        <v>9562</v>
      </c>
      <c r="H3155" s="17" t="s">
        <v>4577</v>
      </c>
    </row>
    <row r="3156" spans="1:8" x14ac:dyDescent="0.2">
      <c r="A3156" s="3">
        <v>1580</v>
      </c>
      <c r="B3156" s="3" t="s">
        <v>3415</v>
      </c>
      <c r="C3156" s="3" t="s">
        <v>3415</v>
      </c>
      <c r="D3156" s="3" t="s">
        <v>3358</v>
      </c>
      <c r="G3156" s="17">
        <v>9565</v>
      </c>
      <c r="H3156" s="17" t="s">
        <v>4577</v>
      </c>
    </row>
    <row r="3157" spans="1:8" x14ac:dyDescent="0.2">
      <c r="A3157" s="3">
        <v>1580</v>
      </c>
      <c r="B3157" s="3" t="s">
        <v>3416</v>
      </c>
      <c r="C3157" s="3" t="s">
        <v>3415</v>
      </c>
      <c r="D3157" s="3" t="s">
        <v>3358</v>
      </c>
      <c r="G3157" s="17">
        <v>9573</v>
      </c>
      <c r="H3157" s="17" t="s">
        <v>4577</v>
      </c>
    </row>
    <row r="3158" spans="1:8" x14ac:dyDescent="0.2">
      <c r="A3158" s="3">
        <v>1580</v>
      </c>
      <c r="B3158" s="3" t="s">
        <v>3417</v>
      </c>
      <c r="C3158" s="3" t="s">
        <v>3415</v>
      </c>
      <c r="D3158" s="3" t="s">
        <v>3358</v>
      </c>
      <c r="G3158" s="17">
        <v>9601</v>
      </c>
      <c r="H3158" s="17" t="s">
        <v>4577</v>
      </c>
    </row>
    <row r="3159" spans="1:8" x14ac:dyDescent="0.2">
      <c r="A3159" s="3">
        <v>1588</v>
      </c>
      <c r="B3159" s="3" t="s">
        <v>3418</v>
      </c>
      <c r="C3159" s="3" t="s">
        <v>3418</v>
      </c>
      <c r="D3159" s="3" t="s">
        <v>3358</v>
      </c>
      <c r="G3159" s="17">
        <v>9602</v>
      </c>
      <c r="H3159" s="17" t="s">
        <v>4577</v>
      </c>
    </row>
    <row r="3160" spans="1:8" x14ac:dyDescent="0.2">
      <c r="A3160" s="3">
        <v>1595</v>
      </c>
      <c r="B3160" s="3" t="s">
        <v>3419</v>
      </c>
      <c r="C3160" s="3" t="s">
        <v>3419</v>
      </c>
      <c r="D3160" s="3" t="s">
        <v>3358</v>
      </c>
      <c r="G3160" s="17">
        <v>9604</v>
      </c>
      <c r="H3160" s="17" t="s">
        <v>4577</v>
      </c>
    </row>
    <row r="3161" spans="1:8" x14ac:dyDescent="0.2">
      <c r="A3161" s="3">
        <v>1584</v>
      </c>
      <c r="B3161" s="3" t="s">
        <v>3420</v>
      </c>
      <c r="C3161" s="3" t="s">
        <v>3421</v>
      </c>
      <c r="D3161" s="3" t="s">
        <v>3358</v>
      </c>
      <c r="G3161" s="17">
        <v>9606</v>
      </c>
      <c r="H3161" s="17" t="s">
        <v>4578</v>
      </c>
    </row>
    <row r="3162" spans="1:8" x14ac:dyDescent="0.2">
      <c r="A3162" s="3">
        <v>1585</v>
      </c>
      <c r="B3162" s="3" t="s">
        <v>3422</v>
      </c>
      <c r="C3162" s="3" t="s">
        <v>3421</v>
      </c>
      <c r="D3162" s="3" t="s">
        <v>3358</v>
      </c>
      <c r="G3162" s="17">
        <v>9607</v>
      </c>
      <c r="H3162" s="17" t="s">
        <v>4578</v>
      </c>
    </row>
    <row r="3163" spans="1:8" x14ac:dyDescent="0.2">
      <c r="A3163" s="3">
        <v>1585</v>
      </c>
      <c r="B3163" s="3" t="s">
        <v>3423</v>
      </c>
      <c r="C3163" s="3" t="s">
        <v>3421</v>
      </c>
      <c r="D3163" s="3" t="s">
        <v>3358</v>
      </c>
      <c r="G3163" s="17">
        <v>9608</v>
      </c>
      <c r="H3163" s="17" t="s">
        <v>4577</v>
      </c>
    </row>
    <row r="3164" spans="1:8" x14ac:dyDescent="0.2">
      <c r="A3164" s="3">
        <v>1585</v>
      </c>
      <c r="B3164" s="3" t="s">
        <v>3424</v>
      </c>
      <c r="C3164" s="3" t="s">
        <v>3421</v>
      </c>
      <c r="D3164" s="3" t="s">
        <v>3358</v>
      </c>
      <c r="G3164" s="17">
        <v>9612</v>
      </c>
      <c r="H3164" s="17" t="s">
        <v>4578</v>
      </c>
    </row>
    <row r="3165" spans="1:8" x14ac:dyDescent="0.2">
      <c r="A3165" s="3">
        <v>1586</v>
      </c>
      <c r="B3165" s="3" t="s">
        <v>3425</v>
      </c>
      <c r="C3165" s="3" t="s">
        <v>3421</v>
      </c>
      <c r="D3165" s="3" t="s">
        <v>3358</v>
      </c>
      <c r="G3165" s="17">
        <v>9613</v>
      </c>
      <c r="H3165" s="17" t="s">
        <v>4561</v>
      </c>
    </row>
    <row r="3166" spans="1:8" x14ac:dyDescent="0.2">
      <c r="A3166" s="3">
        <v>1587</v>
      </c>
      <c r="B3166" s="3" t="s">
        <v>3426</v>
      </c>
      <c r="C3166" s="3" t="s">
        <v>3421</v>
      </c>
      <c r="D3166" s="3" t="s">
        <v>3358</v>
      </c>
      <c r="G3166" s="17">
        <v>9614</v>
      </c>
      <c r="H3166" s="17" t="s">
        <v>4578</v>
      </c>
    </row>
    <row r="3167" spans="1:8" x14ac:dyDescent="0.2">
      <c r="A3167" s="3">
        <v>1587</v>
      </c>
      <c r="B3167" s="3" t="s">
        <v>3427</v>
      </c>
      <c r="C3167" s="3" t="s">
        <v>3421</v>
      </c>
      <c r="D3167" s="3" t="s">
        <v>3358</v>
      </c>
      <c r="G3167" s="17">
        <v>9615</v>
      </c>
      <c r="H3167" s="17" t="s">
        <v>4578</v>
      </c>
    </row>
    <row r="3168" spans="1:8" x14ac:dyDescent="0.2">
      <c r="A3168" s="3">
        <v>1589</v>
      </c>
      <c r="B3168" s="3" t="s">
        <v>3428</v>
      </c>
      <c r="C3168" s="3" t="s">
        <v>3421</v>
      </c>
      <c r="D3168" s="3" t="s">
        <v>3358</v>
      </c>
      <c r="G3168" s="17">
        <v>9620</v>
      </c>
      <c r="H3168" s="17" t="s">
        <v>4578</v>
      </c>
    </row>
    <row r="3169" spans="1:8" x14ac:dyDescent="0.2">
      <c r="A3169" s="3">
        <v>1787</v>
      </c>
      <c r="B3169" s="3" t="s">
        <v>3429</v>
      </c>
      <c r="C3169" s="3" t="s">
        <v>3421</v>
      </c>
      <c r="D3169" s="3" t="s">
        <v>3358</v>
      </c>
      <c r="G3169" s="17">
        <v>9621</v>
      </c>
      <c r="H3169" s="17" t="s">
        <v>4578</v>
      </c>
    </row>
    <row r="3170" spans="1:8" x14ac:dyDescent="0.2">
      <c r="A3170" s="3">
        <v>1042</v>
      </c>
      <c r="B3170" s="3" t="s">
        <v>3430</v>
      </c>
      <c r="C3170" s="3" t="s">
        <v>3430</v>
      </c>
      <c r="D3170" s="3" t="s">
        <v>3358</v>
      </c>
      <c r="G3170" s="17">
        <v>9622</v>
      </c>
      <c r="H3170" s="17" t="s">
        <v>4578</v>
      </c>
    </row>
    <row r="3171" spans="1:8" x14ac:dyDescent="0.2">
      <c r="A3171" s="3">
        <v>1035</v>
      </c>
      <c r="B3171" s="3" t="s">
        <v>3431</v>
      </c>
      <c r="C3171" s="3" t="s">
        <v>3431</v>
      </c>
      <c r="D3171" s="3" t="s">
        <v>3358</v>
      </c>
      <c r="G3171" s="17">
        <v>9630</v>
      </c>
      <c r="H3171" s="17" t="s">
        <v>4578</v>
      </c>
    </row>
    <row r="3172" spans="1:8" x14ac:dyDescent="0.2">
      <c r="A3172" s="3">
        <v>1034</v>
      </c>
      <c r="B3172" s="3" t="s">
        <v>3432</v>
      </c>
      <c r="C3172" s="3" t="s">
        <v>3432</v>
      </c>
      <c r="D3172" s="3" t="s">
        <v>3358</v>
      </c>
      <c r="G3172" s="17">
        <v>9631</v>
      </c>
      <c r="H3172" s="17" t="s">
        <v>4578</v>
      </c>
    </row>
    <row r="3173" spans="1:8" x14ac:dyDescent="0.2">
      <c r="A3173" s="3">
        <v>1308</v>
      </c>
      <c r="B3173" s="3" t="s">
        <v>3433</v>
      </c>
      <c r="C3173" s="3" t="s">
        <v>3433</v>
      </c>
      <c r="D3173" s="3" t="s">
        <v>3358</v>
      </c>
      <c r="G3173" s="17">
        <v>9633</v>
      </c>
      <c r="H3173" s="17" t="s">
        <v>4578</v>
      </c>
    </row>
    <row r="3174" spans="1:8" x14ac:dyDescent="0.2">
      <c r="A3174" s="3">
        <v>1148</v>
      </c>
      <c r="B3174" s="3" t="s">
        <v>3434</v>
      </c>
      <c r="C3174" s="3" t="s">
        <v>3434</v>
      </c>
      <c r="D3174" s="3" t="s">
        <v>3358</v>
      </c>
      <c r="G3174" s="17">
        <v>9642</v>
      </c>
      <c r="H3174" s="17" t="s">
        <v>4578</v>
      </c>
    </row>
    <row r="3175" spans="1:8" x14ac:dyDescent="0.2">
      <c r="A3175" s="3">
        <v>1316</v>
      </c>
      <c r="B3175" s="3" t="s">
        <v>3435</v>
      </c>
      <c r="C3175" s="3" t="s">
        <v>3435</v>
      </c>
      <c r="D3175" s="3" t="s">
        <v>3358</v>
      </c>
      <c r="G3175" s="17">
        <v>9643</v>
      </c>
      <c r="H3175" s="17" t="s">
        <v>4572</v>
      </c>
    </row>
    <row r="3176" spans="1:8" x14ac:dyDescent="0.2">
      <c r="A3176" s="3">
        <v>1304</v>
      </c>
      <c r="B3176" s="3" t="s">
        <v>3436</v>
      </c>
      <c r="C3176" s="3" t="s">
        <v>3437</v>
      </c>
      <c r="D3176" s="3" t="s">
        <v>3358</v>
      </c>
      <c r="G3176" s="17">
        <v>9650</v>
      </c>
      <c r="H3176" s="17" t="s">
        <v>4572</v>
      </c>
    </row>
    <row r="3177" spans="1:8" x14ac:dyDescent="0.2">
      <c r="A3177" s="3">
        <v>1304</v>
      </c>
      <c r="B3177" s="3" t="s">
        <v>3438</v>
      </c>
      <c r="C3177" s="3" t="s">
        <v>3437</v>
      </c>
      <c r="D3177" s="3" t="s">
        <v>3358</v>
      </c>
      <c r="G3177" s="17">
        <v>9651</v>
      </c>
      <c r="H3177" s="17" t="s">
        <v>4578</v>
      </c>
    </row>
    <row r="3178" spans="1:8" x14ac:dyDescent="0.2">
      <c r="A3178" s="3">
        <v>1148</v>
      </c>
      <c r="B3178" s="3" t="s">
        <v>3439</v>
      </c>
      <c r="C3178" s="3" t="s">
        <v>3439</v>
      </c>
      <c r="D3178" s="3" t="s">
        <v>3358</v>
      </c>
      <c r="G3178" s="17">
        <v>9652</v>
      </c>
      <c r="H3178" s="17" t="s">
        <v>4572</v>
      </c>
    </row>
    <row r="3179" spans="1:8" x14ac:dyDescent="0.2">
      <c r="A3179" s="3">
        <v>1306</v>
      </c>
      <c r="B3179" s="3" t="s">
        <v>3440</v>
      </c>
      <c r="C3179" s="3" t="s">
        <v>3440</v>
      </c>
      <c r="D3179" s="3" t="s">
        <v>3358</v>
      </c>
      <c r="G3179" s="17">
        <v>9655</v>
      </c>
      <c r="H3179" s="17" t="s">
        <v>4572</v>
      </c>
    </row>
    <row r="3180" spans="1:8" x14ac:dyDescent="0.2">
      <c r="A3180" s="3">
        <v>1304</v>
      </c>
      <c r="B3180" s="3" t="s">
        <v>3441</v>
      </c>
      <c r="C3180" s="3" t="s">
        <v>3441</v>
      </c>
      <c r="D3180" s="3" t="s">
        <v>3358</v>
      </c>
      <c r="G3180" s="17">
        <v>9656</v>
      </c>
      <c r="H3180" s="17" t="s">
        <v>4572</v>
      </c>
    </row>
    <row r="3181" spans="1:8" x14ac:dyDescent="0.2">
      <c r="A3181" s="3">
        <v>1312</v>
      </c>
      <c r="B3181" s="3" t="s">
        <v>3442</v>
      </c>
      <c r="C3181" s="3" t="s">
        <v>3442</v>
      </c>
      <c r="D3181" s="3" t="s">
        <v>3358</v>
      </c>
      <c r="G3181" s="17">
        <v>9657</v>
      </c>
      <c r="H3181" s="17" t="s">
        <v>4571</v>
      </c>
    </row>
    <row r="3182" spans="1:8" x14ac:dyDescent="0.2">
      <c r="A3182" s="3">
        <v>1313</v>
      </c>
      <c r="B3182" s="3" t="s">
        <v>3443</v>
      </c>
      <c r="C3182" s="3" t="s">
        <v>3443</v>
      </c>
      <c r="D3182" s="3" t="s">
        <v>3358</v>
      </c>
      <c r="G3182" s="17">
        <v>9658</v>
      </c>
      <c r="H3182" s="17" t="s">
        <v>4571</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1926EDF2-CBC9-4E82-8FC7-9A91C522078B}"/>
</file>

<file path=customXml/itemProps3.xml><?xml version="1.0" encoding="utf-8"?>
<ds:datastoreItem xmlns:ds="http://schemas.openxmlformats.org/officeDocument/2006/customXml" ds:itemID="{DEDF5409-D061-4AF1-8F51-F7E97186D1BE}"/>
</file>

<file path=customXml/itemProps4.xml><?xml version="1.0" encoding="utf-8"?>
<ds:datastoreItem xmlns:ds="http://schemas.openxmlformats.org/officeDocument/2006/customXml" ds:itemID="{457D6868-887F-4EC7-874E-1ECDB504CF52}"/>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13</vt:i4>
      </vt:variant>
    </vt:vector>
  </HeadingPairs>
  <TitlesOfParts>
    <vt:vector size="18" baseType="lpstr">
      <vt:lpstr>Version</vt:lpstr>
      <vt:lpstr>A</vt:lpstr>
      <vt:lpstr>B</vt:lpstr>
      <vt:lpstr>Y</vt:lpstr>
      <vt:lpstr>Z</vt:lpstr>
      <vt:lpstr>Kat_A</vt:lpstr>
      <vt:lpstr>Kat_B</vt:lpstr>
      <vt:lpstr>Lang</vt:lpstr>
      <vt:lpstr>Lang_measure</vt:lpstr>
      <vt:lpstr>measure_id</vt:lpstr>
      <vt:lpstr>measure_type</vt:lpstr>
      <vt:lpstr>measure_version</vt:lpstr>
      <vt:lpstr>Method</vt:lpstr>
      <vt:lpstr>Reg</vt:lpstr>
      <vt:lpstr>Sys_A</vt:lpstr>
      <vt:lpstr>Sys_B</vt:lpstr>
      <vt:lpstr>Trad</vt:lpstr>
      <vt:lpstr>A!Zone_d_impression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2025-11-21T20:30:30Z</cp:lastPrinted>
  <dcterms:created xsi:type="dcterms:W3CDTF">2015-06-05T18:19:34Z</dcterms:created>
  <dcterms:modified xsi:type="dcterms:W3CDTF">2025-11-27T10:36:16Z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